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pivotTables/pivotTable1.xml" ContentType="application/vnd.openxmlformats-officedocument.spreadsheetml.pivotTable+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827"/>
  <workbookPr/>
  <mc:AlternateContent xmlns:mc="http://schemas.openxmlformats.org/markup-compatibility/2006">
    <mc:Choice Requires="x15">
      <x15ac:absPath xmlns:x15ac="http://schemas.microsoft.com/office/spreadsheetml/2010/11/ac" url="https://scjgovcol-my.sharepoint.com/personal/sandra_torres_scj_gov_co/Documents/Indicadores/Trimestre IV/"/>
    </mc:Choice>
  </mc:AlternateContent>
  <xr:revisionPtr revIDLastSave="90" documentId="13_ncr:1_{E9757B80-7E21-4518-ABC8-D09647280A42}" xr6:coauthVersionLast="47" xr6:coauthVersionMax="47" xr10:uidLastSave="{D7F02018-17A3-4AE1-AD5C-97B72CAD6F1F}"/>
  <bookViews>
    <workbookView xWindow="5115" yWindow="3045" windowWidth="15375" windowHeight="7875" firstSheet="1" activeTab="1" xr2:uid="{00000000-000D-0000-FFFF-FFFF00000000}"/>
  </bookViews>
  <sheets>
    <sheet name="Rangos" sheetId="18" state="hidden" r:id="rId1"/>
    <sheet name="I. de Gestión" sheetId="1" r:id="rId2"/>
    <sheet name="Hoja2" sheetId="12" state="hidden" r:id="rId3"/>
    <sheet name="Indicadores por proceso" sheetId="11" r:id="rId4"/>
    <sheet name="Eliminados" sheetId="10" r:id="rId5"/>
    <sheet name="I. de Gestión (2)" sheetId="13" state="hidden" r:id="rId6"/>
    <sheet name="Hoja1" sheetId="7" state="hidden" r:id="rId7"/>
    <sheet name="I. de obje estratégicos" sheetId="2" state="hidden" r:id="rId8"/>
    <sheet name="I. de Meta" sheetId="3" state="hidden" r:id="rId9"/>
    <sheet name="PMR" sheetId="4" state="hidden" r:id="rId10"/>
    <sheet name="formato contraloria " sheetId="5" state="hidden" r:id="rId11"/>
    <sheet name="listados" sheetId="6" state="hidden" r:id="rId12"/>
  </sheets>
  <definedNames>
    <definedName name="_xlnm._FilterDatabase" localSheetId="4" hidden="1">Eliminados!$B$9:$AW$97</definedName>
    <definedName name="_xlnm._FilterDatabase" localSheetId="1" hidden="1">'I. de Gestión'!$A$8:$AW$92</definedName>
    <definedName name="_xlnm._FilterDatabase" localSheetId="5" hidden="1">'I. de Gestión (2)'!$A$7:$AW$84</definedName>
    <definedName name="_xlnm._FilterDatabase" localSheetId="7" hidden="1">'I. de obje estratégicos'!$A$2:$E$28</definedName>
    <definedName name="_xlnm._FilterDatabase" localSheetId="0" hidden="1">Rangos!$A$8:$V$91</definedName>
  </definedNames>
  <calcPr calcId="191029"/>
  <pivotCaches>
    <pivotCache cacheId="0" r:id="rId13"/>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T92" i="1" l="1"/>
  <c r="AS34" i="1"/>
  <c r="AR34" i="1" l="1"/>
  <c r="AO66" i="1" l="1"/>
  <c r="AM66" i="1" l="1"/>
  <c r="AK66" i="1"/>
  <c r="AR9" i="1" l="1"/>
  <c r="AS9" i="1"/>
  <c r="AR30" i="1"/>
  <c r="AS30" i="1"/>
  <c r="AR51" i="1" l="1"/>
  <c r="AS51" i="1"/>
  <c r="AR52" i="1"/>
  <c r="AS52" i="1"/>
  <c r="AR53" i="1"/>
  <c r="AS53" i="1"/>
  <c r="AR45" i="1"/>
  <c r="AS45" i="1"/>
  <c r="AT53" i="1" l="1"/>
  <c r="AT52" i="1"/>
  <c r="AT51" i="1"/>
  <c r="AR92" i="1" l="1"/>
  <c r="AS92" i="1"/>
  <c r="AS85" i="1" l="1"/>
  <c r="AR85" i="1"/>
  <c r="AI66" i="1"/>
  <c r="AG66" i="1"/>
  <c r="AS76" i="1"/>
  <c r="AR76" i="1"/>
  <c r="B9" i="18"/>
  <c r="B10" i="18" s="1"/>
  <c r="B11" i="18" s="1"/>
  <c r="B12" i="18" s="1"/>
  <c r="B13" i="18" s="1"/>
  <c r="B14" i="18" s="1"/>
  <c r="B15" i="18" s="1"/>
  <c r="B16" i="18" s="1"/>
  <c r="B17" i="18" s="1"/>
  <c r="B18" i="18" s="1"/>
  <c r="B19" i="18" s="1"/>
  <c r="B20" i="18" s="1"/>
  <c r="B21" i="18" s="1"/>
  <c r="B22" i="18" s="1"/>
  <c r="B23" i="18" s="1"/>
  <c r="B24" i="18" s="1"/>
  <c r="B25" i="18" s="1"/>
  <c r="B26" i="18" s="1"/>
  <c r="B27" i="18" s="1"/>
  <c r="B28" i="18" s="1"/>
  <c r="B29" i="18" s="1"/>
  <c r="B30" i="18" s="1"/>
  <c r="B31" i="18" s="1"/>
  <c r="B32" i="18" s="1"/>
  <c r="B33" i="18" s="1"/>
  <c r="B34" i="18" s="1"/>
  <c r="B35" i="18" s="1"/>
  <c r="B36" i="18" s="1"/>
  <c r="B37" i="18" s="1"/>
  <c r="B38" i="18" s="1"/>
  <c r="B39" i="18" s="1"/>
  <c r="B40" i="18" s="1"/>
  <c r="B41" i="18" s="1"/>
  <c r="B42" i="18" s="1"/>
  <c r="B43" i="18" s="1"/>
  <c r="B44" i="18" s="1"/>
  <c r="B45" i="18" s="1"/>
  <c r="B46" i="18" s="1"/>
  <c r="B47" i="18" s="1"/>
  <c r="B48" i="18" s="1"/>
  <c r="B49" i="18" s="1"/>
  <c r="B50" i="18" s="1"/>
  <c r="B51" i="18" s="1"/>
  <c r="B52" i="18" s="1"/>
  <c r="B53" i="18" s="1"/>
  <c r="B54" i="18" s="1"/>
  <c r="B55" i="18" s="1"/>
  <c r="B56" i="18" s="1"/>
  <c r="B57" i="18" s="1"/>
  <c r="B58" i="18" s="1"/>
  <c r="B59" i="18" s="1"/>
  <c r="B60" i="18" s="1"/>
  <c r="B61" i="18" s="1"/>
  <c r="B62" i="18" s="1"/>
  <c r="B63" i="18" s="1"/>
  <c r="B64" i="18" s="1"/>
  <c r="B65" i="18" s="1"/>
  <c r="B66" i="18" s="1"/>
  <c r="B67" i="18" s="1"/>
  <c r="B68" i="18" s="1"/>
  <c r="B69" i="18" s="1"/>
  <c r="B70" i="18" s="1"/>
  <c r="B71" i="18" s="1"/>
  <c r="B72" i="18" s="1"/>
  <c r="B73" i="18" s="1"/>
  <c r="B74" i="18" s="1"/>
  <c r="B75" i="18" s="1"/>
  <c r="B76" i="18" s="1"/>
  <c r="B77" i="18" s="1"/>
  <c r="B78" i="18" s="1"/>
  <c r="B79" i="18" s="1"/>
  <c r="B80" i="18" s="1"/>
  <c r="B81" i="18" s="1"/>
  <c r="B82" i="18" s="1"/>
  <c r="B83" i="18" s="1"/>
  <c r="B84" i="18" s="1"/>
  <c r="B85" i="18" s="1"/>
  <c r="B86" i="18" s="1"/>
  <c r="B87" i="18" s="1"/>
  <c r="B88" i="18" s="1"/>
  <c r="B89" i="18" s="1"/>
  <c r="B90" i="18" s="1"/>
  <c r="B91" i="18" s="1"/>
  <c r="AS55" i="1"/>
  <c r="B9" i="1"/>
  <c r="AT85" i="1" l="1"/>
  <c r="AT9" i="1"/>
  <c r="B93" i="10"/>
  <c r="B94" i="10" s="1"/>
  <c r="B95" i="10" s="1"/>
  <c r="B96" i="10" s="1"/>
  <c r="AE66" i="1" l="1"/>
  <c r="AS67" i="1"/>
  <c r="AR67" i="1"/>
  <c r="AR44" i="1" l="1"/>
  <c r="AS44" i="1"/>
  <c r="AR31" i="1"/>
  <c r="AS31" i="1"/>
  <c r="AR18" i="1"/>
  <c r="AS18" i="1"/>
  <c r="AT44" i="1" l="1"/>
  <c r="AS17" i="1"/>
  <c r="AR17" i="1"/>
  <c r="AR14" i="1" l="1"/>
  <c r="AS25" i="1" l="1"/>
  <c r="AR25" i="1"/>
  <c r="AR77" i="1" l="1"/>
  <c r="AR50" i="1" l="1"/>
  <c r="AS50" i="1"/>
  <c r="AS79" i="1"/>
  <c r="AR79" i="1"/>
  <c r="Y66" i="1"/>
  <c r="AA66" i="1"/>
  <c r="AC66" i="1"/>
  <c r="AT79" i="1" l="1"/>
  <c r="AT50" i="1"/>
  <c r="AR48" i="1"/>
  <c r="AS48" i="1"/>
  <c r="AR47" i="1"/>
  <c r="AS47" i="1"/>
  <c r="AS46" i="1"/>
  <c r="AR46" i="1"/>
  <c r="AT48" i="1" l="1"/>
  <c r="AR10" i="1"/>
  <c r="AS10" i="1" l="1"/>
  <c r="AS26" i="1" l="1"/>
  <c r="AR26" i="1"/>
  <c r="AS20" i="1"/>
  <c r="AR20" i="1"/>
  <c r="AS19" i="1"/>
  <c r="AR19" i="1"/>
  <c r="AS21" i="1"/>
  <c r="AR21" i="1"/>
  <c r="AS15" i="1"/>
  <c r="AR15" i="1"/>
  <c r="AS14" i="1"/>
  <c r="AT14" i="1" s="1"/>
  <c r="AS22" i="1"/>
  <c r="AR22" i="1"/>
  <c r="AT21" i="1" l="1"/>
  <c r="AT22" i="1"/>
  <c r="AT15" i="1"/>
  <c r="AT26" i="1"/>
  <c r="AT29" i="1"/>
  <c r="AS87" i="1" l="1"/>
  <c r="AR87" i="1"/>
  <c r="AS88" i="1"/>
  <c r="AR88" i="1"/>
  <c r="AT87" i="1" l="1"/>
  <c r="AT88" i="1"/>
  <c r="W66" i="1" l="1"/>
  <c r="U66" i="1"/>
  <c r="AR66" i="1"/>
  <c r="AR65" i="1"/>
  <c r="AS65" i="1"/>
  <c r="AT65" i="1" l="1"/>
  <c r="AR58" i="1"/>
  <c r="AS58" i="1"/>
  <c r="AR59" i="1"/>
  <c r="AS59" i="1"/>
  <c r="AR60" i="1"/>
  <c r="AS60" i="1"/>
  <c r="AR61" i="1"/>
  <c r="AS61" i="1"/>
  <c r="AR62" i="1"/>
  <c r="AS62" i="1"/>
  <c r="AR63" i="1"/>
  <c r="AS63" i="1"/>
  <c r="AR71" i="1"/>
  <c r="AS71" i="1"/>
  <c r="AR64" i="1"/>
  <c r="AS64" i="1"/>
  <c r="AR78" i="1"/>
  <c r="AS78" i="1"/>
  <c r="AR68" i="1"/>
  <c r="AS68" i="1"/>
  <c r="AS57" i="1"/>
  <c r="AR57" i="1"/>
  <c r="AR56" i="1"/>
  <c r="AS56" i="1"/>
  <c r="AR70" i="1"/>
  <c r="AS70" i="1"/>
  <c r="AR55" i="1"/>
  <c r="AR69" i="1"/>
  <c r="AS69" i="1"/>
  <c r="AS43" i="1"/>
  <c r="AR43" i="1"/>
  <c r="AT64" i="1" l="1"/>
  <c r="AT63" i="1"/>
  <c r="AT71" i="1"/>
  <c r="AT68" i="1"/>
  <c r="AT55" i="1"/>
  <c r="AT78" i="1"/>
  <c r="AT34" i="1" l="1"/>
  <c r="AS28" i="1"/>
  <c r="AS49" i="1" l="1"/>
  <c r="AR49" i="1"/>
  <c r="AT49" i="1" l="1"/>
  <c r="AR33" i="1" l="1"/>
  <c r="AS33" i="1"/>
  <c r="AS32" i="1"/>
  <c r="AR32" i="1"/>
  <c r="AS42" i="1"/>
  <c r="AR42" i="1"/>
  <c r="AS41" i="1"/>
  <c r="AR41" i="1"/>
  <c r="AS40" i="1"/>
  <c r="AR40" i="1"/>
  <c r="AS39" i="1"/>
  <c r="AR39" i="1"/>
  <c r="AR38" i="1"/>
  <c r="AS38" i="1"/>
  <c r="AR37" i="1"/>
  <c r="AS37" i="1"/>
  <c r="AR36" i="1"/>
  <c r="AS36" i="1"/>
  <c r="AS35" i="1"/>
  <c r="AR35" i="1"/>
  <c r="AT36" i="1" l="1"/>
  <c r="AT32" i="1"/>
  <c r="AT33" i="1"/>
  <c r="AT37" i="1"/>
  <c r="AT38" i="1"/>
  <c r="AR75" i="1"/>
  <c r="AS75" i="1"/>
  <c r="AR74" i="1"/>
  <c r="AS74" i="1"/>
  <c r="AR73" i="1"/>
  <c r="AS73" i="1"/>
  <c r="AS72" i="1"/>
  <c r="AR72" i="1"/>
  <c r="AS83" i="1"/>
  <c r="AR83" i="1"/>
  <c r="AS82" i="1"/>
  <c r="AR82" i="1"/>
  <c r="AR81" i="1"/>
  <c r="AS81" i="1"/>
  <c r="AR80" i="1"/>
  <c r="AS80" i="1"/>
  <c r="AS77" i="1"/>
  <c r="AT77" i="1" s="1"/>
  <c r="AS86" i="1"/>
  <c r="AR86" i="1"/>
  <c r="AS84" i="1"/>
  <c r="AR84" i="1"/>
  <c r="AR28" i="1"/>
  <c r="AS27" i="1"/>
  <c r="AR27" i="1"/>
  <c r="AR13" i="1"/>
  <c r="AS13" i="1"/>
  <c r="AR89" i="1"/>
  <c r="AS89" i="1"/>
  <c r="AR91" i="1"/>
  <c r="AS91" i="1"/>
  <c r="AR12" i="1"/>
  <c r="AS12" i="1"/>
  <c r="AR11" i="1"/>
  <c r="AS11" i="1"/>
  <c r="AR24" i="1"/>
  <c r="AS24" i="1"/>
  <c r="AS23" i="1"/>
  <c r="AR23" i="1"/>
  <c r="AT74" i="1" l="1"/>
  <c r="AT91" i="1"/>
  <c r="AT84" i="1"/>
  <c r="AT23" i="1"/>
  <c r="AT72" i="1"/>
  <c r="AT73" i="1"/>
  <c r="AT75" i="1"/>
  <c r="AT86" i="1"/>
  <c r="AT28" i="1"/>
  <c r="AT89" i="1"/>
  <c r="AT10" i="1"/>
  <c r="AT11" i="1"/>
  <c r="AT24" i="1"/>
  <c r="E67" i="12"/>
  <c r="AS84" i="13" l="1"/>
  <c r="AR84" i="13"/>
  <c r="AS83" i="13"/>
  <c r="AR83" i="13"/>
  <c r="AS82" i="13"/>
  <c r="AR82" i="13"/>
  <c r="AS81" i="13"/>
  <c r="AR81" i="13"/>
  <c r="AS80" i="13"/>
  <c r="AR80" i="13"/>
  <c r="AS79" i="13"/>
  <c r="AR79" i="13"/>
  <c r="AS78" i="13"/>
  <c r="AR78" i="13"/>
  <c r="AS77" i="13"/>
  <c r="AR77" i="13"/>
  <c r="AS76" i="13"/>
  <c r="AR76" i="13"/>
  <c r="AS75" i="13"/>
  <c r="AR75" i="13"/>
  <c r="AS74" i="13"/>
  <c r="AR74" i="13"/>
  <c r="AS73" i="13"/>
  <c r="AR73" i="13"/>
  <c r="AS72" i="13"/>
  <c r="AR72" i="13"/>
  <c r="AS71" i="13"/>
  <c r="AR71" i="13"/>
  <c r="AS70" i="13"/>
  <c r="AR70" i="13"/>
  <c r="AS69" i="13"/>
  <c r="AR69" i="13"/>
  <c r="AS68" i="13"/>
  <c r="AR68" i="13"/>
  <c r="AS67" i="13"/>
  <c r="AR67" i="13"/>
  <c r="AS66" i="13"/>
  <c r="AR66" i="13"/>
  <c r="AS65" i="13"/>
  <c r="AR65" i="13"/>
  <c r="AS64" i="13"/>
  <c r="AR64" i="13"/>
  <c r="AS63" i="13"/>
  <c r="AR63" i="13"/>
  <c r="AS61" i="13"/>
  <c r="AR61" i="13"/>
  <c r="AS60" i="13"/>
  <c r="AR60" i="13"/>
  <c r="AS59" i="13"/>
  <c r="AR59" i="13"/>
  <c r="AS58" i="13"/>
  <c r="AR58" i="13"/>
  <c r="AS57" i="13"/>
  <c r="AR57" i="13"/>
  <c r="AS56" i="13"/>
  <c r="AR56" i="13"/>
  <c r="AS55" i="13"/>
  <c r="AR55" i="13"/>
  <c r="AS54" i="13"/>
  <c r="AR54" i="13"/>
  <c r="AS53" i="13"/>
  <c r="AR53" i="13"/>
  <c r="AS52" i="13"/>
  <c r="AR52" i="13"/>
  <c r="AS51" i="13"/>
  <c r="AR51" i="13"/>
  <c r="AS50" i="13"/>
  <c r="AR50" i="13"/>
  <c r="AS49" i="13"/>
  <c r="AR49" i="13"/>
  <c r="AS48" i="13"/>
  <c r="AR48" i="13"/>
  <c r="AS47" i="13"/>
  <c r="AR47" i="13"/>
  <c r="AS46" i="13"/>
  <c r="AR46" i="13"/>
  <c r="AS45" i="13"/>
  <c r="AR45" i="13"/>
  <c r="AS44" i="13"/>
  <c r="AR44" i="13"/>
  <c r="AS43" i="13"/>
  <c r="AR43" i="13"/>
  <c r="AS42" i="13"/>
  <c r="AR42" i="13"/>
  <c r="AS41" i="13"/>
  <c r="AR41" i="13"/>
  <c r="AS40" i="13"/>
  <c r="AR40" i="13"/>
  <c r="AS39" i="13"/>
  <c r="AR39" i="13"/>
  <c r="AS38" i="13"/>
  <c r="AR38" i="13"/>
  <c r="AS37" i="13"/>
  <c r="AR37" i="13"/>
  <c r="AS36" i="13"/>
  <c r="AR36" i="13"/>
  <c r="AS35" i="13"/>
  <c r="AR35" i="13"/>
  <c r="AS34" i="13"/>
  <c r="AR34" i="13"/>
  <c r="AS33" i="13"/>
  <c r="AR33" i="13"/>
  <c r="AS32" i="13"/>
  <c r="AR32" i="13"/>
  <c r="AS31" i="13"/>
  <c r="AR31" i="13"/>
  <c r="AS30" i="13"/>
  <c r="AR30" i="13"/>
  <c r="AS29" i="13"/>
  <c r="AR29" i="13"/>
  <c r="AS28" i="13"/>
  <c r="AR28" i="13"/>
  <c r="AS27" i="13"/>
  <c r="AR27" i="13"/>
  <c r="AS26" i="13"/>
  <c r="AR26" i="13"/>
  <c r="AS25" i="13"/>
  <c r="AR25" i="13"/>
  <c r="AS24" i="13"/>
  <c r="AR24" i="13"/>
  <c r="AS23" i="13"/>
  <c r="AR23" i="13"/>
  <c r="AS22" i="13"/>
  <c r="AR22" i="13"/>
  <c r="AS21" i="13"/>
  <c r="AR21" i="13"/>
  <c r="AS20" i="13"/>
  <c r="AR20" i="13"/>
  <c r="AS19" i="13"/>
  <c r="AR19" i="13"/>
  <c r="AT19" i="13" s="1"/>
  <c r="AS18" i="13"/>
  <c r="AR18" i="13"/>
  <c r="AS17" i="13"/>
  <c r="AR17" i="13"/>
  <c r="AS16" i="13"/>
  <c r="AR16" i="13"/>
  <c r="AS15" i="13"/>
  <c r="AR15" i="13"/>
  <c r="AT15" i="13" s="1"/>
  <c r="AS14" i="13"/>
  <c r="AR14" i="13"/>
  <c r="AS13" i="13"/>
  <c r="AR13" i="13"/>
  <c r="AS12" i="13"/>
  <c r="AR12" i="13"/>
  <c r="AS11" i="13"/>
  <c r="AR11" i="13"/>
  <c r="AS10" i="13"/>
  <c r="AR10" i="13"/>
  <c r="AS9" i="13"/>
  <c r="AR9" i="13"/>
  <c r="AS8" i="13"/>
  <c r="AR8" i="13"/>
  <c r="G31" i="12"/>
  <c r="G32" i="12"/>
  <c r="G33" i="12"/>
  <c r="AT17" i="13" l="1"/>
  <c r="AT25" i="13"/>
  <c r="AT41" i="13"/>
  <c r="AW12" i="13"/>
  <c r="AT63" i="13"/>
  <c r="AT79" i="13"/>
  <c r="AT51" i="13"/>
  <c r="AT53" i="13"/>
  <c r="AT57" i="13"/>
  <c r="AT61" i="13"/>
  <c r="AT66" i="13"/>
  <c r="AT78" i="13"/>
  <c r="AT49" i="13"/>
  <c r="AT22" i="13"/>
  <c r="AT26" i="13"/>
  <c r="AT28" i="13"/>
  <c r="AT73" i="13"/>
  <c r="AT8" i="13"/>
  <c r="AT69" i="13"/>
  <c r="AT11" i="13"/>
  <c r="AT13" i="13"/>
  <c r="AT21" i="13"/>
  <c r="AT33" i="13"/>
  <c r="AT12" i="13"/>
  <c r="AW13" i="13"/>
  <c r="AT34" i="13"/>
  <c r="AT36" i="13"/>
  <c r="AT42" i="13"/>
  <c r="AT44" i="13"/>
  <c r="AT64" i="13"/>
  <c r="AT27" i="13"/>
  <c r="AT29" i="13"/>
  <c r="AT52" i="13"/>
  <c r="AT56" i="13"/>
  <c r="AT70" i="13"/>
  <c r="AT74" i="13"/>
  <c r="AT50" i="13"/>
  <c r="AT54" i="13"/>
  <c r="AT58" i="13"/>
  <c r="AT60" i="13"/>
  <c r="AT68" i="13"/>
  <c r="AT14" i="13"/>
  <c r="AT18" i="13"/>
  <c r="AT35" i="13"/>
  <c r="AT37" i="13"/>
  <c r="AT43" i="13"/>
  <c r="AT45" i="13"/>
  <c r="AT67" i="13"/>
  <c r="AT75" i="13"/>
  <c r="AT80" i="13"/>
  <c r="AT82" i="13"/>
  <c r="AT84" i="13"/>
  <c r="AT77" i="13"/>
  <c r="AT10" i="13"/>
  <c r="AT20" i="13"/>
  <c r="AT23" i="13"/>
  <c r="AT30" i="13"/>
  <c r="AT32" i="13"/>
  <c r="AT39" i="13"/>
  <c r="AT46" i="13"/>
  <c r="AT48" i="13"/>
  <c r="AT55" i="13"/>
  <c r="AT65" i="13"/>
  <c r="AT72" i="13"/>
  <c r="AT81" i="13"/>
  <c r="AT83" i="13"/>
  <c r="AT59" i="13"/>
  <c r="AT71" i="13"/>
  <c r="AT76" i="13"/>
  <c r="AT9" i="13"/>
  <c r="AT16" i="13"/>
  <c r="AT24" i="13"/>
  <c r="AT31" i="13"/>
  <c r="AT38" i="13"/>
  <c r="AT40" i="13"/>
  <c r="AT47" i="13"/>
  <c r="AS89" i="10" l="1"/>
  <c r="AR89" i="10"/>
  <c r="AS88" i="10"/>
  <c r="AR88" i="10"/>
  <c r="AS87" i="10"/>
  <c r="AR87" i="10"/>
  <c r="AS86" i="10"/>
  <c r="AR86" i="10"/>
  <c r="AS85" i="10"/>
  <c r="AR85" i="10"/>
  <c r="AS84" i="10"/>
  <c r="AR84" i="10"/>
  <c r="AS83" i="10"/>
  <c r="AR83" i="10"/>
  <c r="AS82" i="10"/>
  <c r="AR82" i="10"/>
  <c r="AS81" i="10"/>
  <c r="AR81" i="10"/>
  <c r="AS80" i="10"/>
  <c r="AR80" i="10"/>
  <c r="AS79" i="10"/>
  <c r="AR79" i="10"/>
  <c r="AS78" i="10"/>
  <c r="AR78" i="10"/>
  <c r="AS77" i="10"/>
  <c r="AR77" i="10"/>
  <c r="AS76" i="10"/>
  <c r="AR76" i="10"/>
  <c r="AS75" i="10"/>
  <c r="AR75" i="10"/>
  <c r="AS74" i="10"/>
  <c r="AR74" i="10"/>
  <c r="AS73" i="10"/>
  <c r="AR73" i="10"/>
  <c r="AS72" i="10"/>
  <c r="AR72" i="10"/>
  <c r="AS71" i="10"/>
  <c r="AR71" i="10"/>
  <c r="AS70" i="10"/>
  <c r="AR70" i="10"/>
  <c r="AS69" i="10"/>
  <c r="AR69" i="10"/>
  <c r="AS68" i="10"/>
  <c r="AR68" i="10"/>
  <c r="AS67" i="10"/>
  <c r="AR67" i="10"/>
  <c r="AS66" i="10"/>
  <c r="AR66" i="10"/>
  <c r="AS65" i="10"/>
  <c r="AR65" i="10"/>
  <c r="AS64" i="10"/>
  <c r="AR64" i="10"/>
  <c r="AS63" i="10"/>
  <c r="AR63" i="10"/>
  <c r="AS62" i="10"/>
  <c r="AR62" i="10"/>
  <c r="AS61" i="10"/>
  <c r="AR61" i="10"/>
  <c r="AS60" i="10"/>
  <c r="AR60" i="10"/>
  <c r="AS59" i="10"/>
  <c r="AR59" i="10"/>
  <c r="AS58" i="10"/>
  <c r="AR58" i="10"/>
  <c r="AS57" i="10"/>
  <c r="AR57" i="10"/>
  <c r="AS56" i="10"/>
  <c r="AR56" i="10"/>
  <c r="AS55" i="10"/>
  <c r="AR55" i="10"/>
  <c r="AS54" i="10"/>
  <c r="AR54" i="10"/>
  <c r="AS53" i="10"/>
  <c r="AR53" i="10"/>
  <c r="AS52" i="10"/>
  <c r="AR52" i="10"/>
  <c r="AS51" i="10"/>
  <c r="AR51" i="10"/>
  <c r="AS50" i="10"/>
  <c r="AR50" i="10"/>
  <c r="AS49" i="10"/>
  <c r="AR49" i="10"/>
  <c r="AS48" i="10"/>
  <c r="AR48" i="10"/>
  <c r="AS47" i="10"/>
  <c r="AR47" i="10"/>
  <c r="AS46" i="10"/>
  <c r="AR46" i="10"/>
  <c r="AS45" i="10"/>
  <c r="AR45" i="10"/>
  <c r="AS44" i="10"/>
  <c r="AR44" i="10"/>
  <c r="AS43" i="10"/>
  <c r="AR43" i="10"/>
  <c r="AS42" i="10"/>
  <c r="AR42" i="10"/>
  <c r="AS41" i="10"/>
  <c r="AR41" i="10"/>
  <c r="AS40" i="10"/>
  <c r="AR40" i="10"/>
  <c r="AS39" i="10"/>
  <c r="AR39" i="10"/>
  <c r="AS38" i="10"/>
  <c r="AR38" i="10"/>
  <c r="AS37" i="10"/>
  <c r="AR37" i="10"/>
  <c r="AS36" i="10"/>
  <c r="AR36" i="10"/>
  <c r="AS35" i="10"/>
  <c r="AR35" i="10"/>
  <c r="AS34" i="10"/>
  <c r="AR34" i="10"/>
  <c r="AS33" i="10"/>
  <c r="AR33" i="10"/>
  <c r="AS32" i="10"/>
  <c r="AR32" i="10"/>
  <c r="AS31" i="10"/>
  <c r="AR31" i="10"/>
  <c r="AS30" i="10"/>
  <c r="AR30" i="10"/>
  <c r="AS29" i="10"/>
  <c r="AR29" i="10"/>
  <c r="AS28" i="10"/>
  <c r="AR28" i="10"/>
  <c r="AS27" i="10"/>
  <c r="AR27" i="10"/>
  <c r="AS26" i="10"/>
  <c r="AR26" i="10"/>
  <c r="AS25" i="10"/>
  <c r="AR25" i="10"/>
  <c r="AS24" i="10"/>
  <c r="AR24" i="10"/>
  <c r="AS23" i="10"/>
  <c r="AR23" i="10"/>
  <c r="AS22" i="10"/>
  <c r="AR22" i="10"/>
  <c r="AS21" i="10"/>
  <c r="AR21" i="10"/>
  <c r="AS20" i="10"/>
  <c r="AR20" i="10"/>
  <c r="AS19" i="10"/>
  <c r="AR19" i="10"/>
  <c r="AS18" i="10"/>
  <c r="AR18" i="10"/>
  <c r="AS17" i="10"/>
  <c r="AR17" i="10"/>
  <c r="AS16" i="10"/>
  <c r="AR16" i="10"/>
  <c r="AS15" i="10"/>
  <c r="AR15" i="10"/>
  <c r="AS14" i="10"/>
  <c r="AR14" i="10"/>
  <c r="AS13" i="10"/>
  <c r="AR13" i="10"/>
  <c r="AS12" i="10"/>
  <c r="AR12" i="10"/>
  <c r="AS11" i="10"/>
  <c r="AR11" i="10"/>
  <c r="AS10" i="10"/>
  <c r="AR10" i="10"/>
  <c r="AT66" i="10" l="1"/>
  <c r="AT84" i="10"/>
  <c r="AT25" i="10"/>
  <c r="AT37" i="10"/>
  <c r="AT24" i="10"/>
  <c r="AT40" i="10"/>
  <c r="AT15" i="10"/>
  <c r="AT19" i="10"/>
  <c r="AT83" i="10"/>
  <c r="AT42" i="10"/>
  <c r="AT44" i="10"/>
  <c r="AT48" i="10"/>
  <c r="AT52" i="10"/>
  <c r="AT56" i="10"/>
  <c r="AT72" i="10"/>
  <c r="AT88" i="10"/>
  <c r="AT41" i="10"/>
  <c r="AT45" i="10"/>
  <c r="AT53" i="10"/>
  <c r="AT57" i="10"/>
  <c r="AT69" i="10"/>
  <c r="AT10" i="10"/>
  <c r="AT12" i="10"/>
  <c r="AT16" i="10"/>
  <c r="AT20" i="10"/>
  <c r="AT22" i="10"/>
  <c r="AT51" i="10"/>
  <c r="AT74" i="10"/>
  <c r="AT76" i="10"/>
  <c r="AT80" i="10"/>
  <c r="AT86" i="10"/>
  <c r="AT13" i="10"/>
  <c r="AT21" i="10"/>
  <c r="AT26" i="10"/>
  <c r="AT28" i="10"/>
  <c r="AT32" i="10"/>
  <c r="AT36" i="10"/>
  <c r="AT38" i="10"/>
  <c r="AT67" i="10"/>
  <c r="AT73" i="10"/>
  <c r="AT77" i="10"/>
  <c r="AT31" i="10"/>
  <c r="AT35" i="10"/>
  <c r="AT58" i="10"/>
  <c r="AT60" i="10"/>
  <c r="AT64" i="10"/>
  <c r="AT68" i="10"/>
  <c r="AT89" i="10"/>
  <c r="AT14" i="10"/>
  <c r="AT23" i="10"/>
  <c r="AT30" i="10"/>
  <c r="AT39" i="10"/>
  <c r="AT46" i="10"/>
  <c r="AT55" i="10"/>
  <c r="AT62" i="10"/>
  <c r="AT71" i="10"/>
  <c r="AT78" i="10"/>
  <c r="AT85" i="10"/>
  <c r="AT87" i="10"/>
  <c r="AT11" i="10"/>
  <c r="AT18" i="10"/>
  <c r="AT27" i="10"/>
  <c r="AT29" i="10"/>
  <c r="AT34" i="10"/>
  <c r="AT43" i="10"/>
  <c r="AT50" i="10"/>
  <c r="AT59" i="10"/>
  <c r="AT61" i="10"/>
  <c r="AT75" i="10"/>
  <c r="AT82" i="10"/>
  <c r="AT17" i="10"/>
  <c r="AT33" i="10"/>
  <c r="AT47" i="10"/>
  <c r="AT49" i="10"/>
  <c r="AT54" i="10"/>
  <c r="AT63" i="10"/>
  <c r="AT65" i="10"/>
  <c r="AT70" i="10"/>
  <c r="AT79" i="10"/>
  <c r="AT81" i="10"/>
  <c r="N80" i="5" l="1"/>
  <c r="J75" i="5" l="1"/>
  <c r="J72" i="5"/>
  <c r="J64" i="5"/>
  <c r="J47" i="5" l="1"/>
  <c r="J81" i="5" l="1"/>
  <c r="J80" i="5"/>
  <c r="J79" i="5"/>
  <c r="J78" i="5"/>
  <c r="J77" i="5"/>
  <c r="J76" i="5"/>
  <c r="J74" i="5"/>
  <c r="J73" i="5"/>
  <c r="J71" i="5"/>
  <c r="J70" i="5"/>
  <c r="J69" i="5"/>
  <c r="J68" i="5"/>
  <c r="J67" i="5"/>
  <c r="J66" i="5"/>
  <c r="J65" i="5"/>
  <c r="J63" i="5"/>
  <c r="J62" i="5"/>
  <c r="J61" i="5"/>
  <c r="J59" i="5"/>
  <c r="J57" i="5"/>
  <c r="J56" i="5"/>
  <c r="J55" i="5"/>
  <c r="J54" i="5"/>
  <c r="J53" i="5"/>
  <c r="J52" i="5"/>
  <c r="J51" i="5"/>
  <c r="J50" i="5"/>
  <c r="J49" i="5"/>
  <c r="J48" i="5"/>
  <c r="J46" i="5"/>
  <c r="J45" i="5"/>
  <c r="J44" i="5"/>
  <c r="J43" i="5"/>
  <c r="J42" i="5"/>
  <c r="J41" i="5"/>
  <c r="J40" i="5"/>
  <c r="J39" i="5"/>
  <c r="J38" i="5"/>
  <c r="J37" i="5"/>
  <c r="J36" i="5"/>
  <c r="J35" i="5"/>
  <c r="J34" i="5"/>
  <c r="J33" i="5"/>
  <c r="J32" i="5"/>
  <c r="J31" i="5"/>
  <c r="J30" i="5"/>
  <c r="J29" i="5"/>
  <c r="J28" i="5"/>
  <c r="J27" i="5"/>
  <c r="J26" i="5"/>
  <c r="J25" i="5"/>
  <c r="J24" i="5"/>
  <c r="J22" i="5"/>
  <c r="J21" i="5"/>
  <c r="J20" i="5"/>
  <c r="J19" i="5"/>
  <c r="J18" i="5"/>
  <c r="J17" i="5"/>
  <c r="J16" i="5"/>
  <c r="J15" i="5"/>
  <c r="J14" i="5"/>
  <c r="J13" i="5"/>
  <c r="J12" i="5"/>
  <c r="J11" i="5"/>
  <c r="J10" i="5"/>
  <c r="J9" i="5"/>
  <c r="J8" i="5"/>
  <c r="J7" i="5"/>
  <c r="J6" i="5"/>
  <c r="J5" i="5"/>
  <c r="J3" i="5"/>
  <c r="J2" i="5"/>
  <c r="B10" i="1"/>
  <c r="B11" i="1" l="1"/>
  <c r="B12" i="1" s="1"/>
  <c r="B13" i="1" s="1"/>
  <c r="B14" i="1" s="1"/>
  <c r="B15" i="1" s="1"/>
  <c r="B16" i="1" s="1"/>
  <c r="B17" i="1" s="1"/>
  <c r="B18" i="1" s="1"/>
  <c r="B19" i="1" s="1"/>
  <c r="B20" i="1" s="1"/>
  <c r="B21" i="1" s="1"/>
  <c r="B22" i="1" s="1"/>
  <c r="B23" i="1" s="1"/>
  <c r="B24" i="1" s="1"/>
  <c r="B25" i="1" s="1"/>
  <c r="B26" i="1" s="1"/>
  <c r="B27" i="1" s="1"/>
  <c r="B28" i="1" s="1"/>
  <c r="B29" i="1" s="1"/>
  <c r="B30" i="1" s="1"/>
  <c r="B31" i="1" s="1"/>
  <c r="B32" i="1" s="1"/>
  <c r="B33" i="1" s="1"/>
  <c r="B34" i="1" s="1"/>
  <c r="B35" i="1" s="1"/>
  <c r="B36" i="1" s="1"/>
  <c r="B37" i="1" s="1"/>
  <c r="B38" i="1" s="1"/>
  <c r="B39" i="1" s="1"/>
  <c r="B40" i="1" s="1"/>
  <c r="B41" i="1" s="1"/>
  <c r="B42" i="1" s="1"/>
  <c r="B43" i="1" s="1"/>
  <c r="B44" i="1" s="1"/>
  <c r="B45" i="1" s="1"/>
  <c r="B46" i="1" s="1"/>
  <c r="B47" i="1" s="1"/>
  <c r="B48" i="1" s="1"/>
  <c r="B49" i="1" s="1"/>
  <c r="B50" i="1" s="1"/>
  <c r="B51" i="1" s="1"/>
  <c r="B52" i="1" s="1"/>
  <c r="B53" i="1" s="1"/>
  <c r="B54" i="1" s="1"/>
  <c r="B55" i="1" l="1"/>
  <c r="B56" i="1" s="1"/>
  <c r="B57" i="1" s="1"/>
  <c r="B58" i="1" s="1"/>
  <c r="B59" i="1" s="1"/>
  <c r="B60" i="1" s="1"/>
  <c r="B61" i="1" s="1"/>
  <c r="B62" i="1" s="1"/>
  <c r="B63" i="1" s="1"/>
  <c r="B64" i="1" s="1"/>
  <c r="B65" i="1" s="1"/>
  <c r="B66" i="1" s="1"/>
  <c r="B67" i="1" s="1"/>
  <c r="B68" i="1" s="1"/>
  <c r="B69" i="1" s="1"/>
  <c r="B70" i="1" s="1"/>
  <c r="B71" i="1" s="1"/>
  <c r="B72" i="1" s="1"/>
  <c r="B73" i="1" s="1"/>
  <c r="B74" i="1" s="1"/>
  <c r="B75" i="1" s="1"/>
  <c r="B76" i="1" s="1"/>
  <c r="B77" i="1" s="1"/>
  <c r="B78" i="1" s="1"/>
  <c r="B79" i="1" l="1"/>
  <c r="B80" i="1" s="1"/>
  <c r="B81" i="1" s="1"/>
  <c r="B82" i="1" s="1"/>
  <c r="B83" i="1" s="1"/>
  <c r="B84" i="1" s="1"/>
  <c r="B85" i="1" s="1"/>
  <c r="B86" i="1" s="1"/>
  <c r="B87" i="1" s="1"/>
  <c r="B88" i="1" s="1"/>
  <c r="B89" i="1" s="1"/>
  <c r="B90" i="1" s="1"/>
  <c r="B91" i="1" s="1"/>
  <c r="B92"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Mary Lizeth Buitrago Sierra</author>
  </authors>
  <commentList>
    <comment ref="R8" authorId="0" shapeId="0" xr:uid="{00000000-0006-0000-0000-000001000000}">
      <text>
        <r>
          <rPr>
            <b/>
            <sz val="9"/>
            <color indexed="81"/>
            <rFont val="Tahoma"/>
            <family val="2"/>
          </rPr>
          <t>Activo o inactivo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Mary Lizeth Buitrago Sierra</author>
  </authors>
  <commentList>
    <comment ref="R8" authorId="0" shapeId="0" xr:uid="{00000000-0006-0000-0500-000001000000}">
      <text>
        <r>
          <rPr>
            <b/>
            <sz val="9"/>
            <color indexed="81"/>
            <rFont val="Tahoma"/>
            <family val="2"/>
          </rPr>
          <t>Activo o inactivo</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Mary Lizeth Buitrago Sierra</author>
  </authors>
  <commentList>
    <comment ref="R8" authorId="0" shapeId="0" xr:uid="{00000000-0006-0000-0800-000001000000}">
      <text>
        <r>
          <rPr>
            <b/>
            <sz val="9"/>
            <color indexed="81"/>
            <rFont val="Tahoma"/>
            <family val="2"/>
          </rPr>
          <t>Activo o inactivo</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Mary Lizeth Buitrago Sierra</author>
  </authors>
  <commentList>
    <comment ref="R7" authorId="0" shapeId="0" xr:uid="{00000000-0006-0000-0900-000001000000}">
      <text>
        <r>
          <rPr>
            <b/>
            <sz val="9"/>
            <color indexed="81"/>
            <rFont val="Tahoma"/>
            <family val="2"/>
          </rPr>
          <t>Activo o inactivo</t>
        </r>
      </text>
    </comment>
  </commentList>
</comments>
</file>

<file path=xl/sharedStrings.xml><?xml version="1.0" encoding="utf-8"?>
<sst xmlns="http://schemas.openxmlformats.org/spreadsheetml/2006/main" count="6447" uniqueCount="1156">
  <si>
    <t>Estado</t>
  </si>
  <si>
    <t>Activo</t>
  </si>
  <si>
    <t>Etiquetas de fila</t>
  </si>
  <si>
    <t>(en blanco)</t>
  </si>
  <si>
    <t>Sobresaliente</t>
  </si>
  <si>
    <t>Sin reporte</t>
  </si>
  <si>
    <t>Satisfactorio</t>
  </si>
  <si>
    <t>Deficiente</t>
  </si>
  <si>
    <t>Total general</t>
  </si>
  <si>
    <t xml:space="preserve">AIB-1 - Atención Integral Básica a las personas privadas de la libertad    </t>
  </si>
  <si>
    <t xml:space="preserve">AJ-1 - Acceso y Fortalecimiento a la Justicia         </t>
  </si>
  <si>
    <t xml:space="preserve">AS-1 - Atención y servicio al ciudadano </t>
  </si>
  <si>
    <t xml:space="preserve">CID-1 - Control Interno Disciplinario </t>
  </si>
  <si>
    <t xml:space="preserve">CVS-1 - Custodia y Vigilancia para la Seguridad    </t>
  </si>
  <si>
    <t xml:space="preserve">DS-1 - Direccionamiento sectorial e institucional    </t>
  </si>
  <si>
    <t>FC-1 - Fortalecimiento de Capacidades Operativas para la S, C Y J</t>
  </si>
  <si>
    <t xml:space="preserve">FD-1 - Gestión de Recursos Físicos y Documental        </t>
  </si>
  <si>
    <t xml:space="preserve">GC-1 - Gestión de Comunicaciones        </t>
  </si>
  <si>
    <t xml:space="preserve">GE-1 - Gestión de Emergencias     </t>
  </si>
  <si>
    <t xml:space="preserve">GF-1 - Gestión Financiera       </t>
  </si>
  <si>
    <t xml:space="preserve">GH-1 - Gestión Humana      </t>
  </si>
  <si>
    <t>GI-1 - Gestión y Análisis de  Información de S,C Y J</t>
  </si>
  <si>
    <t xml:space="preserve">GS-1 - Gestión de Seguridad y Convivencia     </t>
  </si>
  <si>
    <t xml:space="preserve">GT-1 - Gestión de tecnologías de la información      </t>
  </si>
  <si>
    <t xml:space="preserve">JC-1 - Gestión Jurídica y Contractual </t>
  </si>
  <si>
    <t xml:space="preserve">SM-1 - Seguimiento y monitoreo al Sistema de Control Interno    </t>
  </si>
  <si>
    <t xml:space="preserve">TJ-1 - Trámite Jurídico a la situación de personas privadas de la libertad </t>
  </si>
  <si>
    <t>Proceso:</t>
  </si>
  <si>
    <t>Direccionamiento Sectorial e Institucional</t>
  </si>
  <si>
    <t>Documento:</t>
  </si>
  <si>
    <t>Tablero de Control de Indicadores</t>
  </si>
  <si>
    <t>Ítem</t>
  </si>
  <si>
    <t>Proceso</t>
  </si>
  <si>
    <t>Objetivo del Proceso</t>
  </si>
  <si>
    <t>Factor Crítico de Éxito</t>
  </si>
  <si>
    <t>Nombre del Indicador</t>
  </si>
  <si>
    <t>Objetivo del Indicador</t>
  </si>
  <si>
    <t xml:space="preserve">Dependencia </t>
  </si>
  <si>
    <t>Naturaleza</t>
  </si>
  <si>
    <t>Tendencia</t>
  </si>
  <si>
    <t>Unidad de Medida</t>
  </si>
  <si>
    <t>Periodicidad</t>
  </si>
  <si>
    <t xml:space="preserve">VARIABLES </t>
  </si>
  <si>
    <t>Formula</t>
  </si>
  <si>
    <t>Meta</t>
  </si>
  <si>
    <t>Análisis</t>
  </si>
  <si>
    <t>Observaciones</t>
  </si>
  <si>
    <t>Brindar atención básica e integral de alimentación, salud y la vinculación a actividades válidas para redención de pena y ocupación del tiempo libre, a través de los programas y servicios implementados con el propósito de ofrecer condiciones dignas de reclusión a las Personas Privadas de la Libertad.</t>
  </si>
  <si>
    <t xml:space="preserve">Brindar atención básica e integral de alimentación, salud y la vinculación a actividades </t>
  </si>
  <si>
    <t xml:space="preserve">Porcentaje de atención en salud básica mensual a las Personas Privadas de la Libertad         
</t>
  </si>
  <si>
    <t>Medir la cantidad mensual de Personas Privadas de la Libertad, atendidas en el área de salud (médica, odontológica y psicológica)</t>
  </si>
  <si>
    <t>Cárcel Distrital de Varones y Anexo de Mujeres</t>
  </si>
  <si>
    <t xml:space="preserve">Eficacia </t>
  </si>
  <si>
    <t xml:space="preserve">Creciente </t>
  </si>
  <si>
    <t xml:space="preserve">Porcentaje </t>
  </si>
  <si>
    <t>Mensual</t>
  </si>
  <si>
    <t xml:space="preserve">Total de Personas Privadas de la Libertad atendidas en el servicio de salud en el mes.   </t>
  </si>
  <si>
    <t xml:space="preserve">Total de solicitudes realizadas por las Personas Privadas de la Libertad para servicio de salud en el mes   
</t>
  </si>
  <si>
    <t>A/B*100</t>
  </si>
  <si>
    <t>Es necesario ajustar el reporte de acuerdo con las evidencias presentadas.
 Acutalizar el formato a su versión 5. Es necesario revisar el indicador, para definir su efectiva medición, toda vez que durante los periodo de medición se evidencia una sobre ejecución, dado que el indicador no es programable.
16-06-2021.
Se evidencia sobre ejecución del indicador.
12-07-2021
Revisar el reprote, no coincide con las evidencias.Se evidencia sobre ejecución del indicador.</t>
  </si>
  <si>
    <t xml:space="preserve">Porcentaje mensual de alimentación suministrada   </t>
  </si>
  <si>
    <t xml:space="preserve"> Medir las raciones suministradas a las Personas Privadas de la Libertad en el mes.</t>
  </si>
  <si>
    <t>Estable</t>
  </si>
  <si>
    <t xml:space="preserve">Total de raciones pagadas al operador al mes.    </t>
  </si>
  <si>
    <t xml:space="preserve">Total de Personas Privadas de la Libertad que se encuentran en el establecimiento carcelario al mes. Novedades: Corresponde a las distintas situaciones en las que se puedan encontrar los PPL (remisiones) </t>
  </si>
  <si>
    <t>Falta análisis de reporte para el periodo del mes de Abril.
Acutalizar el formato a su versión 5.
16-06-2021
Sin observaciones
12-07-2011
Sin observaciones</t>
  </si>
  <si>
    <t xml:space="preserve">Programas y servicios implementados con el propósito de ofrecer condiciones dignas de reclusión a las Personas Privadas de la Libertad         </t>
  </si>
  <si>
    <t xml:space="preserve">Porcentaje de satisfacción de los servicios prestados a las Personas Privadas de la Libertad         </t>
  </si>
  <si>
    <t xml:space="preserve">Medir el nivel de satisfacción de los servicios prestados a las Personas Privadas de la Libertad </t>
  </si>
  <si>
    <t>Efectividad</t>
  </si>
  <si>
    <t xml:space="preserve">Total de encuestas satisfactorias en el mes   </t>
  </si>
  <si>
    <t xml:space="preserve">Total de encuestas realizadas en el mes   </t>
  </si>
  <si>
    <t>Se recomienda revisar o determinar la programación de las encuentras para que el indicador refleje la realidad delo ejecutado vs lo programado.
Acutalizar el formato a su versión 5.
16-06-2021
Se recomienda revisar o determinar la programación.
12-07-2021
Se recomienda revisar o determinar la programación.</t>
  </si>
  <si>
    <t xml:space="preserve">Redención de pena y/o ocupación del tiempo libre         </t>
  </si>
  <si>
    <t xml:space="preserve">Porcentaje de continuidad en las actividades válidas para redención de pena </t>
  </si>
  <si>
    <t xml:space="preserve">Determinar el porcentaje mensual de las Personas Privadas de la Libertad que continúan en las actividades válidas para redención de pena.                    </t>
  </si>
  <si>
    <t>Eficiencia</t>
  </si>
  <si>
    <t xml:space="preserve">Total de Personas Privadas de la Libertad que continuaron en actividades válidas para redención de pena en el mes.   </t>
  </si>
  <si>
    <t>"Total de Personas Privadas de la Libertad asignadas a actividades válidas para redención de pena</t>
  </si>
  <si>
    <t>.Acutalizar el formato a su versión 5.
15-06-2021
Fortalcer el análisis de los resultados del indicador.
12-07-2021
Sin obervaciones</t>
  </si>
  <si>
    <t xml:space="preserve">Porcentaje mensual de alimentación terapéutica suministrada       </t>
  </si>
  <si>
    <t xml:space="preserve"> Medir las raciones terapéuticas suministradas a las Personas Privadas de la Libertad en el mes.</t>
  </si>
  <si>
    <t xml:space="preserve">Raciones alimenticias prescritas por parte del médico en atención a alguna patología o situación de cuidado especial </t>
  </si>
  <si>
    <t xml:space="preserve">Corresponde al total de raciones entregadas al mes a la población PPL </t>
  </si>
  <si>
    <t>Se recomienda revisar rangos de tolerancia.
Acutalizar el formato a su versión 5.
15-06-2021
Se recomienda ajustar la tabla de  gestión de  rangos de tolerancia.</t>
  </si>
  <si>
    <t xml:space="preserve">Orientar, atender y remitir a los habitantes de Bogotá a los programas y servicios de justicia y a los métodos autocompositivos para el abordaje pacífico de conflictos, por medio de la implementación del Sistema Distrital de Justicia y los Sistemas Locales de Justicia, la promoción de las rutas de acceso a la justicia y el fortalecimiento de los mecanismos de justicia formal, no formal y comunitaria, la Justicia Juvenil Restaurativa y las acciones de protección, atención social, preventivas y pedagógicas, para fortalecer el acceso a la justicia, el mejoramiento de las condiciones de convivencia, la prevención del delito, la reparación a las víctimas y el empoderamiento de derechos de sus habitantes.         </t>
  </si>
  <si>
    <t xml:space="preserve">Implementación del Sistema Distrital de Justicia y los Sistemas Locales de Justicia, la promoción de las rutas de acceso a la justicia y el fortalecimiento de los mecanismos de justicia formal, no formal y comunitaria, la Justicia Juvenil Restaurativa y las acciones de protección, atención social, preventivas y pedagógicas.         </t>
  </si>
  <si>
    <t>Porcentaje de actividades implementadas para la articulación de instituciones en el marco de los sistemas locales de Justicia</t>
  </si>
  <si>
    <t>Establecer el porcentaje de implementación en la articulación de los sistemas locales de Justicia.</t>
  </si>
  <si>
    <t>Subsecretaría de Acceso a la Justicia</t>
  </si>
  <si>
    <t>Creciente</t>
  </si>
  <si>
    <t>Trimestral</t>
  </si>
  <si>
    <t xml:space="preserve">Número de actividades ejecutadas </t>
  </si>
  <si>
    <t xml:space="preserve">Número de actividades Programadas </t>
  </si>
  <si>
    <t>Fortalcer el análisis del resultado del indicador y ampliar información.
08/07/2021
Sin observaciones. Se toman las recomendaciones de la OCI.</t>
  </si>
  <si>
    <t>Implementación del Sistema Distrital de Justicia y los Sistemas Locales de Justicia, la promoción de las rutas de acceso a la justicia y el fortalecimiento de los mecanismos de justicia formal, no formal y comunitaria, la Justicia Juvenil Restaurativa y las acciones de protección, atención social, preventivas y pedagógicas.</t>
  </si>
  <si>
    <t>Implementación de actividades de sensibilización para la eliminación de las barreras culturales de acceso a la justicia</t>
  </si>
  <si>
    <t>Medir la implementación de actividades de sensibilización para la eliminación de las barreras culturales de acceso a la justicia a la población de Bogotá por medio por las charlas a los ciudadanos en temas de: mecanismos alternativos de solución de conflictos, rutas de acceso a la justicia, mecanismos de protección, y entre otros.</t>
  </si>
  <si>
    <t># de actividades de sensibilización ejecutadas a nivel local</t>
  </si>
  <si>
    <t># de actividades de sensibilización  programadas</t>
  </si>
  <si>
    <t>Sin observaciones. Con sobre ejecución.
08/07/2021
Sin observaciones. Se toman las recomendaciones de la OCI.</t>
  </si>
  <si>
    <t>Orientar, atender y remitir a los habitantes de Bogotá a los programas y servicios de justicia y a los métodos autocompositivos para el abordaje pacífico de conflictos, por medio de la implementación del Sistema Distrital de Justicia y los Sistemas Locales de Justicia, la promoción de las rutas de acceso a la justicia y el fortalecimiento de los mecanismos de justicia formal, no formal y comunitaria, la Justicia Juvenil Restaurativa y las acciones de protección, atención social, preventivas y pedagógicas, para fortalecer el acceso a la justicia, el mejoramiento de las condiciones de convivencia, la prevención del delito, la reparación a las víctimas y el empoderamiento de derechos de sus habitantes.</t>
  </si>
  <si>
    <t xml:space="preserve">Orientar, atender y remitir a los habitantes de Bogotá a los programas y servicios de justicia y a los métodos autocompositivos para el abordaje pacífico de conflictos.         </t>
  </si>
  <si>
    <t>Implementación del modelo de Atención Restaurativo implementado en el CTP</t>
  </si>
  <si>
    <t xml:space="preserve">Medir la implementación del Modelo de Atención Restaurativo en el Centro de Traslado por Protección.   </t>
  </si>
  <si>
    <t># de acciones implementadas en el periodo t</t>
  </si>
  <si>
    <t># de acciones planeadas en el periodo t</t>
  </si>
  <si>
    <t>Inactivo</t>
  </si>
  <si>
    <t>Acciones acompañamiento realizadas a los Actores de Justicia Comunitaria (AJC)</t>
  </si>
  <si>
    <t xml:space="preserve">Medir el porcentaje de implementación de acciones de acompañamiento realizados a los Actores de Justicia Comunitaria (AJC).
     </t>
  </si>
  <si>
    <t xml:space="preserve"># de acciones de acompañamiento ejecutadas </t>
  </si>
  <si>
    <t># de acciones de acompañamiento programadas</t>
  </si>
  <si>
    <t>Sin observaciones</t>
  </si>
  <si>
    <t xml:space="preserve">Fortalecer el acceso a la justicia, el mejoramiento de las condiciones de convivencia, la prevención del delito, la reparación a las víctimas y el empoderamiento de derechos de sus habitantes. </t>
  </si>
  <si>
    <t>Nivel de satisfaccion de atención dada por CRI Y CRI VIRTUAL</t>
  </si>
  <si>
    <t>Medir los niveles de satisfacción de las atenciones dadas por los CRI presenciales y virtualesd.</t>
  </si>
  <si>
    <t># de usuarios satisfechos</t>
  </si>
  <si>
    <t xml:space="preserve">"#número de usuarios
 encuestados
"	</t>
  </si>
  <si>
    <t>Se inicia medición del indicador en el mes de mayo</t>
  </si>
  <si>
    <t xml:space="preserve"> Adolescentes y Jóvenes del Sistema de Responsabilidad Penal para Adolescentes vinculados a las rutas de atención del Programa Distrital de Justicia Juvenil Restaurativa.</t>
  </si>
  <si>
    <t>Vincular adolescentes y Jóvenes del Sistema de Responsabilidad Penal para Adolescentes a las rutas de atención del Programa Distrital de Justicia Juvenil Restaurativa</t>
  </si>
  <si>
    <t># de  Adolescentes y Jóvenes del Sistema de Responsabilidad Penal para Adolescentes vinculados a las rutas de atención del Programa Distrital de Justicia Juvenil Restaurativa en el periodo t</t>
  </si>
  <si>
    <t># de  Adolescentes y Jóvenes del Sistema de Responsabilidad Penal para Adolescentes programados a  vincular a las rutas de atención del Programa Distrital de Justicia Juvenil Restaurativa en el periodo t</t>
  </si>
  <si>
    <t>Revisar línea base respecto a la meta vigente del indicador.
12-07-2021
Para el periodo se encuentra en un rango satisfactorio cumpliendo en un 71% con la meta programada. Alertamiento frente a acciones de mejora para dar cumplimiento.</t>
  </si>
  <si>
    <t>Adolescentes y Jóvenes del Sistema de Responsabilidad Penal para Adolescentes vinculados a estrategias gestionadas por la Dirección de Responsabilidad Penal Adolescente y orientadas a fortalecer su atención integral.</t>
  </si>
  <si>
    <t xml:space="preserve">Vincular adolescentes y Jóvenes del Sistema de Responsabilidad Penal para Adolescentes a estrategias orientadas a fortalecer su atención integral                   </t>
  </si>
  <si>
    <t># de Adolescentes y Jóvenes del Sistema de Responsabilidad Penal para Adolescentes vinculados a estrategias</t>
  </si>
  <si>
    <t xml:space="preserve"># de Adolescentes y Jóvenes del Sistema de Responsabilidad Penal para Adolescentes programados a  vincular a las estrategias </t>
  </si>
  <si>
    <t>Sin observaciones 
12-07-2021
Alertamiento frente a acciones de mejora para dar cumplimiento. En el análisis se plantean las estrategias ya acciones para fortalecer la operación y posicionamiento de las del programa</t>
  </si>
  <si>
    <t xml:space="preserve">Nivel de satisfacción de usuarios atendidos presencialmente en el programa Casa Libertad </t>
  </si>
  <si>
    <t>Evaluar el grado de satisfaccion de los usuarios del programa respecto de la atención primeria brindada de forma presencial en el equipamiento de Casa Libertad.</t>
  </si>
  <si>
    <t>Número de personas con calificación igual o mayor a 3 en la encuesta de satisfacción</t>
  </si>
  <si>
    <t>Número de personas encuestadas sobre nivel de satisfacción</t>
  </si>
  <si>
    <t>12-07-2021
Sin observaciones
Primera medición.</t>
  </si>
  <si>
    <t>Nivel de satisfacción de usuarios y autoridades sobre el Programa Distrital de Justicia Restaurativa, línea Principio de Oportunidad y el cumplimiento de objetivos de los adolescentes y jóvenes ofensores.</t>
  </si>
  <si>
    <t>Medir el nivel de satisfacción de usuarios y autoridades sobre el Programa Distrital de Justicia Restaurativa, línea Principio de Oportunidad y el cumplimiento de objetivos de los adolescentes y jóvenes ofensores.</t>
  </si>
  <si>
    <t xml:space="preserve">Cuatrimestral </t>
  </si>
  <si>
    <t>suma de los resultados de los instrumentos aplicados en el periodo t</t>
  </si>
  <si>
    <t># de instrumentos aplicados en el periodo t</t>
  </si>
  <si>
    <t>Acutalizar el formato a su versión 5, alinear de acuerdo con la actualización de objetivos estratégicos. Definir la meta por periodo, de acuerdo con la meta de la vigencia, asi mismo revisar la unidad de medida de la variable A. La hoja de vida del indicador presenta análisis del segundo periodo de medición( segundo cautriemestre).
13-07-2021
Sin observaciones</t>
  </si>
  <si>
    <t>Atender y orientar los requerimientos que presentan los grupos de valor y partes involucradas, en los canales de atención dispuestos por la Entidad, mediante el seguimiento a la oportunidad y a la calidad de las respuestas, con el fin de dar cumplimiento al derecho que tiene todo ciudadano a presentar peticiones respetuosas y a obtener pronta respuesta.</t>
  </si>
  <si>
    <t xml:space="preserve">Mediante el seguimiento a la oportunidad y a la calidad de las respuestas.         </t>
  </si>
  <si>
    <t xml:space="preserve">Porcentaje de oportunidad en las respuestas a las Peticiones, Quejas, Reclamos y Sugerencias - PQRS.         </t>
  </si>
  <si>
    <t xml:space="preserve">Determinar el nivel de cumplimiento en los tiempos de entrega, de las respuestas a los requerimientos de los grupos de valor y partes involucradas,  con el fin de dar cumplimiento a los lineamientos normativos relacionados con el tramite de las peticiones.         </t>
  </si>
  <si>
    <t>Subsecretaría de Gestión Institucional</t>
  </si>
  <si>
    <t xml:space="preserve">Mensual </t>
  </si>
  <si>
    <t xml:space="preserve">Número de PQRS con respuestas dentro de los plazos legalmente establecidos   </t>
  </si>
  <si>
    <t>Número de PQRS recibidas</t>
  </si>
  <si>
    <t>Acutalizar el formato a su versión 5. Seguimiento a las acciones de mejora.
16-06-2021
Sin reporte
15-07-2021
Sin observaciones</t>
  </si>
  <si>
    <t xml:space="preserve">Atender y orientar los requerimientos que presentan los grupos de valor y partes involucradas, en los canales de atención dispuestos por la Entidad.         </t>
  </si>
  <si>
    <t>Porcentaje de peticiones, quejas, reclamos y sugerencias trasladadas a otra(s) entidad(es).</t>
  </si>
  <si>
    <t xml:space="preserve">Establecer el porcentaje de recordación y apropiación que tiene la ciudadanía respecto a los servicios que ofrece la Secretaría Distrital de Seguridad, Convivencia y Justicia a partir de los traslados de las peticiones, quejas, reclamos y sugerencias que ingresan a la Entidad por medio de los distintos canales de interacción.         </t>
  </si>
  <si>
    <t>Decreciente</t>
  </si>
  <si>
    <t xml:space="preserve">Número de PQRS trasladadas a otra entidad   </t>
  </si>
  <si>
    <t xml:space="preserve">Número de PQRS recibidas   </t>
  </si>
  <si>
    <t>Acutalizar el formato a su versión 5. 
16-06-2021
Sin reporte
15-07-2021
Sin observaciones</t>
  </si>
  <si>
    <t xml:space="preserve">Tramitar y Evaluar las quejas, informes o peticiones presentadas en contra de los servidores públicos, de la Secretaria de Seguridad, Convivencia y Justicia de Bogotá, D.C., mediante actuaciones administrativas, conforme a lo dispuesto en la Ley, estableciendo si existe o no responsabilidad disciplinaria. A su vez, a través de capacitaciones, sensibilizar a los funcionarios en el ejercicio de la función preventiva y /o correctiva en temas relacionados con la aplicación de la normatividad en materia disciplinaria, con el fin de garantizar el cumplimiento de los deberes, obligaciones y metas propuestas por la Entidad.         </t>
  </si>
  <si>
    <t xml:space="preserve">Tramitar y evaluar las quejas, informes o peticiones en contra de los servidores públicos, de la Secretaria de Seguridad, Convivencia y Justicia de Bogotá, D.C., mediante actuaciones administrativas, conforme a lo dispuesto en la Ley, estableciendo si existe o no responsabilidad disciplinaria.         </t>
  </si>
  <si>
    <t>Expedientes disciplinarios impulsados en términos de ley</t>
  </si>
  <si>
    <t xml:space="preserve">Impulsar los expedientes  disciplinarios de conformidad a los términos de ley, en aras de acelerar las actuaciones administrativas de los diferentes procesos. </t>
  </si>
  <si>
    <t xml:space="preserve">Control Interno Disciplinario         </t>
  </si>
  <si>
    <t>Semestral</t>
  </si>
  <si>
    <t>No. De expedientes Disciplinarios impulsados en términos de ley</t>
  </si>
  <si>
    <t>No. De expedientes Disciplinarios en términos de ley para ser impulsados</t>
  </si>
  <si>
    <t>Es necesario revisar el indicador para determinar acciones, toda vez que se presenta una sobre ejecuón del 47,67%
08/07/2021</t>
  </si>
  <si>
    <t>Quejas disciplinarias evaluadas por la Oficina de Control Disciplinario</t>
  </si>
  <si>
    <t xml:space="preserve">Evaluar las quejas disciplinarias que son reportadas a la Oficina de Control Disciplinario              </t>
  </si>
  <si>
    <t xml:space="preserve">Numero de quejas disciplinarias evaluadas    </t>
  </si>
  <si>
    <t xml:space="preserve">Numero de quejas disciplinarias recibidas    </t>
  </si>
  <si>
    <t>Sin observaciones.
08/07/2021</t>
  </si>
  <si>
    <t xml:space="preserve">Custodiar y vigilar a las Personas Privadas de la Libertad evitando daños así mismos, a otras personas y a los bienes dentro y fuera del Establecimiento Carcelario a través de la exigencia y cumplimiento de la normatividad vigente, utilizando los medios físicos, tecnológicos y personal del Cuerpo de Custodia y Vigilancia existente para mantener el orden, disciplina y la sana convivencia.         </t>
  </si>
  <si>
    <t xml:space="preserve">Mantener el orden, disciplina y la sana convivencia.         </t>
  </si>
  <si>
    <t xml:space="preserve"> Variación de agresiones físicas entre las Personas Privadas de la Libertad en el periodo.         </t>
  </si>
  <si>
    <t xml:space="preserve">Determinar la variación de las agresiones físicas entre Personas Privadas de la Libertad presentadas de un periodo a otro          </t>
  </si>
  <si>
    <t xml:space="preserve">Agresiones físicas presentadas en el periodo actual   </t>
  </si>
  <si>
    <t xml:space="preserve">Agresiones físicas presentadas en el periodo anterior   </t>
  </si>
  <si>
    <t>((A/B)-1)*100</t>
  </si>
  <si>
    <t>&lt;0%</t>
  </si>
  <si>
    <t>Acutalizar el formato a su versión 5.
15-06-2021
Sin observaciones
12-07-2021</t>
  </si>
  <si>
    <t>Custodiar y vigilar a las Personas Privadas de la Libertad evitando daños así mismos, a otras personas y a los bienes dentro y fuera del Establecimiento Carcelario a través de la exigencia y cumplimiento de la normatividad vigente, utilizando los medios físicos, tecnológicos y personal del Cuerpo de Custodia y Vigilancia existente para mantener el orden, disciplina y la sana convivencia.</t>
  </si>
  <si>
    <t>Porcentaje cumplimiento de requisas programadas.</t>
  </si>
  <si>
    <t xml:space="preserve">Mantener el orden, disciplina y la sana convivencia con el fin de prevenir de manera individual y/o grupal actos de violencia, vandálicos y alteración del orden interno que se puedan presentar por parte de las Personas Privadas de la Libertad         </t>
  </si>
  <si>
    <t xml:space="preserve">Total de requisas realizadas en el mes.   </t>
  </si>
  <si>
    <t xml:space="preserve">Total de requisas programadas en el mes.   </t>
  </si>
  <si>
    <t>Acutalizar el formato a su versión 5. Revisar observaciones de la OCI.
15-06-2021
OCI: programar meta para cada preriodo.
12-07-2021
Tomar las recomendaciones de la OCI.Sin observaciones.</t>
  </si>
  <si>
    <t xml:space="preserve">Planear la gestión institucional y sectorial a través de la formulación de políticas, lineamientos metodológicos , asesoría, capacitación y sensibilización, seguimiento y  definición de acciones de mejora en el marco del Modelo Integrado de Planeación y Gestión –MIPG, para el cumplimiento de la misión de la entidad, la política pública y lo previsto en el Plan de Desarrollo Distrital         </t>
  </si>
  <si>
    <t xml:space="preserve">Planear la gestión institucional y sectorial </t>
  </si>
  <si>
    <t>Nivel de cumplimiento del POA</t>
  </si>
  <si>
    <t xml:space="preserve">Medir el avance en el cumplimiento del Plan Operativo anual - POA.         </t>
  </si>
  <si>
    <t>Jefe de la Oficina Asesora de Planeación</t>
  </si>
  <si>
    <t>Avance en el cumplimiento de las metas de la entidad</t>
  </si>
  <si>
    <t>Ponderación de metas</t>
  </si>
  <si>
    <t>Sin observaciones.</t>
  </si>
  <si>
    <t>planear la gestión institucional y sectorial a través de políticas.</t>
  </si>
  <si>
    <t xml:space="preserve">Nivel de aprendizaje de capacitados en temas ambientales         </t>
  </si>
  <si>
    <t xml:space="preserve">Medir el grado de aprendizaje de las personas que participan en las capacitaciones de temas ambientales, en todas las sedes de la Entidad.      </t>
  </si>
  <si>
    <t>Oficina Asesora de Planeación</t>
  </si>
  <si>
    <t>numero de servidores con calificaciones entre 4 y 5</t>
  </si>
  <si>
    <t>total de servidores capacitados</t>
  </si>
  <si>
    <t xml:space="preserve">Adquirir los bienes y servicios requeridos por los organismos de seguridad, convivencia y acceso a la justicia, mediante el cumplimiento de las diferentes etapas contractuales para el mejoramiento de las condiciones de seguridad, convivencia y justicia en el Distrito Capital.         </t>
  </si>
  <si>
    <t xml:space="preserve">Adquirir los bienes y servicios requeridos por los organismos de seguridad, convivencia y acceso a la justicia, mediante el cumplimiento de las diferentes etapas contractuales   </t>
  </si>
  <si>
    <t xml:space="preserve">Porcentaje de procesos realizados         </t>
  </si>
  <si>
    <t xml:space="preserve">Verificar el porcentaje de los procesos realizados con base a los requerimientos llegados      </t>
  </si>
  <si>
    <t xml:space="preserve">Subsecretaría de Inversiones y Fortalecimiento de Capacidades Operativas         </t>
  </si>
  <si>
    <t>#  Procesos realizados por la Dirección Técnica</t>
  </si>
  <si>
    <t># Requerimientos solicitados</t>
  </si>
  <si>
    <t>Sin observaciones
09-07-2021</t>
  </si>
  <si>
    <t xml:space="preserve">Elaboración de Contratos     </t>
  </si>
  <si>
    <t xml:space="preserve">Verificar el cumplimiento en la elaboración de los contratos/convenios. </t>
  </si>
  <si>
    <t># Contratos elaborados</t>
  </si>
  <si>
    <t># Solicitudes de contratación</t>
  </si>
  <si>
    <t>Elaboración de modificaciones contractuales</t>
  </si>
  <si>
    <t xml:space="preserve">Verificar el cumplimiento en la elaboración de las modificaciones contractuales     </t>
  </si>
  <si>
    <t>#Modificaciones contractuales elaboradas</t>
  </si>
  <si>
    <t># Solicitudes de modificaciones contractuales</t>
  </si>
  <si>
    <t xml:space="preserve">mejoramiento de las condiciones de seguridad, convivencia y justicia en el Distrito Capital.         </t>
  </si>
  <si>
    <t>Porcentaje de solicitudes de mantenimiento gestionadas</t>
  </si>
  <si>
    <t>Verificar el porcentaje de ejecución de las solicitudes de mantenimientos que son gestionadas por la Dirección de Bienes.</t>
  </si>
  <si>
    <t xml:space="preserve"> # De solicitudes gestionadas</t>
  </si>
  <si>
    <t># De Solicitudes de mantenimiento</t>
  </si>
  <si>
    <t>Sin observaciones
09-07-2021
Se encuentra sobre ejecutado, dado los reportes anteriores.</t>
  </si>
  <si>
    <t xml:space="preserve">Prestar los servicios de apoyo administrativo, logístico, control de inventarios y en cuanto a la Gestión Documental garantizar la custodia, conservación y preservación de la memoria y el patrimonio documental de la Secretaría Distrital de Seguridad, Convivencia y Justicia, facilitando su acceso y consulta, con el fin de resguardar la información como un activo institucional para garantizar el efectivo funcionamiento de la Entidad.         </t>
  </si>
  <si>
    <t xml:space="preserve">Prestar los servicios de control de inventarios.         </t>
  </si>
  <si>
    <t>Porcentaje de solicitudes atendidas de entrada de bienes</t>
  </si>
  <si>
    <t xml:space="preserve">Realizar seguimiento a la gestión de los requerimientos para la entrada de los bienes a la SSCJ durante el periodo, con el fin de garantizar la información contable del Almacén de la Entidad.         </t>
  </si>
  <si>
    <t>Dirección de Recursos Físicos y Gestión Documental</t>
  </si>
  <si>
    <t xml:space="preserve">Número de solicitudes atendidas para la entrada de bienes al almacén de la SSCJ durante el periodo   </t>
  </si>
  <si>
    <t xml:space="preserve">Total de solicitudes internas y externas recibidas formalmente y con documentación completa para la entrada de bienes a almacén durante el periodo.   </t>
  </si>
  <si>
    <t>(A/B)x100</t>
  </si>
  <si>
    <t>Se recomienda revisar los rango tolerables.
15-06-2021
Definir línea base.Seleccionar tendencia del indicador. Diligenaciar fechas de cración y estado.Se ajusta la meta programa para cada periodo
13-07-2021
Sin observaciones.</t>
  </si>
  <si>
    <t xml:space="preserve">Garantizar la custodia, conservación y preservación de la memoria y el patrimonio documental de la Secretaría Distrital de Seguridad, Convivencia y Justicia, facilitando su acceso y consulta, con el fin de resguardar la información como un activo institucional para garantizar el efectivo funcionamiento de la Entidad.         </t>
  </si>
  <si>
    <t xml:space="preserve">Porcentaje de capacitaciones realizadas         </t>
  </si>
  <si>
    <t xml:space="preserve">Realizar seguimiento a la gestión de las  capacitaciones impartidas a los servidores y contratistas de la SSCJ durante el periodo, con el fin de enseñar la metodología de administración de archivos.         </t>
  </si>
  <si>
    <t>Capacitaciones realizadas en el periodo.</t>
  </si>
  <si>
    <t xml:space="preserve">Total de capacitaciones programadas en el plan de trabajo archivístico.   </t>
  </si>
  <si>
    <t>Se recomienda revisar los rango tolerables.
15-06-2021
Se ajusta la meta programa para cada periodo.
13-07-2021
Sin observaciones</t>
  </si>
  <si>
    <t xml:space="preserve">Porcentaje de consulta y préstamo de expedientes del Archivo Central          </t>
  </si>
  <si>
    <t xml:space="preserve">Realizar seguimiento a la atención de consultas y préstamo documental durante el periodo, con el fin de  garantizar el acceso y consulta de los expedientes custodiados.         </t>
  </si>
  <si>
    <t>Expedientes consultados</t>
  </si>
  <si>
    <t xml:space="preserve">Número de solicitudes de expedientes atendidas en el periodo.   </t>
  </si>
  <si>
    <t xml:space="preserve">Total de solicitudes de consulta y préstamo de expedientes recibidas en el periodo.   </t>
  </si>
  <si>
    <t xml:space="preserve">Sin observaciones
15-06-2021
Diligenciar linea base e información de creacion y fechas del indicador.
13-07-2021
Sin observaciones
</t>
  </si>
  <si>
    <t xml:space="preserve">Porcentaje de cumplimiento en la entrega de las comunicaciones oficiales de entrada radicadas         </t>
  </si>
  <si>
    <t xml:space="preserve">Medir el cumplimiento en la distribución de las comunicaciones oficiales de entrada en el tiempo previsto         </t>
  </si>
  <si>
    <t xml:space="preserve">Número de comunicaciones oficiales radicadas de entrada distribuidas en el periodo   </t>
  </si>
  <si>
    <t>Total de  comunicaciones de entrada radicadas.</t>
  </si>
  <si>
    <t>Sin observaciones.
15-06-2021
Diligenciar linea base e información de creacion y fechas del indicador.
13-07-2021
Sin observaciones.</t>
  </si>
  <si>
    <t>Porcentaje de solicitudes atendidas de mantenimiento de la sede administrativa</t>
  </si>
  <si>
    <t xml:space="preserve">Realizar seguimiento a la gestión de los requerimientos de mantenimiento en la sede administrativa durante el periodo, con el fin de garantizar las condiciones físicas de las instalaciones de la sede administrativa de la Entidad.         														</t>
  </si>
  <si>
    <t xml:space="preserve">Número de solicitudes atendidas para el mantenimiento de la sede administrativa de la SSCJ durante el periodo 	</t>
  </si>
  <si>
    <t xml:space="preserve">Total de solicitudes recibidas de mantenimiento de la sede administrativa durante el periodo.	  </t>
  </si>
  <si>
    <t xml:space="preserve">13-07-2021
Primer reporte en el segundo trimestre.Sin observaciones </t>
  </si>
  <si>
    <t xml:space="preserve">Porcentaje de avance del Plan de Preservación Digital a Largo Plazo del Sistema Integrado de Conservación       </t>
  </si>
  <si>
    <t>Medir el porcentaje de ejecución y cumplimiento de las estrategias del Plan de Preservación Digital a Largo Plazo del Sistema Integrado de Conservación</t>
  </si>
  <si>
    <t xml:space="preserve">Trimestral  </t>
  </si>
  <si>
    <t xml:space="preserve">Número de actividades ejecutadas para el cumplimiento de las estratégias del programa en el periodo	</t>
  </si>
  <si>
    <t xml:space="preserve">Actividades planeadas en el cronograma/plan de trabajo para el periodo.	</t>
  </si>
  <si>
    <t xml:space="preserve">13-07-2021
Primer reporte en el segundo trimestre.Fortalcer las evidencias. </t>
  </si>
  <si>
    <t xml:space="preserve">Porcentaje de avance del Plan de Conservación Documental del Sistema Integrado de Conservación </t>
  </si>
  <si>
    <t>Medir el porcentaje de ejecución y cumplimiento de los programas del Plan de Conservación Documental del Sistema Integrado de Conservación</t>
  </si>
  <si>
    <t xml:space="preserve">Número de actividades ejecutadas en el periodo.   </t>
  </si>
  <si>
    <t xml:space="preserve">Total de actividades programadas en el periodo.   </t>
  </si>
  <si>
    <t xml:space="preserve">13-07-2021
Primer reporte en el segundo trimestre, con ajsute de del mismo.Revisar evidencias .Sin observaciones </t>
  </si>
  <si>
    <t xml:space="preserve">Porcentaje de avance en la implementación del Plan Institucional de Archivos PINAR				</t>
  </si>
  <si>
    <t xml:space="preserve">Medir el porcentaje de cumplimiento de las actividades propuestas en la implementación del Plan Institucional de Archivos PINAR, de acuerdo al cronograma previsto.   </t>
  </si>
  <si>
    <t xml:space="preserve">Número de actividades ejecutadas en el periodo	</t>
  </si>
  <si>
    <t>Sin observaciones.Se recomienda revisasr el formato de hv del indicador, para diligenciar por compleot y de forma correta, según instructivo.</t>
  </si>
  <si>
    <t xml:space="preserve">Administrar las estrategias de comunicación hacia las partes interesadas y los grupos de valor mediante el diseño de mensajes que permitan el posicionamiento  de la Secretaría Distrital de Seguridad Convivencia y Justicia para el cumplimiento de los objetivos misionales y de acuerdo con los lineamientos de la alcaldía  de Bogotá. </t>
  </si>
  <si>
    <t>Estrategias de comunicación hacia las partes interesadas y los grupos de valor</t>
  </si>
  <si>
    <t xml:space="preserve"> Crecimiento digital de audiencia a través de los canales oficiales de la SSCJ    </t>
  </si>
  <si>
    <t xml:space="preserve"> Conocer el nivel crecimiento de audiencia digital a través de nuevos seguidores en los medios oficiales de comunicación de la SSCJ (Redes Sociales + Sección de Noticias)                </t>
  </si>
  <si>
    <t xml:space="preserve">Oficina Asesora de Comunicaciones           </t>
  </si>
  <si>
    <t>Número de nuevos seguidores en Canales Digitales para el periodo actual</t>
  </si>
  <si>
    <t xml:space="preserve">Número de seguidores en Canales digitales para el periodo anterior. </t>
  </si>
  <si>
    <t xml:space="preserve">Revisar la información, tendencia meta y variables del indicador para evaluar las acciones a tomar res pecto a los resultado obtenido en el periodo de medición.
09-07-2021
Se realiza ajuste la meta anual y el reporte del primer trimestre. </t>
  </si>
  <si>
    <t xml:space="preserve">Diseño de mensajes que permitan el posicionamiento de la secretaría Distrital de seguridad, convivencia y Justicia </t>
  </si>
  <si>
    <t xml:space="preserve">Porcentaje de Oportunidad en la entrega de piezas gráficas de comunicación efectivas    </t>
  </si>
  <si>
    <t xml:space="preserve">Diseñar y poner en marcha piezas gráficas de comunicación de acuerdo con la necesidad de los solicitantes                  </t>
  </si>
  <si>
    <t>Días</t>
  </si>
  <si>
    <t xml:space="preserve">La sumatoria de los días de elaboración de las piezas gráficas </t>
  </si>
  <si>
    <t xml:space="preserve">Total de piezas solicitada </t>
  </si>
  <si>
    <t>A/B</t>
  </si>
  <si>
    <t xml:space="preserve">Sin observaciones
09-07-2021
Se realiza ajsute al reportes del primer trimestre. Sin observaciones </t>
  </si>
  <si>
    <t xml:space="preserve">Mantener informadas a las partes interesadas y los distintos grupos de valor  </t>
  </si>
  <si>
    <t>Nivel de cumplimiento  de acciones comunicativas internas</t>
  </si>
  <si>
    <t xml:space="preserve">Medir el nivel de cumplimiento  de acciones comunicativas internas solicitadas para publicar en el boletín interno           </t>
  </si>
  <si>
    <t xml:space="preserve">Número de acciones comunicativas publicadas </t>
  </si>
  <si>
    <t>Número de solicitudes comunicativas internas</t>
  </si>
  <si>
    <t>(A/B)*100</t>
  </si>
  <si>
    <t>Activo a partir del tercer trimestre</t>
  </si>
  <si>
    <t xml:space="preserve">Articular y gestionar las herramientas tecnológicas, operacionales y humanas dispuestas por el Distrito Capital para la atención de seguridad y emergencias, a través de la implementación de procedimientos, protocolos y modelos de operación, la innovación tecnológica y transferencia de conocimiento, con el propósito de dar una respuesta coordinada, eficiente y oportuna a los eventos de seguridad y emergencias que ocurren en Bogotá, D.C; a la vez que genera  información centralizada y confiable para la toma de decisiones y aporta conocimiento para la prevención y anticipación de dichos eventos.            </t>
  </si>
  <si>
    <t xml:space="preserve">Articular y gestionar las herramientas tecnológicas, operacionales y humanas dispuestas por el Distrito Capital para la atención de seguridad y emergencias         </t>
  </si>
  <si>
    <t>Tasa de faltas en calidad</t>
  </si>
  <si>
    <t xml:space="preserve">Determinar el nivel de calidad mensual de la recepción de llamadas mediante la medición del porcentaje de faltas graves y muy graves encontradas durante la ejecución de la Evaluación de la Calidad de la Operación de la Sala Unificada de Recepción. Se calcula como el porcentaje de evaluaciones con al menos un falta grave o muy grave respecto al total de evaluaciones realizadas.   </t>
  </si>
  <si>
    <t xml:space="preserve">Centro de Comando, Control, Comunicaciones y Computol_C4         </t>
  </si>
  <si>
    <t>Número de evaluaciones con al menos una falta grave o muy grave en monitoreo</t>
  </si>
  <si>
    <t>Número de evaluaciones realizadas</t>
  </si>
  <si>
    <t>.Fortalecer análisis del resultado por periodo. 
15-06-2021
No presenta anlaisis para el cuarto periodo (abril), revisar tabla de rangos de tolerancia.
Acutalizar el formato a su versión 5Tener en cuenta Ias observaciones de la OCI, frente a las evidencias.
12-06-2021
Sin reporte
13/07/2021
Sin observaciones. Fortalecer el análisis de los reusltados del indicador.</t>
  </si>
  <si>
    <t xml:space="preserve">Con el propósito de dar una respuesta coordinada, eficiente y oportuna a los eventos de seguridad y emergencias que ocurren en Bogotá, D.C; a la vez que genera  información centralizada y confiable para la toma de decisiones y aporta conocimiento para la prevención y anticipación de dichos eventos.          </t>
  </si>
  <si>
    <t>Tasa de abandono de llamadas después de umbral</t>
  </si>
  <si>
    <t xml:space="preserve">Conocer el porcentaje de llamadas que no se atendieron mensualmente. Para la Línea de emergencias de Bogotá se definió mantener este indicador por debajo del 10%. Se calcula como el porcentaje de llamadas abandonadas luego de umbral respecto al total de llamadas que ingresaron al 123. El umbral mencionado es de 20 segundos, ya que luego de ese tiempo se considera que la llamada es un intento real de comunicación con la Línea 123.   </t>
  </si>
  <si>
    <t>Número llamadas abandonadas después del umbral (20 segundos)</t>
  </si>
  <si>
    <t>Número llamadas recibidas</t>
  </si>
  <si>
    <t>&lt;10%</t>
  </si>
  <si>
    <t>Acutalizar el formato a su versión 5.
15-06-2021
 Fortalecer análisis del resultado por periodo.Tener en cuenta Ias observaciones de la OCI, frente a las evidencias.
12-06-2021
Sin reporte
13-07-2021
Sin observaciones.</t>
  </si>
  <si>
    <t xml:space="preserve">A través de la implementación de procedimientos, protocolos y modelos de operación, la innovación tecnológica y transferencia de conocimiento </t>
  </si>
  <si>
    <t xml:space="preserve">Tasa de respuesta de llamadas antes de umbral         </t>
  </si>
  <si>
    <t>Medir la capacidad operativa mensual de la Sala Unificada de Recepción para responder llamadas dentro de los primeros veinte segundos. Se calcula como el porcentaje de llamadas respondidas antes del umbral de 20 segundos respecto al total de llamadas respondidas.</t>
  </si>
  <si>
    <t xml:space="preserve">Total de llamadas respondidas antes de umbral </t>
  </si>
  <si>
    <t>Total de llamadas respondidas</t>
  </si>
  <si>
    <t>Acutalizar el formato a su versión 5.
15-06-2021
Sin obarvaciones.
Tener en cuenta Ias observaciones de la OCI, frente a las evidencias.
12-06-2021
Sin reporte
13-07-2021
Sin observaciones</t>
  </si>
  <si>
    <t xml:space="preserve">Programar, registrar y controlar los recursos financieros de la Secretaría Distrital de Seguridad, Convivencia y Justicia a través de los aplicativos de la Secretaría Distrital de Hacienda, con el fin de reflejar la realidad económica de la Entidad.         </t>
  </si>
  <si>
    <t xml:space="preserve">Programar, registrar y controlar los recursos financieros de la Secretaría Distrital de Seguridad, Convivencia y Justicia         </t>
  </si>
  <si>
    <t xml:space="preserve">Porcentaje de Conciliaciones Contables Realizadas         </t>
  </si>
  <si>
    <t xml:space="preserve">Gestionar el seguimiento a los estados financieros, mediante las conciliaciones programadas en el periodo, con el fin de garantizar la veracidad de la información contable.         </t>
  </si>
  <si>
    <t>Dirección Financiero</t>
  </si>
  <si>
    <t>Número de conciliaciones contables realizadas</t>
  </si>
  <si>
    <t>Número de conciliaciones programadas</t>
  </si>
  <si>
    <t xml:space="preserve">Los aplicativos de la Secretaría Distrital de Hacienda         </t>
  </si>
  <si>
    <t>Porcentaje de seguimientos a la ejecución del PAC</t>
  </si>
  <si>
    <t xml:space="preserve">Gestionar la ejecución apropiada de la programación del Plan Anualizado de Caja (PAC), mediante los seguimientos programados en los periodos establecidos para garantizar un seguimiento y acompañamiento a la Programación y ejecución hecha por las áreas. </t>
  </si>
  <si>
    <t xml:space="preserve">Número de reuniones de seguimiento al PAC realizados </t>
  </si>
  <si>
    <t xml:space="preserve">Reuniones de seguimiento al PAC programadas </t>
  </si>
  <si>
    <t>implementando políticas, estrategias y acciones que permitan controlar de forma oportuna, trasparente y eficiente, la gestión presupuestal y contable de la Secretaría Distrital de Seguridad</t>
  </si>
  <si>
    <t>Oportunidad en el Trámte de Cuentas</t>
  </si>
  <si>
    <t>Medir el tiempo de gestión de las cuentas presentadas por los contratistas de prestación de servicios.</t>
  </si>
  <si>
    <t>Número de cuentas de Contratos de Prestación de Servicios, gestionadas ante la SHD en 6 días o menos</t>
  </si>
  <si>
    <t>Total de cuentas de  CPS  radicadas correctamente</t>
  </si>
  <si>
    <t>Activo para el tercer trimestre</t>
  </si>
  <si>
    <t>Oportunidad en la expedición y firma de CDP's</t>
  </si>
  <si>
    <t>Medir el numero de solicitudes de CDP atendidas oportunamente.</t>
  </si>
  <si>
    <t xml:space="preserve"> CDP'S  expedidos en 3 días habiles</t>
  </si>
  <si>
    <t xml:space="preserve">Total solicitudes  CDP'S </t>
  </si>
  <si>
    <t xml:space="preserve">Gestionar los sistemas de información y la infraestructura tecnológica a través del marco de referencia de Arquitectura TI y la implementación de la Estrategia de Gobierno Digital para optimizar los procesos internos, fortalecer la capacidad institucional en tecnologías de la información, controlar la gestión y la información oportuna y de calidad para el cumplimiento de los objetivos estratégicos y políticas de la Secretaría Distrital de Seguridad, Convivencia y justicia - SDSCJ.          </t>
  </si>
  <si>
    <t xml:space="preserve">a través del marco de referencia de Arquitectura TI y la implementación de la Estrategia de Gobierno Digital         </t>
  </si>
  <si>
    <t xml:space="preserve">Porcentaje de Implementación Arquitectura Empresarial  en las dependencias de la SDSCJ         </t>
  </si>
  <si>
    <t xml:space="preserve">Medir el numero de dependencias incluidas en el ejercicio de Arquitectura Empresarial  para alinear los procesos de  negocio de la entidad con la infraestructura TI,  reducir riesgos asociados a los servicios TI y generar valor.         </t>
  </si>
  <si>
    <t xml:space="preserve">Director de Tecnología y Sistemas de Información         </t>
  </si>
  <si>
    <t xml:space="preserve">Numero de dependencias incluidas en el ejercicio de Arquitectura Empresarial   </t>
  </si>
  <si>
    <t>Numero de dependencias  de Arquitectura Empresarial seleccionadas</t>
  </si>
  <si>
    <t>Oportunidad en la expedición y firma de CRP's</t>
  </si>
  <si>
    <t>Medir el numero de solicitudes de CRP atendidas oportunamente.</t>
  </si>
  <si>
    <t>CRP'S  expedidos en 3 días habiles</t>
  </si>
  <si>
    <t xml:space="preserve">Total solicitudes  CRP'S </t>
  </si>
  <si>
    <t xml:space="preserve">Administrar la gestión del talento humano mediante la articulación de actividades de ingreso, permanencia y retiro, generando bienestar y contribuyendo con el desarrollo integral de los servidores públicos.         </t>
  </si>
  <si>
    <t xml:space="preserve">Administrar la gestión del talento humano </t>
  </si>
  <si>
    <t>Cobertura con las actividades del Programa "Talento Humano en una Organización Saludable"</t>
  </si>
  <si>
    <t>Medir la participación de las personas de la Secretaría en las actividades del Programa "Talento Humano en una Organización Saludable"</t>
  </si>
  <si>
    <t>Dirección de Gestión Humana</t>
  </si>
  <si>
    <t>Total de personas que participaron en al menos una (1) actividad</t>
  </si>
  <si>
    <t xml:space="preserve"> Total de personas de planta y contrato</t>
  </si>
  <si>
    <t>(A / B) *100</t>
  </si>
  <si>
    <t>12-07-2021
 Sin observaciones.</t>
  </si>
  <si>
    <t xml:space="preserve">Administrar la gestión del talento humano          </t>
  </si>
  <si>
    <t>Cumplimiento de actividades del módulo Seguridad y Salud en el Trabajo</t>
  </si>
  <si>
    <t>Medir el cumplimiento de las actividades del módulo de Seguridad y Salud en el Trabajo (Plan de SST)</t>
  </si>
  <si>
    <t>Actividades Ejecutadas</t>
  </si>
  <si>
    <t>Actividades planeadas</t>
  </si>
  <si>
    <t>12-07-2021
Sin observaciones, indicador creciente, de acuerdo a lo programado al plan de trbaajo se cumplen con las actividades en un 100%.</t>
  </si>
  <si>
    <t>Cumplimiento de actividades del módulo Hábitos Saludables</t>
  </si>
  <si>
    <t>Medir el cumplimiento de las actividades del módulo de Hábitos Saludables</t>
  </si>
  <si>
    <t>Sin observaciones
12-07-2021
Sin observaciones, indicador creciente, de acuerdo a lo programado al plan de trbaajo se cumplen con las actividades en un 86%.</t>
  </si>
  <si>
    <t>Cumplimiento de actividades del módulo Secretaría en Familia</t>
  </si>
  <si>
    <t>Medir el cumplimiento de las actividades del módulo de Secretaría en Familia</t>
  </si>
  <si>
    <t>Cumplimiento de actividades del módulo Bienestar, Incentivos, Estímulos y Reconocimientos</t>
  </si>
  <si>
    <t>Medir el cumplimiento de las actividades del módulo de Bienestar, Incentivos, Estímulos y Reconocimientos</t>
  </si>
  <si>
    <t>Cumplimiento de actividades del módulo Formación y Capacitación</t>
  </si>
  <si>
    <t>Medir el cumplimiento de las actividades del módulo de Formación y Capacitación</t>
  </si>
  <si>
    <t>Sin observaciones
12-07-2021
Revisar reporte, de acuerdo con cronograma como evidencia , Se presenta sobre ejecución de actividades.</t>
  </si>
  <si>
    <t>Cumplimiento de actividades del módulo Secretaría Sostenible</t>
  </si>
  <si>
    <t>Medir el cumplimiento de las actividades del módulo de Secretaría Sostenible</t>
  </si>
  <si>
    <t>Sin observaciones
12-07-2021
Revisar reprote deacuedo con evidencias</t>
  </si>
  <si>
    <t xml:space="preserve">Satisfacción con las actividades del módulo Seguridad y Salud en el Trabajo        </t>
  </si>
  <si>
    <t xml:space="preserve">Conocer el grado de satisfacción de los servidores, respecto a las actividades realizadas por Gestión Humana en el área de Seguridad  y salud en el trabajo   </t>
  </si>
  <si>
    <t>Número de Servidores satisfechos</t>
  </si>
  <si>
    <t>Total de Servidores encuestados</t>
  </si>
  <si>
    <t>Satisfacción con las actividades del módulo Hábitos Saludables</t>
  </si>
  <si>
    <t>Medir el nivel de satisfacción de las actividades del módulo de Hábitos Saludables</t>
  </si>
  <si>
    <t xml:space="preserve">Número de Servidores satisfechos   </t>
  </si>
  <si>
    <t xml:space="preserve">Total de Servidores encuestados   </t>
  </si>
  <si>
    <t>Satisfacción con las actividades del módulo Secretaría en Familia</t>
  </si>
  <si>
    <t>Medir el nivel de satisfacción de las actividades del módulo de Secretaría en Familia</t>
  </si>
  <si>
    <t>Sin observaciones
r12-07-2021
Revisar evidencias</t>
  </si>
  <si>
    <t>Satisfacción con las actividades del módulo Bienestar, Incentivos, Estímulos y Reconocimientos</t>
  </si>
  <si>
    <t>Medir el nivel de satisfacción de las actividades del módulo de Bienestar, Incentivos, Estímulos y Reconocimientos</t>
  </si>
  <si>
    <t>Satisfacción con las actividades del módulo Formación y Capacitación</t>
  </si>
  <si>
    <t>Medir el nivel de satisfacción de las actividades del módulo de Formación y Capacitación</t>
  </si>
  <si>
    <t>Satisfacción con las actividades del módulo Secretaría Sostenible</t>
  </si>
  <si>
    <t>Medir el nivel de satisfacción de las actividades del módulo de Secretaría Sostenible</t>
  </si>
  <si>
    <t>Frecuencia de accidentalidad</t>
  </si>
  <si>
    <t>Medir el número de accidentes de trabajo ocurridos por mes en los servidores públicos y contratistas de la Entidad</t>
  </si>
  <si>
    <t>Procentaje</t>
  </si>
  <si>
    <t>Número de Accidentes de Trabajo que se presentaron en el mes</t>
  </si>
  <si>
    <t>Número de trabajadores en el mes</t>
  </si>
  <si>
    <t>&lt;5%</t>
  </si>
  <si>
    <t xml:space="preserve">
Acutalizar el formato a su versión 5.
16/06/2021
Sin observaciones.</t>
  </si>
  <si>
    <t>Ausentismo por causa médica</t>
  </si>
  <si>
    <t>Medir el número de días no asistidos por incapacidad laboral o común en el periodo evaluado de los servidores públicos de planta</t>
  </si>
  <si>
    <t xml:space="preserve">Número de días de ausencia por incapacidad laboral o común en el mes	</t>
  </si>
  <si>
    <t>Número de días de trabajo programados en el mes</t>
  </si>
  <si>
    <t>(A/(B*C))x100</t>
  </si>
  <si>
    <t xml:space="preserve">
Acutalizar el formato a su versión 5. Tener en cuenta las recomendaciones de la OCI: revisar la
programación de las variables y ampliar el 
análisis de seguimiento a las acciones 
dirigidas a minimizar el ausentismo en la 
entidad
16/06/2021
Sin observaciones.
12-07-2021
Sin observaciones.</t>
  </si>
  <si>
    <t>Incidencia de Enfermedad Laboral</t>
  </si>
  <si>
    <t>Medir el número de casos nuevos de enfermedad laboral en los servidores públicos de planta en el periodo evaluado</t>
  </si>
  <si>
    <t xml:space="preserve">Número de casos nuevos de enfermedad laboral en el periodo	</t>
  </si>
  <si>
    <t xml:space="preserve">Promedio total de trabajadores en el periodo	</t>
  </si>
  <si>
    <t>r12-07-2021
Revisar formula  y evidencias</t>
  </si>
  <si>
    <t xml:space="preserve">Impacto de la actividades de bienestar         </t>
  </si>
  <si>
    <t>Conocer el impacto que tienen las actividades de bienestar realizadas en la entidad (aplica para actividades previamente seleccionadas)</t>
  </si>
  <si>
    <t xml:space="preserve">Evaluación POST
</t>
  </si>
  <si>
    <t>Evaluación PRE</t>
  </si>
  <si>
    <t xml:space="preserve">Analizar y suministrar información a través de la elaboración de documentos y de la actualización de la plataforma digital, con el fin de apoyar la gestión de las políticas públicas en materia de seguridad, convivencia y acceso a la justicia         </t>
  </si>
  <si>
    <t xml:space="preserve">Analizar información y generar posibles estrategias de intervención, que pueden ser insumo para la toma de decisiones y generación de políticas públicas         </t>
  </si>
  <si>
    <t xml:space="preserve">Porcentaje de cumplimiento en tiempos de respuesta a los requerimientos de información.         </t>
  </si>
  <si>
    <t xml:space="preserve">Monitorear la respuesta de los requerimientos de información en materia de seguridad, convivencia y justicia realizados al proceso, con el fin de identificar oportunidades de mejora.              </t>
  </si>
  <si>
    <t>Oficina de Análisis de Información y Estudios Estratégicos</t>
  </si>
  <si>
    <t>Número de requerimientos respondidos en los tiempos establecidos</t>
  </si>
  <si>
    <t xml:space="preserve">Número de requerimientos recibidos por el proceso C-G1-1 Gestión y Análisis de Información de S, C y AJ   </t>
  </si>
  <si>
    <t>Sin observaciones.15-06-2021
Revisar reporte de acuerdo con las evidencias.
09-07-2021
Sin observaciones.</t>
  </si>
  <si>
    <t>Cumplimiento en la elaboración de Policy Brief</t>
  </si>
  <si>
    <t>Validar el porcentaje de policy brief elaborados por la Oficina de Análisis de Información y Estudios Estratégicos, de acuerdo con los requerimientos y necesidades de la Secretaría de Seguridad Convivencia y Justicia, que sirven como base para la toma de desciciones, generación de estrategias de política pública y apoyo a la gestión operativa y misional de la Secretaría.</t>
  </si>
  <si>
    <t xml:space="preserve">Número de Policy Brief generados en el periodo </t>
  </si>
  <si>
    <t xml:space="preserve">Número de Policy Brief programados para el periodo </t>
  </si>
  <si>
    <t>No es posible verificar el repositorios de  Policy Brief generados en el periodo.
15-06-2021
Se recomienda analizar la continudiad del indicador, para generar mayor aporte a la gesitón del proceso. 
09-07-2021
Se recomienda analizar la continudiad del indicador, para evaluar los factores criticos del proceso que peudan apotar a la toma de decisiones. No es posible verificar el repositorios de  Policy Brief generados en el periodo.</t>
  </si>
  <si>
    <t>Cumplimiento en la Actualización de la  Bodega de Datos</t>
  </si>
  <si>
    <t>Validar el porcentaje de cumplimiento sobre la actualización de las fuentes de información en la Bodega de Datos de la Secretaría de Seguridad, Convivencia y Justicia, con el fin de contar con la información actualizada para el análisis, generación de estrategias y toma de decisiones.</t>
  </si>
  <si>
    <t xml:space="preserve">Número de fuentes de información actualizadas </t>
  </si>
  <si>
    <t xml:space="preserve">Total fuentes de información  </t>
  </si>
  <si>
    <t>15-06-2021
Sin observaciones.
09-07-2021
Sin observaciones.</t>
  </si>
  <si>
    <t>Excel de matriz con la actualización de bodega de datos.</t>
  </si>
  <si>
    <t>Actualización Base de Datos Geográfica</t>
  </si>
  <si>
    <t>Validar el porcentaje de cumplimiento sobre la actualización de las fuentes de información en la Base de Datos Geográfica de la Secretaría de Seguridad, Convivencia y Justicia, con el fin de contar con la información actualizada para análisis, generación de estrategias y toma de decisiones.</t>
  </si>
  <si>
    <t>Sin observaciones.15-06-2021 Se recomienda analizar el aporte y pertinencia del indicador.
09-07-2021
Se recomienda analizar el aporte y pertinencia del indicador.</t>
  </si>
  <si>
    <t xml:space="preserve">Formular, implementar y hacer seguimiento a los programas de la Subsecretaría mediante el fortalecimiento de la participación ciudadana y de los organismos de seguridad, la consolidación de entornos protectores, la atención a población vulnerable y garantías a la movilización social para mejorar la seguridad y la convivencia en la ciudad.         </t>
  </si>
  <si>
    <t xml:space="preserve">Formular, implementar y evaluar las estrategias de seguridad y convivencia          </t>
  </si>
  <si>
    <t xml:space="preserve">Porcentaje de avance  en el fortalecimiento de la participación ciudadana y de los organismos de seguridad, la consolidación de entornos protectores, la atención a población vulnerable y garantías a la movilización social para mejorar la seguridad y la convivencia en la ciudad.         </t>
  </si>
  <si>
    <t xml:space="preserve">Hacer un seguimiento de las acciones programadas para la vigencia encaminadas al  fortalecimiento de la participación ciudadana y de los organismos de seguridad, la consolidación de entornos protectores, la atención a población vulnerable y garantías a la movilización social para mejorar la seguridad y la convivencia en la ciudad. El indicador mide el nivel de avance acumulado en la vigencia de las actividades programadas para todos los procedimientos vinculados al proceso         </t>
  </si>
  <si>
    <t xml:space="preserve">Subsecretario/a de Seguridad y Convivencia         </t>
  </si>
  <si>
    <t xml:space="preserve">Estable </t>
  </si>
  <si>
    <t xml:space="preserve">Sumatoria del cumplimiento periódico porcentual de las actividades programadas en el periodo desagregadas por localidad (nivel central como una localidad mas),  acumulado a la fecha de reporte desde el 1 de enero de la vigencia   </t>
  </si>
  <si>
    <t xml:space="preserve">Número de actividades desagregadas por periodo y localidad programadas para ejecutar acumulado a la fecha de reporte desde el 1 de enero de la vigencia   </t>
  </si>
  <si>
    <t>Sin informaicón o reporte para el primer trimesrtes del 2021
Sin informaicón o reporte para el segundo  trimesrtes del 2021</t>
  </si>
  <si>
    <t xml:space="preserve">Gestionar los sistemas de información y la infraestructura tecnológica         </t>
  </si>
  <si>
    <t>Porcentaje de servicios prestados por la Dirección de Tecnologías y Sistemas de la Información</t>
  </si>
  <si>
    <t>Medir la atención y cierre  de solicitudes de servicios de TIC</t>
  </si>
  <si>
    <t>Dirección de Tecnologías de la Información</t>
  </si>
  <si>
    <t xml:space="preserve">Numero de Servicios TIC atendidos y cerrados  en la Herramienta de Mesa de Servicio   </t>
  </si>
  <si>
    <t>Numero de Servicios TIC solicitados y registrados en la Herramienta de Mesa de Servicio</t>
  </si>
  <si>
    <t>Acutalizar el formato a su versión 5. 
15-06-2021
Sin observaciones
08/07/2021</t>
  </si>
  <si>
    <t>Impacto de la intervención asociada al programa de vigilancia epidemiológica de riesgo biomecánico</t>
  </si>
  <si>
    <t>Medir el impacto que el programa de vigilancia epidemiológica de riesgo biomecánico generó en los servidores</t>
  </si>
  <si>
    <t xml:space="preserve">personas que se incapacitan por aspectos osteomusculares para 2020 </t>
  </si>
  <si>
    <t xml:space="preserve">personas que se incapacitan por aspectos osteomusculares para 2019 </t>
  </si>
  <si>
    <t xml:space="preserve">Porcentaje de servicios atendidos a "Satisfacción" del usuario por la Dirección de Tecnologías y Sistemas de la Información         </t>
  </si>
  <si>
    <t xml:space="preserve">Medir la atención a "Satisfacción" del usuario de solicitudes de servicios de TIC   </t>
  </si>
  <si>
    <t xml:space="preserve">Número de casos atendidos a "Satisfacción" del usuario en la Herramienta de Mesa de Servicio   </t>
  </si>
  <si>
    <t>Total  de Servicios TIC atendidos en la Herramienta de Mesa de Servicio</t>
  </si>
  <si>
    <t>Acutalizar el formato a su versión 5.
15-06-2021
Sin observaciones
08/07/2021</t>
  </si>
  <si>
    <t>Gestionar los sistemas de información y la infraestructura tecnológica</t>
  </si>
  <si>
    <t xml:space="preserve">Porcentaje de incidentes cerrados por la Dirección de Tecnologías y Sistemas de la Información         </t>
  </si>
  <si>
    <t xml:space="preserve">Medir la atención y cierre de incidentes de solicitudes de servicios de TIC          </t>
  </si>
  <si>
    <t>Número de Incidentes Cerrados en la Herramienta de Mesa de Servicio</t>
  </si>
  <si>
    <t xml:space="preserve">Total  de incidentes registrados y atendidos en la Herramienta de Mesa de Servicio   </t>
  </si>
  <si>
    <t xml:space="preserve">Porcentaje de requerimientos cerrados por la Dirección de Tecnologías y Sistemas de la Información         </t>
  </si>
  <si>
    <t xml:space="preserve">Medir la atención y cierre de requerimientos de solicitudes de servicios de TIC          </t>
  </si>
  <si>
    <t xml:space="preserve">Número de requerimientos Cerrados en la Herramienta de Mesa de Servicio   </t>
  </si>
  <si>
    <t xml:space="preserve">Total  de requerimientos registrados y atendidos en la Herramienta de Mesa de Servicio   </t>
  </si>
  <si>
    <t xml:space="preserve">Porcentaje de Cambios aprobados por el Comité de Gestión de Cambios - CGC         </t>
  </si>
  <si>
    <t xml:space="preserve">Medir los  cambios aprobados por el Comité de Gestión de Cambios - CGC         </t>
  </si>
  <si>
    <t>Número de cambios aprobados por el CGC</t>
  </si>
  <si>
    <t>Total  Número de solicitudes de cambio presentadas en el CGC</t>
  </si>
  <si>
    <t>Acutalizar el formato a su versión 5.Tener en cuenta Ias observaciones de la OCI, frente a las evidencias.
15-06-2021
Se  evidencia matriz de control de cambios, asi como el documentos asociado a los mismos.
08/07/2021
No se presenta reporte del mes de junio
13-07-2021
Sin observaciones</t>
  </si>
  <si>
    <t xml:space="preserve">Porcentaje de Cambios exitosos aprobados por el Comité de Gestión de Cambios - CGC         </t>
  </si>
  <si>
    <t xml:space="preserve">Medir los  cambios exitosos aprobados por el Comité de Gestión de Cambios - CGC         </t>
  </si>
  <si>
    <t xml:space="preserve">Número de cambios exitosos </t>
  </si>
  <si>
    <t xml:space="preserve">Total  Número de cambios aprobados por el CGC en el CGC   </t>
  </si>
  <si>
    <t>Acutalizar el formato a su versión 5.Tener en cuenta Ias observaciones de la OCI, frente a las evidencias.
15-06-2021
Se  evidencia matriz de control de cambios, asi como el documentos asociado a los mismos.
08/07/2021
Sin observaciones.</t>
  </si>
  <si>
    <t>Orientar, asegurar y verificar el cumplimiento del orden jurídico de la Entidad, brindar asesoría jurídica a todas las dependencias en los diferentes temas, tramitar los procesos de contratación que le correspondan, sustanciar para firma del Secretario de Despacho la Segunda Instancia de los procesos disciplinarios;  tramitar y decidir los recursos de apelación de las decisiones que profieran los Inspectores y Corregidores Distritales de Policía, respecto de los comportamientos contrarios a la convivencia de su competencia, atender los procesos judiciales, mediante herramientas jurídicas la asesoría,  la defensa judicial, resoluciones y el cumplimiento del plan anual de adquisiciones, para asesorar los asuntos jurídicos que se susciten en la entidad, proteger los intereses y derechos de la Secretaría, al resolver los recursos de apelación, contratar y ejecutar la adquisición de obras, bienes y servicios y ejercer la defensa judicial.</t>
  </si>
  <si>
    <t xml:space="preserve">Orientar, asegurar y verificar el cumplimiento del orden jurídico de la Entidad, brindar asesoría jurídica a todas las dependencias en los diferentes temas, tramitar los procesos de contratación que le correspondan, sustanciar para firma del Secretario de Despacho la Segunda Instancia de los procesos disciplinarios;  tramitar y decidir los recursos de apelación de las decisiones que profieran los Inspectores y Corregidores Distritales de Policía, respecto de los comportamientos contrarios a la convivencia de su competencia, atender los procesos judiciales         </t>
  </si>
  <si>
    <t xml:space="preserve">Porcentaje de solicitudes de contratación de prestación de servicios profesionales y de apoyo a la gestión devueltos.         </t>
  </si>
  <si>
    <t xml:space="preserve">Establecer a partir de las devoluciones el porcentaje de aceptación y asimilación de las áreas técnicas del procedimiento de contratación de prestación de servicios profesionales y de apoyo a la gestión de la Secretaría Distrital de Seguridad, Convivencia y Justicia.         </t>
  </si>
  <si>
    <t xml:space="preserve">Dirección Jurídica y Contractual         </t>
  </si>
  <si>
    <t>No. de solicitudes de contratación devueltos</t>
  </si>
  <si>
    <t xml:space="preserve">No. de solicitudes de contratación suscritas   </t>
  </si>
  <si>
    <t>Sin observaciones. Se ajusto la evidencia de la fuente de información( matriz excel de secop)
12-07-2021
Sin observaciones.</t>
  </si>
  <si>
    <t xml:space="preserve">Asesorar los asuntos jurídicos que se susciten en la entidad, proteger los intereses y derechos de la Secretaría, al resolver los recursos de apelación, contratar y ejecutar la adquisición de obras, bienes y servicios y ejercer la defensa judicial.         </t>
  </si>
  <si>
    <t xml:space="preserve">Porcentaje de solicitudes o requerimientos judiciales (acciones de tutela) tramitadas a tiempo         </t>
  </si>
  <si>
    <t xml:space="preserve">Tramitar a tiempo el cien por ciento de las solicitudes de acciones de tutelas que gestione la Dirección Jurídica y Contractual de la Secretaría Distrital de Seguridad, Convivencia y Justicia.         </t>
  </si>
  <si>
    <t>Bimestral</t>
  </si>
  <si>
    <t>Número de respuestas a acciones de tutela tramitadas a tiempo</t>
  </si>
  <si>
    <t>Total de solicitudes de acciones de tutela</t>
  </si>
  <si>
    <t>Sin reprote para la fecha de monitoreo (26/05/2021).Acutalizar el formato a su versión 5.
12-07-2021
Tener encuetna las recomendaciones de la OCI</t>
  </si>
  <si>
    <t xml:space="preserve">Asesorar y apoyar a la Alta Dirección para el logro de los objetivos institucionales, generando y presentando los informes de seguimiento y evaluación, de acuerdo con las actividades programadas en el Plan Anual de Auditoria, desarrollándolas de forma independiente, objetiva y bajo los lineamientos del MIPG para facilitar la toma de decisiones por parte de la alta dirección de la SDSCJ. </t>
  </si>
  <si>
    <t xml:space="preserve"> Facilitar la toma de decisiones por parte de la alta dirección de la SDSCJ.          </t>
  </si>
  <si>
    <t xml:space="preserve">Porcentaje  de acciones efectivas ejecutadas del Plan de Mejoramiento Interno.         </t>
  </si>
  <si>
    <t xml:space="preserve">Determinar el porcentaje de efectividad de las acciones planteadas por las dependencias frente al Plan de Mejoramiento Interno, durante un periodo especifico.         </t>
  </si>
  <si>
    <t>Jefe Oficina de Control Interno.</t>
  </si>
  <si>
    <t xml:space="preserve">Número de acciones del Plan de Mejoramiento con seguimientos durante el trimestre.	</t>
  </si>
  <si>
    <t xml:space="preserve">Total de acciones a gestionar durante el trimestre   </t>
  </si>
  <si>
    <t>Se ajustan variables del indicador.
12-07-2021
Sin observaciones</t>
  </si>
  <si>
    <t>Actividades programadas en el Plan Anual de Auditoria, desarrollándolas de forma independiente, objetiva y bajo los lineamientos del MIPG</t>
  </si>
  <si>
    <t>Porcentaje de cumplimiento del Plan Anual de Auditoria</t>
  </si>
  <si>
    <t>Adelantar el monitoreo del avance porcentual de los seguimientos y auditorias programadas en el marco del Plan Anual de Auditoria con el fin de verificar su conformidad y de esta forma tomar las acciones a que hubiere lugar.</t>
  </si>
  <si>
    <t>Oficina de Control Interno.</t>
  </si>
  <si>
    <t>% informes de seguimientos y auditorias realizadas de acuerdo al Plan Anual de Auditoria.</t>
  </si>
  <si>
    <t>% de seguimientos y auditorias programadas de acuerdo al Plan Anual de Auditoria.</t>
  </si>
  <si>
    <t>Gestionar, orientar y verificar los requerimientos de las autoridades judiciales y administrativas en relación con la situación jurídica de las Personas Privadas de la Libertad a través de la aplicación de las disposiciones legales y el Reglamento de Régimen Interno, para garantizar la prestación del servicio y acceso a la justicia dentro del marco Constitucional.</t>
  </si>
  <si>
    <t>Garantizar el debido proceso y acceso a la justicia dentro del marco Constitucional</t>
  </si>
  <si>
    <t>Porcentaje de remisiones tramitadas</t>
  </si>
  <si>
    <t>Medir el porcentaje de las remisiones efectivas conforme a los requerimientos de las autoridades judiciales</t>
  </si>
  <si>
    <t xml:space="preserve">Total de remisiones efectivas en el periodo   </t>
  </si>
  <si>
    <t xml:space="preserve">Total de remisiones allegadas en el periodo   </t>
  </si>
  <si>
    <t>Acutalizar el formato a su versión 5.
15-06-2021
Sin observaciones</t>
  </si>
  <si>
    <t>Elaboración de documentos y actualización de la plataforma digital</t>
  </si>
  <si>
    <t>Porcentaje de servidores que conocen la Oficina de Análisis de Información y Estudios Estratégicos</t>
  </si>
  <si>
    <t xml:space="preserve">Conocer el porcentaje de servidores que conocen la OAIEE y los bienes o servicios que ofrece con el fin de identificar oportunidades de mejora.         </t>
  </si>
  <si>
    <t>Número de servidores que respondieron que SI conocen la OAIEE y los servicios que ofrece.</t>
  </si>
  <si>
    <t>Número de servidores que diligenciaron la encuesta.</t>
  </si>
  <si>
    <t>Revisar meta de la vigencia</t>
  </si>
  <si>
    <t xml:space="preserve">Gestionar, orientar y verificar los requerimientos relacionados con la situación jurídica de las Personas Privadas de la Libertad         </t>
  </si>
  <si>
    <t>Porcentaje de requerimientos vencidos en el mes</t>
  </si>
  <si>
    <t xml:space="preserve">Medir la cantidad de requerimientos respondidos de forma extemporánea por solicitudes de autoridades judiciales, administrativas, particulares y Personas Privadas de la Libertad, en relación con la situación jurídica,          </t>
  </si>
  <si>
    <t xml:space="preserve">Total de requerimientos vencidos </t>
  </si>
  <si>
    <t xml:space="preserve">Cantidad de requerimientos mensuales allegados </t>
  </si>
  <si>
    <t>Acutalizar el formato a su versión 5. 
15-06-2021
Revisar observaciones de la OCI: tenga el formato y la 
disposición para la identificación del cumplimiento del 
indicador la evidencia respecto a la gestión de atención a 
requerimiento allegados y vencidos.
12-07-2021
Acoger las recomendaciones d ela OCI frente a la consolidación de soporte del cumplimiento del indicador.</t>
  </si>
  <si>
    <t xml:space="preserve">Aplicación de las disposiciones legales y el Reglamento de Régimen Interno         </t>
  </si>
  <si>
    <t>Expedición de Certificados de Redención</t>
  </si>
  <si>
    <t xml:space="preserve">Medir el tiempo de respuesta de las solicitudes de las autoridades judiciales, apoderados y PPL, relacionado con los certificados de redención         </t>
  </si>
  <si>
    <t xml:space="preserve">Sumatoria de días de respuesta a solicitudes    </t>
  </si>
  <si>
    <t xml:space="preserve">Numero de solicitudes recibidas </t>
  </si>
  <si>
    <t>∑A/B</t>
  </si>
  <si>
    <t>15 días</t>
  </si>
  <si>
    <t xml:space="preserve">
Acutalizar el formato a su versión 5.Revisar observaciones de la OCI.
15-06-2021
Seguimiento a las acciones correctivas, de acuerdo con el reporte de marzo.
12-07-2021
Seguimiento a las acciones correctivas</t>
  </si>
  <si>
    <t>Av. Calle 26 # 57- 83
Torre 7 Tel: 3779595  
Código Postal: 111321
www.scj.gov.co</t>
  </si>
  <si>
    <t>Código:</t>
  </si>
  <si>
    <t>F-DS-737</t>
  </si>
  <si>
    <t>Versión:</t>
  </si>
  <si>
    <t>Fecha Aprobación:</t>
  </si>
  <si>
    <t xml:space="preserve">Fecha de Vigencia:   06-03-2020            </t>
  </si>
  <si>
    <t>Hoja 1 de 1</t>
  </si>
  <si>
    <t>Enero</t>
  </si>
  <si>
    <t>Febrero</t>
  </si>
  <si>
    <t>Marzo</t>
  </si>
  <si>
    <t>Abril</t>
  </si>
  <si>
    <t>Mayo</t>
  </si>
  <si>
    <t>Junio</t>
  </si>
  <si>
    <t>Julio</t>
  </si>
  <si>
    <t>Agosto</t>
  </si>
  <si>
    <t>Septiembre</t>
  </si>
  <si>
    <t>Octubre</t>
  </si>
  <si>
    <t>Noviembre</t>
  </si>
  <si>
    <t>Diciembre</t>
  </si>
  <si>
    <t>Total</t>
  </si>
  <si>
    <t>Resultado Acumulado</t>
  </si>
  <si>
    <t xml:space="preserve">Sobresaliente </t>
  </si>
  <si>
    <t>Eficacia</t>
  </si>
  <si>
    <t>Grado de implementación de las acciones contempladas en las estrategias para el fortalecimiento de los organismos de seguridad, la participación ciudadana, la consolidación de entornos protectores, la atención a población vulnerable y el logro de las garantías a la movilización social.</t>
  </si>
  <si>
    <t>Medir periódicamente el grado de implementación de las acciones planificadas por la Subsecretaría de Seguridad y Convivencia para el cumplimiento de sus objetivos misionales.</t>
  </si>
  <si>
    <t xml:space="preserve">Sumatoria de los porcentajes promedio de cumplimiento por cada estrategia para el periodo verificado	</t>
  </si>
  <si>
    <t>Número de estrategias programadas para ser implementadas en el periodo</t>
  </si>
  <si>
    <t xml:space="preserve">Orientar, asegurar y verificar el cumplimiento del orden Jurídico de la Entidad, brindar asesoría jurídica a todas las dependencias en los diferentes temas, tramitar los procesos de contratación que le correspondan, sustanciar para firma del Secretario de Despacho la Segunda instancia de los procesos disciplinarios, tramitar y decidir los recursos de apelación de las desiciones que profieran los Inspectores y corregidores Distritales de Policía, respecto de los comportamientos contrarios a la convivencia d esu competencia, atender los procesos judiciales. 				
.         </t>
  </si>
  <si>
    <t xml:space="preserve">Nivel de oportunidad en las respuestas dadas a las demandas notificadas a la Entidad				
</t>
  </si>
  <si>
    <t xml:space="preserve">Medir el nivel de respuestas oportunas  por parte de la Dirección Jurídica y Contractual a las demandas notificadas a la Entidad														
</t>
  </si>
  <si>
    <t xml:space="preserve">Número de contestaciones de demandas con 5 días de antelación al vencimiento del término legal	
</t>
  </si>
  <si>
    <t>Total de demandas notificadas</t>
  </si>
  <si>
    <t>Cuenta de Nombre del Indicador</t>
  </si>
  <si>
    <t>No. Indicadores</t>
  </si>
  <si>
    <t>AIB</t>
  </si>
  <si>
    <t xml:space="preserve"> Atención Integral Básica a las personas privadas de la libertad    </t>
  </si>
  <si>
    <t>AJ</t>
  </si>
  <si>
    <t xml:space="preserve"> Acceso y Fortalecimiento a la Justicia         </t>
  </si>
  <si>
    <t>AS</t>
  </si>
  <si>
    <t xml:space="preserve"> Atención y servicio al ciudadano </t>
  </si>
  <si>
    <t>CID</t>
  </si>
  <si>
    <t xml:space="preserve"> Control Interno Disciplinario </t>
  </si>
  <si>
    <t>CVS</t>
  </si>
  <si>
    <t xml:space="preserve"> Custodia y Vigilancia para la Seguridad    </t>
  </si>
  <si>
    <t>DS</t>
  </si>
  <si>
    <t xml:space="preserve"> Direccionamiento sectorial e institucional    </t>
  </si>
  <si>
    <t>FC</t>
  </si>
  <si>
    <t xml:space="preserve"> Fortalecimiento de Capacidades Operativas para la S, C Y J</t>
  </si>
  <si>
    <t>FD</t>
  </si>
  <si>
    <t xml:space="preserve"> Gestión de Recursos Físicos y Documental        </t>
  </si>
  <si>
    <t>GC</t>
  </si>
  <si>
    <t xml:space="preserve"> Gestión de Comunicaciones        </t>
  </si>
  <si>
    <t>GE</t>
  </si>
  <si>
    <t xml:space="preserve"> Gestión de Emergencias     </t>
  </si>
  <si>
    <t>GF</t>
  </si>
  <si>
    <t xml:space="preserve"> Gestión Financiera       </t>
  </si>
  <si>
    <t>GH</t>
  </si>
  <si>
    <t xml:space="preserve"> Gestión Humana      </t>
  </si>
  <si>
    <t>GI</t>
  </si>
  <si>
    <t xml:space="preserve"> Gestión y Análisis de  Información de S,C Y J</t>
  </si>
  <si>
    <t>GS</t>
  </si>
  <si>
    <t xml:space="preserve"> Gestión de Seguridad y Convivencia     </t>
  </si>
  <si>
    <t>GT</t>
  </si>
  <si>
    <t xml:space="preserve"> Gestión de tecnologías de la información      </t>
  </si>
  <si>
    <t>JC</t>
  </si>
  <si>
    <t xml:space="preserve"> Gestión Jurídica y Contractual </t>
  </si>
  <si>
    <t>SM</t>
  </si>
  <si>
    <t xml:space="preserve"> Seguimiento y monitoreo al Sistema de Control Interno    </t>
  </si>
  <si>
    <t>TJ</t>
  </si>
  <si>
    <t xml:space="preserve"> Trámite Jurídico a la situación de personas privadas de la libertad </t>
  </si>
  <si>
    <t xml:space="preserve">Deficiente </t>
  </si>
  <si>
    <t>INACTIVO</t>
  </si>
  <si>
    <t>Deficiente (menor a 50%)</t>
  </si>
  <si>
    <t>Satisfactorio (entre 51% - 79%)</t>
  </si>
  <si>
    <t>Sobresaliente (mayor a 80%)</t>
  </si>
  <si>
    <t>Incactivo</t>
  </si>
  <si>
    <t xml:space="preserve">Sin reporte </t>
  </si>
  <si>
    <t>A</t>
  </si>
  <si>
    <t>B</t>
  </si>
  <si>
    <t>C</t>
  </si>
  <si>
    <t>D</t>
  </si>
  <si>
    <t>Prog</t>
  </si>
  <si>
    <t>Ejec</t>
  </si>
  <si>
    <t xml:space="preserve">
Porcentaje de actividades implementadas para la articulación de instituciones en el marco de los sistemas locales de Justicia</t>
  </si>
  <si>
    <t>Orientar, atender y remitir a los habitantes de Bogotá a los programas y servicios de justicia y a los métodos autocompositivos para el abordaje pacífico de conflictos.</t>
  </si>
  <si>
    <t>Atenciones realizadas en las Casas de Justicia y canales no presenciales de acceso a la justicia</t>
  </si>
  <si>
    <t>Medir las atenciones a usuarios en la recepción de las Casas de Justicia y canales no presenciales de acceso a la justicia</t>
  </si>
  <si>
    <t># de atenciones realizadas</t>
  </si>
  <si>
    <t xml:space="preserve"># de atenciones solicitadas </t>
  </si>
  <si>
    <t xml:space="preserve">Se cumplieron las actividades programadas para el mes, pero el resultado es con respecto a la meta anual </t>
  </si>
  <si>
    <t>El periodo de medición se inicia el 31-05-2020</t>
  </si>
  <si>
    <t>&lt;30%</t>
  </si>
  <si>
    <t xml:space="preserve">A partir del mes de octubre se ajusta periodicidad y descripción del Indicador </t>
  </si>
  <si>
    <t>Teniendo en cuanta la ejecución del indicador de satisfacción, es importante se revisen otras formas realizar las encuestas de satisfacción ya que se siguen prestando los servicios básicos a las personas privadas de la libertad y es importante conocer el nivel de satisfacción de los mismos.</t>
  </si>
  <si>
    <t xml:space="preserve">Porcentaje mensual de alimentacion terapéutica suministrada       </t>
  </si>
  <si>
    <t xml:space="preserve"> Medir las raciones terápeuticas suministradas a las Personas Privadas de la Libertad en el mes.</t>
  </si>
  <si>
    <t>mensual</t>
  </si>
  <si>
    <t xml:space="preserve">Indicador nuevo, inicia medición desde el 01 de mayo de 2020. </t>
  </si>
  <si>
    <t>&lt; 0%</t>
  </si>
  <si>
    <t xml:space="preserve">Es necesario aplicar medidas de mejora frente a la ejecución del indicador de riñas, ya que a pesar de que el promedio de este periodo fue menor al 1er trimestre, sigue siendo alto con respecto a la vigencia anterior. 
</t>
  </si>
  <si>
    <t>15 DÍAS</t>
  </si>
  <si>
    <t>Expedientes disciplinarios impulsados en terminos de ley</t>
  </si>
  <si>
    <t xml:space="preserve">Impulsar los expedientes expedientes disciplinarios de conformidad a los terminos de ley, en aras de acelerar las actuaciones administrativas de los diferentes procesos. </t>
  </si>
  <si>
    <t>No. De expedientes Disciplinarios impulsados en terminos de ley</t>
  </si>
  <si>
    <t>No. De expedientes Disciplinarios en terminos de ley para ser impulsados</t>
  </si>
  <si>
    <t xml:space="preserve">Dependencias de la entidad </t>
  </si>
  <si>
    <t xml:space="preserve">Se ajusta el indicador a la medición del cumplimeinto del Plan Operativo Anual de la Oficina de Planeación </t>
  </si>
  <si>
    <t>LIMINAD</t>
  </si>
  <si>
    <t>Porcentaje de procesos publicados declarados desiertos de la unidad ejecutora 02</t>
  </si>
  <si>
    <t xml:space="preserve">Establecer el porcentaje de órdenes de compra, invitaciones y pliegos de condiciones elaborados, con respecto a los procesos contractuales presupuestados que requieren pliego de condiciones.         </t>
  </si>
  <si>
    <t xml:space="preserve">Establecer el porcentaje de los procesos declarados desiertos por aspectos técnicos, financieros o jurídicos, con respecto a los procesos de selección publicados de la unidad ejecutora 02. </t>
  </si>
  <si>
    <t># Procesos declarados desiertos de la unidad ejecutora 02</t>
  </si>
  <si>
    <t># Procesos de selección de la unidad ejecutora 02 publicados</t>
  </si>
  <si>
    <t>Eliminado</t>
  </si>
  <si>
    <t>Se elimina de acuerdo a la revisión e indicdores del mes de marzo</t>
  </si>
  <si>
    <t xml:space="preserve"> Crecimiento digital de las audiencias a través de los canales oficiales de la SSCJ    </t>
  </si>
  <si>
    <t xml:space="preserve">Crecimiento de la audiencia a través del canal de intranet de la SSCJ </t>
  </si>
  <si>
    <t xml:space="preserve"> Conocer el nivel de audiencia digital de los seguidores en los medios oficiales de comunicación de la SSCJ         </t>
  </si>
  <si>
    <t xml:space="preserve">Número de nuevas visitas a la intranet para el periodo actual </t>
  </si>
  <si>
    <t xml:space="preserve">Número de visitas a la intranet para el periodo anterior. </t>
  </si>
  <si>
    <t>5 días</t>
  </si>
  <si>
    <t>&lt; 10%</t>
  </si>
  <si>
    <t xml:space="preserve">Porcentaje de avance Programa de Gestión Documental         </t>
  </si>
  <si>
    <t xml:space="preserve">Medir el porcentaje de cumplimiento de las actividades propuestas en la implementación del Programa de Gestión Documental PGD, de acuerdo al cronograma previsto.         </t>
  </si>
  <si>
    <t xml:space="preserve">Número de actividades Ejecutada en el periodo   </t>
  </si>
  <si>
    <t xml:space="preserve">Porcentaje de cumplimiento Estudios previos procesos de la Dirección de Recursos Físicos y Gestión Documental         </t>
  </si>
  <si>
    <t>Realizar el seguimiento a la estructuración oportuna de  los estudios previos de los procesos contractuales requeridos por la Dirección de Recursos Físicos y Gestión Documental en el Plan Anual de Adquisiciones.</t>
  </si>
  <si>
    <t xml:space="preserve">Número de estudios previos radicados en la Dirección Jurídica y Contractual durante el periodo.   </t>
  </si>
  <si>
    <t>Total de procesos contractuales requeridos en el Plan Anual de Adquisiciones.</t>
  </si>
  <si>
    <t>Porcentaje de cumplimiento Sistema de Gestión de Documentos Electrónicos de Archivo -SGDEA-</t>
  </si>
  <si>
    <t xml:space="preserve">Medir el porcentaje de cumplimiento de las actividades propuestas en la estructuración del Sistema de Gestión de Documentos Electrónicos de Archivo -SGDEA-.         </t>
  </si>
  <si>
    <t>Total de actividades programadas en el periodo.</t>
  </si>
  <si>
    <t xml:space="preserve">Se elimina por que se incorpora al indicador de instrumentos archivistricos </t>
  </si>
  <si>
    <t xml:space="preserve">Porcentaje de cumplimiento del Sistema Integrado de Conservación SIC          </t>
  </si>
  <si>
    <t xml:space="preserve">Medir el porcentaje de cumplimiento de las actividades propuestas en la estructuración del Sistema Integrado de Conservación -SIC-          </t>
  </si>
  <si>
    <t xml:space="preserve">Porcentaje de Transferencias documentales de los archivos de gestión al archivo central </t>
  </si>
  <si>
    <t xml:space="preserve">Medir el porcentaje de cumplimiento de la transferencia documental de cada una de las dependencias al Archivo Central de la Entidad, de acuerdo a la aplicación de la TRD y Plan de Transferencia Documental, cumpliendo con la normatividad vigente.         </t>
  </si>
  <si>
    <t>Número de transferencias primarias de archivos de la SSCJ realizadas.</t>
  </si>
  <si>
    <t>Total de transferencias primarias de archivos programadas durante el periodo</t>
  </si>
  <si>
    <t>Indicador inactivo</t>
  </si>
  <si>
    <t>Oportunidad en la entrega de la nómina para revisión</t>
  </si>
  <si>
    <t xml:space="preserve">Medir la oportunidad en los tiempos de entrega de la nómina para revisión del Director de Gestión Humana         </t>
  </si>
  <si>
    <t>Fecha de Cronograma</t>
  </si>
  <si>
    <t>Fecha Real de Entrega</t>
  </si>
  <si>
    <t>B-A</t>
  </si>
  <si>
    <t>(-) 1 día</t>
  </si>
  <si>
    <t xml:space="preserve">Porcentaje de inconsistencias o errores presentados en nómina         </t>
  </si>
  <si>
    <t xml:space="preserve">Medir el porcentaje de inconsistencias que se presenten en la nómina, una vez ésta ha sido entregada.         </t>
  </si>
  <si>
    <t xml:space="preserve">No. de inconsistencias o rechazos detectados después de entregada la nomina del periodo    </t>
  </si>
  <si>
    <t xml:space="preserve">Total de funcionarios en la nomina   </t>
  </si>
  <si>
    <t xml:space="preserve"> </t>
  </si>
  <si>
    <t>Actualización de la Planta de personal</t>
  </si>
  <si>
    <t>Garantizar la entrega oportuna de la actualización de la planta de personal de la SCJ.</t>
  </si>
  <si>
    <t xml:space="preserve">Fecha programada para entrega de la planta actualizada   </t>
  </si>
  <si>
    <t xml:space="preserve">Fecha real de entrega de la planta actualizada   </t>
  </si>
  <si>
    <t>No existe un valor acumulado de las variables dada su unidad  de medición. Su resultado se genera del promedio de días de entrega de la planta de personal</t>
  </si>
  <si>
    <t>Oportunidad de respuesta a solicitudes basadas en planta de empleos e historias laborales</t>
  </si>
  <si>
    <t>Cumplir con una meta de tiempo definida, para dar respuesta a las solicitudes hechas a Gestión Humana por temas de planta de empleos e historias laborales</t>
  </si>
  <si>
    <t>días</t>
  </si>
  <si>
    <t xml:space="preserve">Trimestral </t>
  </si>
  <si>
    <t>Sumatoria días de tiempos de respuesta</t>
  </si>
  <si>
    <t>Número total de solicitudes</t>
  </si>
  <si>
    <t>(A/B)</t>
  </si>
  <si>
    <t>&lt;= 7 días</t>
  </si>
  <si>
    <t>Oportunidad de respuesta a solicitudes de reubicación o traslados</t>
  </si>
  <si>
    <t>Cumplir con una meta de tiempo definida, para dar respuesta a las solicitudes hechas a Gestión Humana por reubicación</t>
  </si>
  <si>
    <t>Tiempo promedio de cubrimiento de vacantes en forma temporal mediante encargo</t>
  </si>
  <si>
    <t>Medir el tiempo promedio que dura el proceso de provisión para cubrir vacantes de forma temporal mediante encargo</t>
  </si>
  <si>
    <t>Sumatoria del total de días necesarios para cubrir las vacantes por encargo del período</t>
  </si>
  <si>
    <t>Cantidad de personas vinculadas para cubrir las vacantes por encargo</t>
  </si>
  <si>
    <t>45 días</t>
  </si>
  <si>
    <t xml:space="preserve"> Se reportan don indicadores con resultado cero, debido al ingreso de personal por la convocatoria 741 de 2018, no se presentaron vacantes o provisionalidades para cubrir en el primer trimestre de la vigencia. 
</t>
  </si>
  <si>
    <t>Tiempo promedio de cubrimiento de vacantes en forma temporal mediante nombramiento en provisionalidad</t>
  </si>
  <si>
    <t>Medir el tiempo promedio que dura el proceso de provisión para cubrir vacantes de forma temporal mediante nombramiento en provisionalidad</t>
  </si>
  <si>
    <t>Sumatoria del total de días necesarios para cubrir las vacantes por provisionalidad del período</t>
  </si>
  <si>
    <t xml:space="preserve"> Cantidad de personas vinculadas para cubrir las vacantes por provisionalidad</t>
  </si>
  <si>
    <t xml:space="preserve">** debido al ingreso de personal por la convocatoria 741 de 2018, no se presentaron vacantes o provisionalidades para cubrir en el primer trimestre de la vigencia. </t>
  </si>
  <si>
    <t xml:space="preserve">Satisfacción con Actividades de Gestión Humana - SST         </t>
  </si>
  <si>
    <t>Satisfacción con Actividades de Gestión Humana</t>
  </si>
  <si>
    <t xml:space="preserve">Conocer el grado de satisfacción de los servidores, respecto a las actividades realizadas por Gestión Humana en el área de capacitación         </t>
  </si>
  <si>
    <t xml:space="preserve">Satisfacción con Actividades de Gestión Humana         </t>
  </si>
  <si>
    <t xml:space="preserve">Conocer el grado de satisfacción de los servidores, respecto a las actividades realizadas por Gestión Humana en el área de bienestar.         </t>
  </si>
  <si>
    <t>Cobertura con las actividades de Gestión Humana - SST</t>
  </si>
  <si>
    <t xml:space="preserve">Medir la participación de los servidores en las actividades de gestión humana, en los temas de SST   </t>
  </si>
  <si>
    <t>Total de servidores que participaron en al menos una (1) actividad</t>
  </si>
  <si>
    <t xml:space="preserve"> Total de servidores en planta </t>
  </si>
  <si>
    <t>Cobertura con las actividades de Gestión Humana - Capacitación</t>
  </si>
  <si>
    <t xml:space="preserve">Medir la participación de los servidores en las actividades de capacitación de  gestión humana.      </t>
  </si>
  <si>
    <t>Cobertura con las actividades de Gestión Humana - Bienestar</t>
  </si>
  <si>
    <t xml:space="preserve">Medir la participación de los servidores en las actividades de bienestar de gestión humana. </t>
  </si>
  <si>
    <t>Porcentaje de implementación del plan del Sistema de Gestión de Seguridad y Salud en el Trabajo</t>
  </si>
  <si>
    <t>Medir el cumplimiento de la implementación del Sistema de Seguridad y Salud en el Trabajo en cada trimestre</t>
  </si>
  <si>
    <t xml:space="preserve">Impacto de la intervención asociada al programa de vigilancia epidemiológica de riesgo psicosocial         </t>
  </si>
  <si>
    <t xml:space="preserve">Medir el impacto que se generó en los servidores, de acuerdo con los aspectos analizados según encuestas de riesgo psicosocial aplicadas         </t>
  </si>
  <si>
    <t>Anual</t>
  </si>
  <si>
    <t xml:space="preserve">Resultado Batería Riesgo Psicosocial Año 2017   </t>
  </si>
  <si>
    <t xml:space="preserve">Resultado Batería Riesgo Psicosocial Año 2019   </t>
  </si>
  <si>
    <t xml:space="preserve">Una vez analizado la información de medición se concluye que la herramienta utilizada para medir impacto psicosocial tiene que desarrollarse de manera presencial y debido a las condiciones actuales de virtualidad, no es posible,por tal razón se elimina de la bateria de indicadores del proceso </t>
  </si>
  <si>
    <t xml:space="preserve">Impacto de la actividades de capacitación         </t>
  </si>
  <si>
    <t>Medir el impacto que el programa de capacitación generó en los servidores</t>
  </si>
  <si>
    <t>Evaluación de Salida</t>
  </si>
  <si>
    <t>Evaluación de entrada</t>
  </si>
  <si>
    <t xml:space="preserve">Una vez analizado la información de medición se concluye que para 2021 las capacitaciones realizadas no cumplen con el minimo de horas requeridas para la medición de impacto, por tal razón se elimina de la bateria de indicadores del proceso. Par la vigencia 2021. se tendra un solo indicador de medición de impacto </t>
  </si>
  <si>
    <t>Oportunidad en la proyección de los actos administrativos</t>
  </si>
  <si>
    <t>Cumplir con la meta de tiempo establecida para la proyección de los actos administrativos que dependen de la Dirección de Gestión Humana.</t>
  </si>
  <si>
    <t>Sumatoria tiempos de proyección de los actos administrativos</t>
  </si>
  <si>
    <t xml:space="preserve"> Número total de actos administrativos</t>
  </si>
  <si>
    <t>3 días</t>
  </si>
  <si>
    <t>Cumplimiento de la puesta en marcha de la estrategia de teletrabajo en la SCJ</t>
  </si>
  <si>
    <t>Evidenciar el cumplimiento del plan de trabajo definido para la implementación y puesta en marcha de la estrategia de teletrabajo</t>
  </si>
  <si>
    <t xml:space="preserve">Analizar y suministrar información          </t>
  </si>
  <si>
    <t xml:space="preserve">Monitorear la respuesta de los requerimientos de información en materia de seguridad, convivencia y justicia realizados al proceso, con el fin de identificar oportunidades de mejora.         </t>
  </si>
  <si>
    <t>Número de informes de seguimientos y auditorias realizadas de acuerdo al Plan Anual de Auditoria.</t>
  </si>
  <si>
    <t>Número de informes de seguimientos y auditorias programadas de acuerdo al Plan Anual de Auditoria.</t>
  </si>
  <si>
    <t xml:space="preserve">"Numero de acciones del Plan de Mejoramiento cerradas efectivamente durante el trimestre.
 "   </t>
  </si>
  <si>
    <t>Orientar, atender y remitir a los habitantes de Bogotá a los programas y servicios de justicia y a los métodos autocompositivos para el abordaje pacífico de conflictos</t>
  </si>
  <si>
    <t>Porcentaje de atenciones a personas pospenadas y jóvenes mayores de 18 años de edad egresados del SRPA</t>
  </si>
  <si>
    <t>Medir el porcentaje de personas atendidas en los servicios pospenitenciarios y de posegreso del SRPA mayores de 18 años de edad</t>
  </si>
  <si>
    <t>Número de personas atendidas</t>
  </si>
  <si>
    <t>Número de personas que se esperan atender</t>
  </si>
  <si>
    <t xml:space="preserve">Fortalecer el acceso a la justicia, el mejoramiento de las condiciones de convivencia, la prevención del delito, la reparación a las víctimas y el empoderamiento de derechos de sus habitantes. 
</t>
  </si>
  <si>
    <t>Medir el porcentaje de reincidencia penitenciaria o de ingreso al Sistema Nacional Penitenciario y Carcelario de las personas atendidas en Casa Libertad</t>
  </si>
  <si>
    <t>Número de personas atendidas en la vigencia pasada que ingresaron al Sistema Nacional Penitenciario y Carcelario en la vigencia actual</t>
  </si>
  <si>
    <t>Número de personas atendidas en la vigencia pasada</t>
  </si>
  <si>
    <t>&lt;5,2%</t>
  </si>
  <si>
    <t>Porcentaje de avance en la actualización de los instrumentos archivísticos</t>
  </si>
  <si>
    <t>Medir el porcentaje de cumplimiento de las actividades propuestas en la actualización de los instrumentos archivísticos, de acuerdo al cronograma previsto.</t>
  </si>
  <si>
    <t xml:space="preserve">Actividades programadas que permitan la actualización de los instrumentos archivísticos.  </t>
  </si>
  <si>
    <t xml:space="preserve">El 16 de septiembre se e reprograma variable B, debido al comportamiento de las actividades por la Pandemia Sanitaria.  </t>
  </si>
  <si>
    <t xml:space="preserve">Se ajusta programación de la meta, teniendo en cuenta que en todos los periodos se debe garantizar la atención del 100% de la población </t>
  </si>
  <si>
    <t xml:space="preserve">Teniendo en cuenta que actualmente el CTP, no esta en funcionamiento y que no es posible implementar las actividades del modelo de atención restaurativo, se define el indicador Inactivo para la vigencia 2020. </t>
  </si>
  <si>
    <t>Indicador nuevo, inició reporte en Julio</t>
  </si>
  <si>
    <t xml:space="preserve">Se ajusta el indicador a la medición del cumplimiento del Plan Operativo Anual de la Oficina de Planeación </t>
  </si>
  <si>
    <t>A partir del segundo trimestre se inactiva el indicador debido a la contingencia por el Covid 19, ya que la mayoría de servidores u contratistas están trabajando desde caso y un gran porcentaje no tiene acceso a la intranet.</t>
  </si>
  <si>
    <t xml:space="preserve">Se corrige reporte del primer trimestre en cuanto al número de capacitaciones realizadas </t>
  </si>
  <si>
    <t xml:space="preserve">  </t>
  </si>
  <si>
    <t xml:space="preserve">Se amplia el alcance del indicador para medir todos los instrumentos archivísticos, por lo que cambia el nombre y objetivo y variables. </t>
  </si>
  <si>
    <t>Indicador Nuevo desde el 01-07-2020</t>
  </si>
  <si>
    <t xml:space="preserve">Se ajusta indicador </t>
  </si>
  <si>
    <t>Se mantiene por este año y a partir del próximo año se unifica con un solo indicador de impacto.</t>
  </si>
  <si>
    <t xml:space="preserve">Objetivo </t>
  </si>
  <si>
    <t>Indicador</t>
  </si>
  <si>
    <t>Producto</t>
  </si>
  <si>
    <t>Nombre</t>
  </si>
  <si>
    <t>Fórmula</t>
  </si>
  <si>
    <t>1. Formular y liderar la implementación de la política pública distrital para el mejoramiento de la seguridad, convivencia y acceso a la justicia en Bogotá</t>
  </si>
  <si>
    <t>Diseñar 100% el  Plan Integral de Seguridad, Convivencia y Justicia para Bogotá</t>
  </si>
  <si>
    <t>Porcentaje de avance en el diseño del Plan Integral de Seguridad, Convivencia y Justicia para Bogotá</t>
  </si>
  <si>
    <t>(# de Fases ejecutadas del diseño/# de Fases totales del diseño del PISCJ)*100</t>
  </si>
  <si>
    <t>Plan Integral de Seguridad, Convivencia y Justicia para Bogotá</t>
  </si>
  <si>
    <t>2. Tomar decisiones con base en información de altos estándares de calidad, en materia de política y gestión de Seguridad, Convivencia y Acceso a la Justicia</t>
  </si>
  <si>
    <t>Elaborar 20 documentos de política pública</t>
  </si>
  <si>
    <t>Número de documentos de política pública elaborados</t>
  </si>
  <si>
    <t># de documentos de política pública elaborados</t>
  </si>
  <si>
    <t>Documentos de política pública</t>
  </si>
  <si>
    <t>3. Fortalecer las capacidades de los organismos de seguridad y justicia del distrito a través de inversiones que mejoren sus capacidades y sus equipamientos para que sean más efectivos en sus acciones.</t>
  </si>
  <si>
    <t>Construir y/o adquirir  37 equipamientos de seguridad y justicia</t>
  </si>
  <si>
    <t>Número de equipamientos de seguridad y justicia construidos y/o adquiridos</t>
  </si>
  <si>
    <t># de equipamientos de seguridad y justicia construidos y/o adquiridos</t>
  </si>
  <si>
    <t xml:space="preserve">Equipamientos de seguridad y justicia </t>
  </si>
  <si>
    <t>Adquirir  3.847 medios de transporte para el fortalecimiento de los organismos de seguridad, defensa y justicia</t>
  </si>
  <si>
    <t>Número de medios de transporte adquiridos para el fortalecimiento de los organismos de seguridad, defensa y justicia</t>
  </si>
  <si>
    <t># de medios de transporte adquiridos</t>
  </si>
  <si>
    <t xml:space="preserve"> Medios de transporte adquiridos para el fortalecimiento de los organismos de seguridad, defensa y justicia</t>
  </si>
  <si>
    <t>Incrementar la capacidad de video vigilancia de la ciudad a 4.000 cámaras instaladas y en funcionamiento</t>
  </si>
  <si>
    <t>Número de nuevas cámaras instaladas en entornos de alta criminalidad de la ciudad</t>
  </si>
  <si>
    <t># de nuevas cámaras instaladas en entornos de alta criminalidad de la ciudad</t>
  </si>
  <si>
    <t>Cámaras instaladas en entornos de alta criminalidad de la ciudad</t>
  </si>
  <si>
    <t xml:space="preserve">Adquirir 545 equipos técnicos de inteligencia e investigación criminal para los organismos de seguridad y defensa de la ciudad </t>
  </si>
  <si>
    <t>Número de equipos técnicos de inteligencia e investigación criminal adquiridos para los organismos de seguridad y defensa de la ciudad</t>
  </si>
  <si>
    <t># de equipos técnicos de inteligencia e investigación criminal adquiridos</t>
  </si>
  <si>
    <t>Equipos técnicos de inteligencia e investigación criminal para los organismos de seguridad y defensa de la ciudad</t>
  </si>
  <si>
    <t>Adquirir 2.532 equipos de cómputo y/o tecnológicos para los organismos de seguridad y defensa</t>
  </si>
  <si>
    <t>Número de equipos de cómputo y/o tecnológicos adquiridos para los organismos de seguridad y defensa</t>
  </si>
  <si>
    <t># de equipos de cómputo y/o tecnológicos adquiridos</t>
  </si>
  <si>
    <t>Equipos de cómputo y/o tecnológicos para los organismos de seguridad y defensa</t>
  </si>
  <si>
    <t>4. Diseñar e implementar acciones que permitan controlar y prevenir el delito, mejorar la convivencia en Bogotá, aumentar la confianza en las autoridades y generar una mayor corresponsabilidad ciudadana en la gestión de la seguridad y la convivencia.</t>
  </si>
  <si>
    <t>Implementar 100% una estrategia de prevención del delito a través de intervenciones sociales y situacionales y la promoción de la cultura ciudadana, en el marco del PISCJ</t>
  </si>
  <si>
    <t>Porcentaje de avance de la Implementación de una estrategia de prevención del delito</t>
  </si>
  <si>
    <t>(# de fases implementadas / # de fases propuestas) * 100</t>
  </si>
  <si>
    <t>Estrategia de prevención del delito implementada</t>
  </si>
  <si>
    <t>Implementar 100% una estrategia de control del delito por medio del fortalecimiento de la investigación judicial y criminal , la cualificación de las entidades de seguridad y la coordinación de acciones interinstitucionales</t>
  </si>
  <si>
    <t>Porcentaje de avance de la Implementación de una estrategia de control del delito</t>
  </si>
  <si>
    <t>Estrategia de control del delito implementada</t>
  </si>
  <si>
    <t>5. Asegurar para los bogotanos el acceso a un Sistema Distrital de Justicia que se acerque al ciudadano con servicios de calidad y que articule la justicia formal, no formal y comunitaria. Así mismo, que oriente el Sistema de Responsabilidad Penal para Adolescente para que prevenga de manera efectiva la vinculación de jóvenes y adolescentes en actividades delictivas.</t>
  </si>
  <si>
    <t>Ampliar en un 20% el número de ciudadanos atendidos en los equipamientos de justicia del Distrito</t>
  </si>
  <si>
    <t>Porcentaje de incremento en el número de ciudadanos atendidos en equipamientos de justicia del Distrito</t>
  </si>
  <si>
    <t>(# de ciudadanos atendidos - # de ciudadanos atendidos en el 2015) / # de ciudadanos atendidos en el 2015</t>
  </si>
  <si>
    <t>Ciudadanos atendidos en equipamientos de justicia del Distrito</t>
  </si>
  <si>
    <t>Diseñar e implementar en un 100% el Modelo de Atención Restaurativo en los equipamientos de justicia del Distrito</t>
  </si>
  <si>
    <t>Porcentaje de implementación de un Modelo de Atención Restaurativo</t>
  </si>
  <si>
    <t>Modelo de Atención Restaurativo</t>
  </si>
  <si>
    <t>.Atender 400 Jóvenes en conflicto con la ley a través del Programa Distrital de Justicia Juvenil Restaurativa</t>
  </si>
  <si>
    <t>Número de Jóvenes que resuelven sus conflictos con la ley a través del Programa Distrital de Justicia Juvenil Restaurativa</t>
  </si>
  <si>
    <t># de Jóvenes que resuelven sus conflictos con la ley a través del Programa Distrital de Justicia Juvenil Restaurativa</t>
  </si>
  <si>
    <t>Jóvenes que resuelven sus conflictos con la ley a través del Programa Distrital de Justicia Juvenil Restaurativa</t>
  </si>
  <si>
    <t>Ampliar en un 15% en número de adolescentes sancionados con privación de la libertad que son atendidos integralmente</t>
  </si>
  <si>
    <t>Porcentaje de incremento en el número de adolescentes sancionados con privación de la libertad que son atendidos integralmente</t>
  </si>
  <si>
    <t>Adolescentes sancionados con privación de la libertad que son atendidos integralmente</t>
  </si>
  <si>
    <t>Implementar el 100% del Modelo de Atención diferencial para adolescentes y jóvenes que ingresan al SRPA</t>
  </si>
  <si>
    <t>Porcentaje de implementación del modelo de atención diferencial para adolescentes y jóvenes que ingresan al SRPA</t>
  </si>
  <si>
    <t>Modelo de Atención diferencial para adolescentes y jóvenes que ingresan al SRPA</t>
  </si>
  <si>
    <t>Brindar atención integral al 100% de la población privada de la libertad en la Cárcel Distrital de Varones y el Anexo de Mujeres, y garantizar su adecuada operación</t>
  </si>
  <si>
    <t xml:space="preserve">Porcentaje de la población privada de la libertad en la Cárcel Distrital de varones y anexo de mujeres que son atendidos integralmente </t>
  </si>
  <si>
    <t>(Población privada de la libertad en la Cárcel Distrital atendida integralmente 2016-2020 / Población privada de la libertad en la Cárcel Distrital en el mismo periodo) * 100</t>
  </si>
  <si>
    <t xml:space="preserve">Población privada de la libertad en la Cárcel Distrital de varones y anexo de mujeres atendidos integralmente </t>
  </si>
  <si>
    <t>Diseñar e implementar 5 campañas De difusión que den cuenta del impacto de la aplicación del Código Nacional de Policía en poblaciones consideradas sujeto de especial protección (LGBTI, adolescentes y jóvenes, habitantes de/en calle,</t>
  </si>
  <si>
    <t xml:space="preserve">Número de Campañas de difusión </t>
  </si>
  <si>
    <t xml:space="preserve"># de Campañas de difusión </t>
  </si>
  <si>
    <t xml:space="preserve">Campañas de difusión </t>
  </si>
  <si>
    <t>6. Integrar física y tecnológicamente las entidades del Sistema de Emergencias distrital para dar una eficiente respuesta a la ciudadanía</t>
  </si>
  <si>
    <t>Efectuar 100% la integración física de las agencias de seguridad y emergencia de la ciudad</t>
  </si>
  <si>
    <t>Porcentaje de integración física de las agencias de seguridad y emergencia de la ciudad</t>
  </si>
  <si>
    <t>(# de fases de integración ejecutadas / # de fases totales de integración)*100</t>
  </si>
  <si>
    <t>Integración física de las agencias de seguridad y emergencia de la ciudad</t>
  </si>
  <si>
    <t>Efectuar 100% la integración tecnológica de las agencias de seguridad y emergencia de la ciudad</t>
  </si>
  <si>
    <t>Porcentaje de integración tecnológica de las agencias de seguridad y emergencia de la ciudad</t>
  </si>
  <si>
    <t>Integración tecnológica de las agencias de seguridad y emergencia de la ciudad</t>
  </si>
  <si>
    <t>Efectuar 100% la integración de la red de comunicaciones de las agencias de seguridad y emergencia de la ciudad</t>
  </si>
  <si>
    <t>Porcentaje de integración de la red de comunicaciones de las agencias de seguridad y emergencia de la ciudad</t>
  </si>
  <si>
    <t>Integración de la red de comunicaciones de las agencias de seguridad y emergencia de la ciudad</t>
  </si>
  <si>
    <t>7. Mejorar la coordinación con las entidades nacionales, regionales y distritales para el óptimo desarrollo de la política de Seguridad, Convivencia y Acceso a la Justicia</t>
  </si>
  <si>
    <t>Implementar el 100% del modelo de articulación de los operadores de justicia formal, no formal y comunitaria presentes en la ciudad, en sus fases de diseño, implementación, monitoreo y evaluación</t>
  </si>
  <si>
    <t>Porcentaje de implementación del modelo de articulación de los operadores de justicia formal, no formal y comunitaria presentes en la ciudad</t>
  </si>
  <si>
    <t>Modelo de articulación de los operadores de justicia formal, no formal y comunitaria presentes en la ciudad</t>
  </si>
  <si>
    <t>8. Fortalecer la capacidad Institucional y la gestión administrativa que permita el cumplimiento de la misión institucional</t>
  </si>
  <si>
    <t>Garantizar la implementación de 1 plan de mejoramiento de la infraestructura física y organizacional de la entidad</t>
  </si>
  <si>
    <t>Porcentaje de intervención en infraestructura física, dotacional y administrativa</t>
  </si>
  <si>
    <t>(# de actividades de intervención ejecutadas / # de actividades de intervención programadas)*100</t>
  </si>
  <si>
    <t>Mejoramiento de la infraestructura física, dotacional y administrativa</t>
  </si>
  <si>
    <t>Implementar 100% una estrategia de transparencia, cultura ciudadana y legalidad en el marco de la política Distrital de Transparencia y Lucha contra la corrupción</t>
  </si>
  <si>
    <t>Porcentaje de  implementación de la estrategia de transparencia,  cultura ciudadana y legalidad</t>
  </si>
  <si>
    <t>Estrategia de transparencia, cultura ciudadana y legalidad en el marco de la política Distrital de Transparencia y Lucha contra la corrupción</t>
  </si>
  <si>
    <t>Implementar 100% el Modelo Integrado de Planeación y Gestión - MIPG de la Secretaría Distrital de Seguridad, Convivencia y Justicia</t>
  </si>
  <si>
    <t>Porcentaje de implementación del MIPG al interior de la Secretaría Distrital de Seguridad, Convivencia y Justicia</t>
  </si>
  <si>
    <t>(# de Dimensiones implementadas / # de Dimensiones del MIPG) * 100</t>
  </si>
  <si>
    <t>MIPG</t>
  </si>
  <si>
    <t xml:space="preserve"> implementado</t>
  </si>
  <si>
    <t>Implementar o fortalecer 5 sistemas de información  para soportar los procesos, procedimientos  trámites y servicios de la SCJ</t>
  </si>
  <si>
    <t>Sistemas de información implementados</t>
  </si>
  <si>
    <t>No. de procesos trámites y servicios con sistemas de información implementados /No. De procesos, trámites y servicios que requieren sistemas de información  * 100</t>
  </si>
  <si>
    <t>Sistemas de información para soportar los procesos, procedimientos  trámites y servicios de la SCJ implementados, o fortalecidos</t>
  </si>
  <si>
    <t>Proyecto</t>
  </si>
  <si>
    <t xml:space="preserve">No. </t>
  </si>
  <si>
    <t>Cod.</t>
  </si>
  <si>
    <t>Descripción</t>
  </si>
  <si>
    <t>Fortalecimiento de los Organismos de Seguridad del Distrito</t>
  </si>
  <si>
    <t>Implementar y sostener 1 Centro de Comando y Control para el mejoramiento en la atención de emergencias de la ciudad</t>
  </si>
  <si>
    <t>Garantizar  100 por ciento la transmisión, operación y mantenimiento de los equipo del sistema integral de video vigilancia de los organismos de seguridad y defensa de la ciudad</t>
  </si>
  <si>
    <t>Construir y/o reponer 16 CAI en la ciudad de Bogotá</t>
  </si>
  <si>
    <t>Construir 3 equipamiento para la Brigada XIII</t>
  </si>
  <si>
    <r>
      <t xml:space="preserve">Construir, adecuar, reforzar y/o ampliar 3 equipamientos de seguridad, defensa y justicia </t>
    </r>
    <r>
      <rPr>
        <sz val="10"/>
        <color rgb="FFFF0000"/>
        <rFont val="Arial Narrow"/>
        <family val="2"/>
      </rPr>
      <t>(META COMPARTIDA CON LA DEL COMANDO MEBOG)</t>
    </r>
  </si>
  <si>
    <r>
      <t xml:space="preserve">Adquirir 2.532 equipos de cómputo y/o tecnológicos para los organismos de seguridad y defensa </t>
    </r>
    <r>
      <rPr>
        <sz val="10"/>
        <color rgb="FFFF0000"/>
        <rFont val="Arial Narrow"/>
        <family val="2"/>
      </rPr>
      <t>(META COMPARTIDA)</t>
    </r>
  </si>
  <si>
    <t>Garantizar 100 por ciento  el mantenimiento y sostenibilidad del parque automotor al servicio a los organismos de seguridad de la ciudad</t>
  </si>
  <si>
    <r>
      <t xml:space="preserve">Garantizar  100 por ciento  </t>
    </r>
    <r>
      <rPr>
        <sz val="10"/>
        <color rgb="FF000000"/>
        <rFont val="Arial Narrow"/>
        <family val="2"/>
      </rPr>
      <t>la sostenibilidad de los semovientes  detectores al servicio de los organismos de seguridad y defensa mediante la asignación de suministros</t>
    </r>
  </si>
  <si>
    <t>Atender 100 por ciento los requerimientos en seguridad, comunicaciones  y logística del esquema de seguridad de la Alcaldía Mayor de Bogotá</t>
  </si>
  <si>
    <t>Adquirir 3.847  medios de transporte  para el fortalecimiento de la movilidad de los organismos de seguridad</t>
  </si>
  <si>
    <r>
      <t xml:space="preserve">Mantener 100 por ciento </t>
    </r>
    <r>
      <rPr>
        <sz val="10"/>
        <color rgb="FF000000"/>
        <rFont val="Arial Narrow"/>
        <family val="2"/>
      </rPr>
      <t>los equipos técnicos de inteligencia e investigación criminal para los organismos de seguridad y defensa de la ciudad</t>
    </r>
  </si>
  <si>
    <t>Adquirir 545  equipos técnicos de inteligencia e investigación criminal para los organismos de seguridad y defensa de la ciudad</t>
  </si>
  <si>
    <t>Garantizar 100 por ciento la operación y sostenimiento del proyecto</t>
  </si>
  <si>
    <t>Suministrar  646.212  raciones de alimentos para eventos especiales de los organismos de seguridad  de la ciudad</t>
  </si>
  <si>
    <t>Adquirir 101.000 elementos y suministro de intendencia para los organismos de seguridad de la ciudad</t>
  </si>
  <si>
    <t>Garantizar  en 20 localidades  el mantenimiento, operación y sostenimiento de los equipamientos de seguridad de la ciudad</t>
  </si>
  <si>
    <t>Actualizar y/o renovar 1 sistema de radio troncalizado para el fortalecimiento operacional de los organismos de seguridad</t>
  </si>
  <si>
    <t>Atender el 100% la conectividad del servicio de voz y datos de los organismos de seguridad, defensa y justicia</t>
  </si>
  <si>
    <t>Mantener el 100% de los equipos de computo y sistemas de respaldo electrico de los organismos de seguridad.</t>
  </si>
  <si>
    <t>Garantizar el 100% la dotación de mobiliario para los equipamientos de seguridad y defensa</t>
  </si>
  <si>
    <t>Garantizar 100 por ciento el pago de compromisos de vigencias anteriores fenecidas</t>
  </si>
  <si>
    <t xml:space="preserve">Prevención y Control del delito en el distrito capital </t>
  </si>
  <si>
    <r>
      <t xml:space="preserve">Implementar 100% una estrategia de mejoramiento de la percepción de seguridad y  aumento de la corresponsabilidad ciudadana  a través del fortalecimiento de los consejos locales de seguridad, frentes locales y juntas zonales </t>
    </r>
    <r>
      <rPr>
        <b/>
        <sz val="10"/>
        <color rgb="FFFF0000"/>
        <rFont val="Arial Narrow"/>
        <family val="2"/>
      </rPr>
      <t xml:space="preserve">(META QUE PARTIR DEL 2019 SE RELACIONARA EN LA META PLAN 110) </t>
    </r>
  </si>
  <si>
    <t>Implementar 100% una estrategia de prevención del delito a través de intervenciones sociales y situacionales  y la promoción de la cultura ciudadana, en el marco del PISCJ</t>
  </si>
  <si>
    <r>
      <t>Implementar 100% una estrategia de control por medio del fortalecimiento de la investigación judicial y criminal de delitos priorizados y el fortalecimiento de la gestión de las entidades de seguridad.</t>
    </r>
    <r>
      <rPr>
        <b/>
        <sz val="10"/>
        <color rgb="FFFF0000"/>
        <rFont val="Arial Narrow"/>
        <family val="2"/>
      </rPr>
      <t>(APARTIR DEL 2018 SE RELACIONA ESTA  META EN META PDD110)</t>
    </r>
  </si>
  <si>
    <r>
      <t xml:space="preserve">Implementar el 100% de un modelo de intervención integral de territorio </t>
    </r>
    <r>
      <rPr>
        <b/>
        <sz val="10"/>
        <color rgb="FFFF0000"/>
        <rFont val="Arial Narrow"/>
        <family val="2"/>
      </rPr>
      <t xml:space="preserve"> </t>
    </r>
  </si>
  <si>
    <t>Elaborar 20 documentos de política pública que involucren la utilización de métodos cuantitativos, geoestadísticos y cualitativos de investigación para respaldar con evidencia empírica el proceso de toma de decisiones.</t>
  </si>
  <si>
    <t>Consolidar 100 por ciento los recursos humano y tecnológico para el diseño y validación de modelos de analítica predictiva en materia de seguridad y convivencia para la toma de decisiones en Bogotá.</t>
  </si>
  <si>
    <t>Nuevos y mejores equipamientos de justicia para Bogotá</t>
  </si>
  <si>
    <t>Garantizar 100% por ciento La Operación y sostenimiento del proyecto de inversión.</t>
  </si>
  <si>
    <t>Mantener y/o adecuar 12 Equipamientos de justicia</t>
  </si>
  <si>
    <t>Justicia para Todos</t>
  </si>
  <si>
    <t xml:space="preserve">Implementar el100% del Modelo de Articulación de los operadores de justicia formal, no formal y comunitaria que operan en la ciudad. </t>
  </si>
  <si>
    <t xml:space="preserve">Capacitar y Articular al  100% De los operadores De justicia no formal y comunitaria del Distrito </t>
  </si>
  <si>
    <t>Ampliar en un 20% el Número de ciudadanos Atendidos en los equipamientos de justicia del Distrito.</t>
  </si>
  <si>
    <t>Ampliar en un 15% los jovenes con sanción privativa de la libertad en el SRPA que son atendidos integralmente</t>
  </si>
  <si>
    <t>Brindar atención integral  al 100%    De la población Privada de la libertad en la Cárcel Distrital de Varones y el Anexo de Mujeres, y garantizar su adecuada operación.</t>
  </si>
  <si>
    <t>Diseñar e implementar en un  100% el Modelo de Atención Restaurativo en los equipamientos de justicia del Distrito.</t>
  </si>
  <si>
    <t xml:space="preserve">Implementación, prevención y difución del código nacional de policóa y convivencia en Bogotá </t>
  </si>
  <si>
    <t xml:space="preserve">Implementar 100 por ciento los programas para medidas correctivas  </t>
  </si>
  <si>
    <t>Realizar 100 por ciento de las acciones pertinentes para realizar el  cobro persuasivo.</t>
  </si>
  <si>
    <t>Implementar 100 por ciento de las estrategias de cultura ciudadana para la prevención de conductas contrarias a la convivencia proyectadas</t>
  </si>
  <si>
    <t xml:space="preserve">Modernización de la Gestión Adminsitrativa Institucional </t>
  </si>
  <si>
    <t>Garantizar 100 Por Ciento El Funcionamiento del Proyecto de Inversion</t>
  </si>
  <si>
    <t>Garantizar el 100 por ciento  el funcionamiento del Proyecto de Inversión</t>
  </si>
  <si>
    <t xml:space="preserve">Mejoramiento de las Tic para la gestión Institucional </t>
  </si>
  <si>
    <t xml:space="preserve">Implementar y fortalecer 6 componentes de infraestructura y servcios tecnologicos necesarios para soportar la operacion de la secretaria y sus sedes </t>
  </si>
  <si>
    <t xml:space="preserve">Implementar 80 por ciento del sistema de gestion de seguridad de la informacion en el marco de ISO 27001 </t>
  </si>
  <si>
    <t xml:space="preserve">Desarrollo y fortalecimiento de la transparencia, gestión pública y servicio a la ciudadanía </t>
  </si>
  <si>
    <t>Implementar 1 estrategia De Transparencia,  cultura ciudadana y de la legalidad en el
marco de la política Distrital de transparencia y lucha contra la corrupción</t>
  </si>
  <si>
    <r>
      <t>Garantizar 100 porciento la implementacion y sostenibilidad del MIPG</t>
    </r>
    <r>
      <rPr>
        <b/>
        <sz val="10"/>
        <color rgb="FFFF0000"/>
        <rFont val="Arial Narrow"/>
        <family val="2"/>
      </rPr>
      <t xml:space="preserve">
</t>
    </r>
  </si>
  <si>
    <t>No. Ind.</t>
  </si>
  <si>
    <t xml:space="preserve">Indicadores </t>
  </si>
  <si>
    <t>Línea base Inicial</t>
  </si>
  <si>
    <t>Línea base Calculada</t>
  </si>
  <si>
    <t>Meta Plan</t>
  </si>
  <si>
    <t>Objetivo/Producto</t>
  </si>
  <si>
    <t>Tipo de Indicador</t>
  </si>
  <si>
    <t xml:space="preserve">Meta </t>
  </si>
  <si>
    <t xml:space="preserve">Análisis </t>
  </si>
  <si>
    <t>Programado</t>
  </si>
  <si>
    <t>Avance Acumulado</t>
  </si>
  <si>
    <t>Tasa de homicios por cada 100.000 habitantes</t>
  </si>
  <si>
    <t>Objetivo</t>
  </si>
  <si>
    <t>Tasa de lesiones personales por cada 100.000 habitantes</t>
  </si>
  <si>
    <t>Tasa de hurto a personas por cada 100.000 habitantes</t>
  </si>
  <si>
    <t>Porcentaje de personas que denunciaron el delito del que fueron víctima</t>
  </si>
  <si>
    <t>Número de ciudadanos atendidos en equipamientos de justicia del Distrito</t>
  </si>
  <si>
    <t>Número de incidentes atendidos por el Sistema de Emergencias Distrital</t>
  </si>
  <si>
    <t xml:space="preserve">Número de documentos de política pública elaborados
</t>
  </si>
  <si>
    <t>Número de Campañas de difusión del Sistema Distrital de Justicia diseñadas e implementadas</t>
  </si>
  <si>
    <t>Número de Ciudadanos atendidos en  las Casas de Justicia</t>
  </si>
  <si>
    <t>Número de personas en situacion de conflicto atendidos por Unidades de Mediación y Conciliacion</t>
  </si>
  <si>
    <t>Número de Jóvenes con privación de la libertad atendidos integralmente</t>
  </si>
  <si>
    <t>Porcentaje mensual de Personas Privadas de la Libertad (Condenadas) capacitadas y ocupadas en la Cárcel Distrital</t>
  </si>
  <si>
    <t>Porcentaje mensual de Personas Privadas de la Libertad (Sindicadas) capacitadas y ocupadas en la Cárcel Distrital</t>
  </si>
  <si>
    <t>Número de medios de transporte entregados a los organismos de seguridad, defensa y justicia</t>
  </si>
  <si>
    <t>Número de equipamientos de seguridad construidos y entregados</t>
  </si>
  <si>
    <t>Número de equipamientos de justicia construidos y/o adquiridos, debidamente entregados</t>
  </si>
  <si>
    <t>Número de equipamientos de seguridad, defensa y justicia a los cuales se realizó mantenimiento certificado</t>
  </si>
  <si>
    <t xml:space="preserve">Porcentaje de integración física de las agencias de seguridad y emergencia de la ciudad
</t>
  </si>
  <si>
    <t>PROCESO</t>
  </si>
  <si>
    <t xml:space="preserve">TIPO DE INDICADOR </t>
  </si>
  <si>
    <t xml:space="preserve">NOMBRE DEL INDICADOR </t>
  </si>
  <si>
    <t xml:space="preserve">OBJETIVO DEL INDICADOR </t>
  </si>
  <si>
    <t xml:space="preserve">META </t>
  </si>
  <si>
    <t xml:space="preserve">FORMULA DEL INDICADOR </t>
  </si>
  <si>
    <t>VALOR DEL NUMERADOR</t>
  </si>
  <si>
    <t>VALOR DEL DENOMINADOR</t>
  </si>
  <si>
    <t xml:space="preserve">RESULTADO </t>
  </si>
  <si>
    <t xml:space="preserve">ANALISIS DEL RESULTADO </t>
  </si>
  <si>
    <t>OBSERVACIONES</t>
  </si>
  <si>
    <t>AJ-1</t>
  </si>
  <si>
    <t xml:space="preserve">Acceso y Fortalecimiento a la Justicia         </t>
  </si>
  <si>
    <t>2 Eficiencia: (uso de los recursos)</t>
  </si>
  <si>
    <t>Porcentaje de implementación de las  estrategías para la artículación en el marco de los Sistemas Locales de Justicia</t>
  </si>
  <si>
    <t xml:space="preserve">Medir la implementación de los planes y estrategias realizadas por el grupo de gestión local y nivel central de la Dirección de Acceso a la Justicia para buscar la articulación entre entidades para lograr disminuir las barreras de acceso a la Justicia, así como mejorara la calidad de la atención de manera integral para reducir las conflictividades de la población.         </t>
  </si>
  <si>
    <t xml:space="preserve">Porcentaje de implementación de acciones para la eliminación de las barreras de acceso culturales y de articulación         </t>
  </si>
  <si>
    <t>Medir la implementación de procesos de motivación, formación y pedagogía dirigidos a actores estratégicos del Sistema Distrital de Justicia y a la ciudadania para la eliminación de las barreras acceso  de acceso a la justicia.</t>
  </si>
  <si>
    <t>((A/B)+(C/B))/2</t>
  </si>
  <si>
    <t>1 Eficacia: (cumplimiento de metas)</t>
  </si>
  <si>
    <t xml:space="preserve">Porcentaje de incremento de usuarios atendidos en las Casas de Justicia y las Unidades de Mediación y Conciliación (UMC)         </t>
  </si>
  <si>
    <t xml:space="preserve">Medir el incremento en el número de usuarios atendidos en las Casas de Justicia y en las Unidades de Mediación y Conciliación.         </t>
  </si>
  <si>
    <t>((A/B)+(C/B))/8</t>
  </si>
  <si>
    <t xml:space="preserve">Porcentaje de acciones implementadas en el marco del acompañamiento a Actores de Justicia Comunitaria (AJC)         </t>
  </si>
  <si>
    <t xml:space="preserve">Medir el porcentaje de avance en el número de acciones implementadas en el marco del acompañamiento a los Actores de Justicia Comunitaria (AJC).         </t>
  </si>
  <si>
    <t>Porcentaje de implementación de campañas de comunicación para la difusión del Sistema Distrital de Justicia</t>
  </si>
  <si>
    <t>Medir la Implementación del campañas de comunicación para la difusión y visibilización de portafolio de servicios del Sistema Distrital de Justicia dirigidos al ciudadano.</t>
  </si>
  <si>
    <t xml:space="preserve">Porcentaje de de atención de jóvenes vía el Programa Distrital de Justicia Juvenil Restaurativa (PDJJR)         </t>
  </si>
  <si>
    <t>Medir el incremento en el número de jóvenes atendidos a través del Programa Distrital de Justicia Juvenil Restaurativa (PDJJR).</t>
  </si>
  <si>
    <t xml:space="preserve">A/B*meta periodo </t>
  </si>
  <si>
    <t>Porcentaje de realización de las sesiones del Comité de Coordinación Distrital de Responsabilidad Penal para Adolescentes</t>
  </si>
  <si>
    <t>Medir el avance en la realización de cinco (5) sesiones del Comité de Coordinación Distrital de Responsabilidad Penal para Adolescentes</t>
  </si>
  <si>
    <t>% Implementación del modelo de atención diferencial en el Sistema de Responsabilidad Penal Adolescente</t>
  </si>
  <si>
    <t xml:space="preserve">Medir la implementación del programa Cuenta hasta Diez (CH10) con la población del Sistema de Responsabilidad Penal para Adolescentes.         </t>
  </si>
  <si>
    <t>Porcentaje de implementación de un Modelo de Atención Restaurativo en el CTP</t>
  </si>
  <si>
    <t>Medir la implementación del Modelo de Atención Restaurativo en el CTP.</t>
  </si>
  <si>
    <t>3 Efectividad (impacto o beneficios generados)</t>
  </si>
  <si>
    <t>Porcentaje promedio de cumplimiento de objetivos de los usuarios que finalizan el tiempo de suspensión en el Programa  Distrital de Justicia Juvenil Restaurativa en la Línea de Principio de Oportunidad.</t>
  </si>
  <si>
    <t xml:space="preserve">Medir el cumplimiento de objetivos de los usuarios que finalizan el tiempo de suspensión en el Programa  Distrital de Justicia Juvenil Restaurativa en la Línea de Principio de Oportunidad. </t>
  </si>
  <si>
    <t>∑(A/B)</t>
  </si>
  <si>
    <t xml:space="preserve">Porcentaje de usuarios de justicia atendidos a través de canales no presenciales.         </t>
  </si>
  <si>
    <t xml:space="preserve">Medir el porcentaje de cumplimiento de la meta trimestral fijada en materia de atención de usuarios de justicia a través de los canales no presenciales (telefónico y virtual).         </t>
  </si>
  <si>
    <t xml:space="preserve">No esta el reporte del cuarto trimestre </t>
  </si>
  <si>
    <t>AS-1</t>
  </si>
  <si>
    <t xml:space="preserve">Atención y Servicio al Ciudadano         </t>
  </si>
  <si>
    <t>AIB-1</t>
  </si>
  <si>
    <t xml:space="preserve">Atención Integral Básica a las Personas Privadas de la Libertad - CARCEL     </t>
  </si>
  <si>
    <t xml:space="preserve">Porcentaje mensual de alimentacion suministrada   </t>
  </si>
  <si>
    <t xml:space="preserve">Se crea en Octubre </t>
  </si>
  <si>
    <t xml:space="preserve">Se crea en Noviembre </t>
  </si>
  <si>
    <t xml:space="preserve">Porcentaje de deserción a las actividades válidas para redención de pena   </t>
  </si>
  <si>
    <t xml:space="preserve">Determinar el porcentaje mensual de las Personas Privadas de la Libertad que desertaron por renuncia voluntaria o investigación disciplinaria, de las actividades válidas para redención de pena.         </t>
  </si>
  <si>
    <t>CVS-1</t>
  </si>
  <si>
    <t xml:space="preserve">Custodia y Vigilancia para la Seguridad - CARCEL       </t>
  </si>
  <si>
    <t>&lt; = 0</t>
  </si>
  <si>
    <t>A-B/B</t>
  </si>
  <si>
    <t>TJ-1</t>
  </si>
  <si>
    <t xml:space="preserve">Trámite Jurídico a la Situación de las Personas Privadas de la Libertad - CARCEL        </t>
  </si>
  <si>
    <t xml:space="preserve">se crea en el mes de octubre </t>
  </si>
  <si>
    <t>15 Días</t>
  </si>
  <si>
    <t>∑A/N</t>
  </si>
  <si>
    <t>7 días</t>
  </si>
  <si>
    <t>CID-1</t>
  </si>
  <si>
    <t>Control Interno Disciplinario</t>
  </si>
  <si>
    <t>Porcentaje  de expedientes con impulso</t>
  </si>
  <si>
    <t xml:space="preserve">Cumplimiento de los términos y la Necesidad y carga de la Prueba Titulo VI de la Ley 734 de 2002 y Debido proceso Art. 29 Codigo Nacional del Proceso         </t>
  </si>
  <si>
    <t xml:space="preserve">Porcentaje en Oportunidad atencion a  quejas recibidas         </t>
  </si>
  <si>
    <t>Cumplimiento de la Ley Disciplinaria donde establece el proceso disciplinario</t>
  </si>
  <si>
    <t>DS-1</t>
  </si>
  <si>
    <t xml:space="preserve">Direcccionamiento Sectorial e Institucional         </t>
  </si>
  <si>
    <t xml:space="preserve">Nivel de aprendizaje de funcionarios capacitados en temas ambientales         </t>
  </si>
  <si>
    <t xml:space="preserve">Medir el grado de aprendizaje y satisfacción de los funcionarios, respecto a las capacitaciones realizadas en temas ambientales.         </t>
  </si>
  <si>
    <t>FC-1</t>
  </si>
  <si>
    <t xml:space="preserve">Fortalecimiento de Capacidades Operativas Para la S, C y AJ         </t>
  </si>
  <si>
    <t xml:space="preserve">Porcentaje de estudios de sector elaborados         </t>
  </si>
  <si>
    <t xml:space="preserve">Establecer el porcentaje de los estudios de sector elaborados con respecto a los procesos contractuales presupuestados que requieren de estudios del sector         </t>
  </si>
  <si>
    <t xml:space="preserve">Porcentaje de estudios previos elaborados         </t>
  </si>
  <si>
    <t xml:space="preserve">Establecer el porcentaje de los estudios previos elaborados con respecto a los procesos contractuales presupuestados         </t>
  </si>
  <si>
    <t xml:space="preserve">Porcentaje de ejecucion de mantenimientos realizados al parque automotor pertenecientes a la SCJ         </t>
  </si>
  <si>
    <t xml:space="preserve">Establecer el porcentaje de ejecucion de la programacion de mantenimientos realizados al parque automotor propiedad de la SCJ con respecto a la meta anual         </t>
  </si>
  <si>
    <t>Porcentaje de ordenes de compra, invitaciones y pliegos de condiciones elaborados</t>
  </si>
  <si>
    <t xml:space="preserve">Establecer el porcentaje de òrdenes de compra, invitaciones y pliegos de condiciones elaborados, con respecto a los procesos contractuales presupuestados que requieren pliego de condiciones.         </t>
  </si>
  <si>
    <t>GC-1</t>
  </si>
  <si>
    <t>Gestión de Comunicaciones</t>
  </si>
  <si>
    <t xml:space="preserve"> Conocer el nivel de audiencia de los seguidores en la intranet de la SSCJ         </t>
  </si>
  <si>
    <t xml:space="preserve"> Porcentaje de crecimiento digital de las audiencias a través de los canales oficiales de la SSCJ (REDES SOCIALES + VISITANTES A LA SECCIÓN DE NOTICIAS)         </t>
  </si>
  <si>
    <t>Porcentaje de Ooportunidad en la entrega de piezas gráficas de comunicación efectivas</t>
  </si>
  <si>
    <t xml:space="preserve">Diseñar y poner en marcha piezas gráficas de comunicación de acuerdo con la necesidad de los solicitantes         </t>
  </si>
  <si>
    <t>GE-1</t>
  </si>
  <si>
    <t>Gestion de emergencias</t>
  </si>
  <si>
    <t xml:space="preserve">Tasa de abandono de llamada         </t>
  </si>
  <si>
    <t xml:space="preserve">Es conocer el porcetaje de llamadas que no llegan atenderse en un periodo determinado, del cual en un servicio de emergencias la tendencia de esta metrica es llegar a cero, con el fin de no perder llamadas que son importantes o prioritarias donde se puede tener involucrada la vida de un usuario.         </t>
  </si>
  <si>
    <t xml:space="preserve">Tasa de faltas en calidad         </t>
  </si>
  <si>
    <t xml:space="preserve">Es el instrumento que se utiliza para evaluar la gestion realizada en la recepcion de llamadas midiendo el desempeño y calidad del servicio, la tendencia de este indicador es a cero.         </t>
  </si>
  <si>
    <t xml:space="preserve">Tiempo promedio de espera antes de contestar         </t>
  </si>
  <si>
    <t xml:space="preserve">Determinar si la operación cuenta con la capacidad de atender las llamadas de emergencias dentro de un tiempor prudente y determinado para contestar y aplicar guion de saludo.         </t>
  </si>
  <si>
    <t>FD-1</t>
  </si>
  <si>
    <t>Gestión de Recursos Fisicos y Documental</t>
  </si>
  <si>
    <t xml:space="preserve">Realizar seguimiento a la gestión de las  capacitaciones impartidas a los servidores y contratistas de la SSCJ durante el periodo, con el fin de enseñar la metodologia de admisnitración de archivos.         </t>
  </si>
  <si>
    <t xml:space="preserve">Realizar seguimiento a la atención de consultas y préstamo documental durante el periodo, con el fin de de garantizar el acceso y consulta de los expedientes custudiados.         </t>
  </si>
  <si>
    <t>Realizar el seguimiento a la estructuración oportuna de  los estudios previos de los procesos contractuales requeridos por la Dirección de Recursos Físicos y Gestión Documental en el Plan Anual de Adquisiones.</t>
  </si>
  <si>
    <t>Porcentaje de cumplimiento Sistema de Gestión de Documentos Electronicos de Archivo -SGDEA-</t>
  </si>
  <si>
    <t xml:space="preserve">Medir el porcentaje de cumplimiento de las actividades propuestas en la estructuración del Sistema de Gestión de Documentos Electronicos de Archivo -SGDEA-.         </t>
  </si>
  <si>
    <t>GS-1</t>
  </si>
  <si>
    <t>Gestión de Seguridad y Convivencia</t>
  </si>
  <si>
    <t xml:space="preserve">Hacer un seguimiento de las acciones programadas para la vigencia encaminadas al  fortalecimiento de la participación ciudadana y de los organismos de seguridad, la consolidación de entornos protectores, la atención a población vulnerable y garantías a la movilización social para mejorar la seguridad y la convivencia en la ciudad. El indicador mide el nivel de avance acumulado en la vigencia de las actividades programadas para todos los procedimientos vinuclados al proceso         </t>
  </si>
  <si>
    <t>Ejecutar el 100% de las estrategias en materia de seguridad y convivencia contenidas en el PISCJ.</t>
  </si>
  <si>
    <t>Medir la ejecución de las estategias en materia de seguridad y convivencia contenidas en el PISCJ.</t>
  </si>
  <si>
    <t>GT-1</t>
  </si>
  <si>
    <t xml:space="preserve">Gestión de tecnologías de la información </t>
  </si>
  <si>
    <t xml:space="preserve">Porcentaje de Implementacion Arquitectura Empresarial  en las dependencias de la SDSCJ         </t>
  </si>
  <si>
    <t>4 dependencias incluidas en el ejercicio de arquitectura empresarial</t>
  </si>
  <si>
    <t xml:space="preserve">Medir la atención y cierre derequerimientos de solicitudes de servicios de TIC          </t>
  </si>
  <si>
    <t xml:space="preserve">Porcentaje de servicios atendidos a "Satisfacción" del usuariopor la Dirección de Tecnologías y Sistemas de la Información         </t>
  </si>
  <si>
    <t xml:space="preserve">Medir la atención a "Satisfacción" del usuario de solicitudes de servicios de TIC para          </t>
  </si>
  <si>
    <t xml:space="preserve">Medir la atención y cierre  de solicitudes de servicios de TIC para </t>
  </si>
  <si>
    <t>GF-1</t>
  </si>
  <si>
    <t xml:space="preserve">Gestión Financiera </t>
  </si>
  <si>
    <t>GH-1</t>
  </si>
  <si>
    <t>Gestión Humana</t>
  </si>
  <si>
    <t xml:space="preserve">No existe un valor acumulado de las variablas dada su unidad de medición. Su resultado se genera del promedio de días de entrega de nomina  </t>
  </si>
  <si>
    <t>&lt; = 5</t>
  </si>
  <si>
    <t>No existe un valor acumulado de las variables dada su unidad  de medición.Su resultado se genera del promedio de días de entrega de la planta de personal</t>
  </si>
  <si>
    <t>&lt; = 7</t>
  </si>
  <si>
    <t xml:space="preserve">Garantizar que cada servidor haya asistido al menos a una de las actividades realizadas por Gestión Humana en SST.         </t>
  </si>
  <si>
    <t xml:space="preserve">Garantizar que cada servidor haya asistido al menos a una de las actividades realizadas por Gestión Humana en capacitación.         </t>
  </si>
  <si>
    <t xml:space="preserve">Garantizar que cada servidor haya asistido al menos a una de las actividades realizadas por Gestión Humana en bienestar.         </t>
  </si>
  <si>
    <t xml:space="preserve">"Conocer el impacto que tienen las actividades de capacitación realizadas en la entidad (aplica para las capacitaciones iguales o superores a 24 horas)"         </t>
  </si>
  <si>
    <t>&lt; = 4</t>
  </si>
  <si>
    <t>JC-1</t>
  </si>
  <si>
    <t>Gestión Jurídica y contractual</t>
  </si>
  <si>
    <t>GI-1</t>
  </si>
  <si>
    <t>Gestión y Análisis de Información de S, C y AJ</t>
  </si>
  <si>
    <t>Se crea desde el mes de octubre</t>
  </si>
  <si>
    <t>SM-1</t>
  </si>
  <si>
    <t xml:space="preserve">Seguimiento y Monitoreo al Sistema de Control Interno         </t>
  </si>
  <si>
    <t>Naturaleza:</t>
  </si>
  <si>
    <t>Tendencia:</t>
  </si>
  <si>
    <t>Estado:</t>
  </si>
  <si>
    <t xml:space="preserve">calidad: </t>
  </si>
  <si>
    <t>Seleccione de la Lista</t>
  </si>
  <si>
    <t>AJ - Acceso y Fortalecimiento a la Justicia</t>
  </si>
  <si>
    <t xml:space="preserve">Activo </t>
  </si>
  <si>
    <t xml:space="preserve">1. Formular y liderar la implementación de la política pública distrital para el mejoramiento de seguridad, convivencia y acceso a la justicia en Bogotá. </t>
  </si>
  <si>
    <t>AS - Atención y Servicio al Ciudadano</t>
  </si>
  <si>
    <t xml:space="preserve">2. tomar decisiones con base en información de altos estándares de calidad, materia de política y gestión de Seguridad, Convivencia y Acceso a la Justicia. </t>
  </si>
  <si>
    <t>CVS - Cárcel Distrital - Custodia y Vigilancia para la Seguridad</t>
  </si>
  <si>
    <t xml:space="preserve">Efectividad </t>
  </si>
  <si>
    <t xml:space="preserve">3. Fortalecer las capacidades de los organismos de seguridad y justicia del distrito a través de inversiones que mejoren sus capacidades y sus equipamientos para que sean más efectivos en sus acciones. </t>
  </si>
  <si>
    <t>AIB - Cárcel Distrital - Atención Integral para PPL</t>
  </si>
  <si>
    <t>Economía</t>
  </si>
  <si>
    <t xml:space="preserve">4. Diseñar e implementar acciones que permitan controlar y prevenir el delito, mejorar la convivencia en Bogotá, aumentar la confianza en las autoridades </t>
  </si>
  <si>
    <t>TJ - Cárcel Distrital - Tramite Jurídico para PPL</t>
  </si>
  <si>
    <t>Calidad</t>
  </si>
  <si>
    <t xml:space="preserve">5. Asegurar para los bogotanos el acceso a un Sistema Distrital de Justicia que se acerque al ciudadano con servicios de calidad y que articule la justicia formal, no formal y comunitaria. Así mismo, que oriente el sistema de responsabilidad penal para adolescentes para que prevenga de manera efectiva la vinculación de jóvenes y adolescentes en actividades delictivas. </t>
  </si>
  <si>
    <t>CID - Control Interno Disciplinario</t>
  </si>
  <si>
    <t xml:space="preserve">6. Integrar física y tecnológicamente las entidades del sistema de Emergencias distrital para dar una eficiente respuesta a la ciudadanía. </t>
  </si>
  <si>
    <t>DS - Direccionamiento Sectorial e Institucional</t>
  </si>
  <si>
    <t xml:space="preserve">7. Mejorar la coordinación con las entidades nacionales, regionales y distritales para el optimo desarrollo de la política de seguridad, convivencia y acceso a la justicia. </t>
  </si>
  <si>
    <t>FC - Fortalecimiento de Capacidades Operativas para la S, C y AJ</t>
  </si>
  <si>
    <t xml:space="preserve">8. Fortalecer la capacidad institucional y la gestión administrativa que permita el cumplimiento de la misión. </t>
  </si>
  <si>
    <t>GC - Gestión de Comunicaciones</t>
  </si>
  <si>
    <t>GE - Gestión de Emergencia</t>
  </si>
  <si>
    <t xml:space="preserve">Es conocer el porcentaje de llamadas que no llegan atenderse en un periodo determinado, del cual en un servicio de emergencias la tendencia de esta métrica es llegar a cero, con el fin de no perder llamadas que son importantes o prioritarias donde se puede tener involucrada la vida de un usuario.        </t>
  </si>
  <si>
    <t>FD - Gestión de Recursos Físicos y Documental</t>
  </si>
  <si>
    <t>GS - Gestión de Seguridad y Convivencia</t>
  </si>
  <si>
    <t>GT - Gestión de Tecnología de Información</t>
  </si>
  <si>
    <t>GF - Gestión Financiera</t>
  </si>
  <si>
    <t>GH - Gestión Humana</t>
  </si>
  <si>
    <t>JC - Gestión Jurídica y Contractual</t>
  </si>
  <si>
    <t>GI - Gestión y Análisis de la Información de S, C y AJ</t>
  </si>
  <si>
    <t>SM - Seguimiento y Monitoreo al Sistema de Control Interno</t>
  </si>
  <si>
    <t xml:space="preserve">Asesorar y apoyar a la Alta Dirección para el logro de los objetivos institucionales, generando y presentando los informes de seguimiento y evaluación, de acuerdo con las actividades programadas en el Plan Anual de Auditoria, desarrollándolas de forma independiente, objetiva y bajo los lineamientos del MIPG para facilitar la toma de decisiones por parte de la alta dirección de la SDSCJ.      </t>
  </si>
  <si>
    <t>inactivo</t>
  </si>
  <si>
    <t>|</t>
  </si>
  <si>
    <t xml:space="preserve">Sin observaciones
</t>
  </si>
  <si>
    <t>ok</t>
  </si>
  <si>
    <t>Se presenta sobre ejecución, se recomienda continuar con resumen consolidado de atenciones</t>
  </si>
  <si>
    <t xml:space="preserve">Sin observaciones. Se recomienda programar variable mes a mes. </t>
  </si>
  <si>
    <t xml:space="preserve">Sin observaciones
</t>
  </si>
  <si>
    <t>Se recomienda formular acciones de mejora</t>
  </si>
  <si>
    <t xml:space="preserve">Se encuentra en sobrejecución
</t>
  </si>
  <si>
    <t xml:space="preserve">Para el periodo se presenta sobre ejecución, es importante análizar y revisar la programación
</t>
  </si>
  <si>
    <t xml:space="preserve">Para el periodo se presenta sobre ejecución, es importante análizar y revisar la programación. </t>
  </si>
  <si>
    <t>Es necesario revisar el indicador para determinar acciones, toda vez que se presenta una sobre ejecuón</t>
  </si>
  <si>
    <t xml:space="preserve">
Sin observaciones
</t>
  </si>
  <si>
    <t xml:space="preserve">Se recomienda tomar acciones preventivas </t>
  </si>
  <si>
    <t xml:space="preserve">
Se encuentra sobre ejecutado, dado los reportes anteriores.
Se recomienda formular indicador  de efectividad
</t>
  </si>
  <si>
    <t>Se presenta sobre ejecución</t>
  </si>
  <si>
    <t xml:space="preserve">
Sin observaciones.</t>
  </si>
  <si>
    <t>Para el último mes del cuarto trimestre no se presenta reporte correspondiente, por motivo de novedad en licencias programas que contienen la información .</t>
  </si>
  <si>
    <t xml:space="preserve">
 Sin observaciones.
</t>
  </si>
  <si>
    <t>Se presentaa sobre ejecución para le periodo, sin embargo se cumple en un 100% la meta</t>
  </si>
  <si>
    <t>Se recomienda formular acciones preventivas</t>
  </si>
  <si>
    <t>Se presenta sobre ejecución para el periodo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</si>
</sst>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1" formatCode="_-* #,##0_-;\-* #,##0_-;_-* &quot;-&quot;_-;_-@_-"/>
    <numFmt numFmtId="164" formatCode="0.0%"/>
    <numFmt numFmtId="165" formatCode="0.0"/>
    <numFmt numFmtId="166" formatCode="0.000%"/>
  </numFmts>
  <fonts count="30" x14ac:knownFonts="1">
    <font>
      <sz val="11"/>
      <color theme="1"/>
      <name val="Calibri"/>
      <family val="2"/>
      <scheme val="minor"/>
    </font>
    <font>
      <sz val="8"/>
      <color theme="1"/>
      <name val="Arial Narrow"/>
      <family val="2"/>
    </font>
    <font>
      <b/>
      <sz val="9"/>
      <color indexed="81"/>
      <name val="Tahoma"/>
      <family val="2"/>
    </font>
    <font>
      <b/>
      <sz val="11"/>
      <color theme="1"/>
      <name val="Calibri"/>
      <family val="2"/>
      <scheme val="minor"/>
    </font>
    <font>
      <sz val="11"/>
      <color theme="1"/>
      <name val="Arial Narrow"/>
      <family val="2"/>
    </font>
    <font>
      <b/>
      <sz val="10"/>
      <name val="Arial Narrow"/>
      <family val="2"/>
    </font>
    <font>
      <sz val="10"/>
      <color theme="1"/>
      <name val="Arial Narrow"/>
      <family val="2"/>
    </font>
    <font>
      <sz val="10"/>
      <color rgb="FF000000"/>
      <name val="Arial Narrow"/>
      <family val="2"/>
    </font>
    <font>
      <sz val="10"/>
      <name val="Arial"/>
      <family val="2"/>
    </font>
    <font>
      <sz val="10"/>
      <name val="Arial Narrow"/>
      <family val="2"/>
    </font>
    <font>
      <sz val="10"/>
      <color rgb="FFFF0000"/>
      <name val="Arial Narrow"/>
      <family val="2"/>
    </font>
    <font>
      <b/>
      <sz val="10"/>
      <color rgb="FFFF0000"/>
      <name val="Arial Narrow"/>
      <family val="2"/>
    </font>
    <font>
      <b/>
      <sz val="11"/>
      <color theme="1"/>
      <name val="Arial Narrow"/>
      <family val="2"/>
    </font>
    <font>
      <sz val="11"/>
      <color theme="1"/>
      <name val="Calibri"/>
      <family val="2"/>
      <scheme val="minor"/>
    </font>
    <font>
      <b/>
      <sz val="11"/>
      <color indexed="9"/>
      <name val="Calibri"/>
      <family val="2"/>
    </font>
    <font>
      <sz val="11"/>
      <name val="Calibri"/>
      <family val="2"/>
      <scheme val="minor"/>
    </font>
    <font>
      <b/>
      <sz val="10"/>
      <name val="Arial"/>
      <family val="2"/>
    </font>
    <font>
      <sz val="10"/>
      <color rgb="FF222222"/>
      <name val="Arial"/>
      <family val="2"/>
    </font>
    <font>
      <b/>
      <sz val="8"/>
      <color theme="1"/>
      <name val="Arial Narrow"/>
      <family val="2"/>
    </font>
    <font>
      <sz val="7"/>
      <color rgb="FF000000"/>
      <name val="Calibri"/>
      <family val="2"/>
      <scheme val="minor"/>
    </font>
    <font>
      <sz val="14"/>
      <name val="Arial Narrow"/>
      <family val="2"/>
    </font>
    <font>
      <b/>
      <sz val="14"/>
      <color theme="0"/>
      <name val="Arial Narrow"/>
      <family val="2"/>
    </font>
    <font>
      <b/>
      <sz val="14"/>
      <name val="Arial Narrow"/>
      <family val="2"/>
    </font>
    <font>
      <sz val="14"/>
      <color theme="1"/>
      <name val="Arial Narrow"/>
      <family val="2"/>
    </font>
    <font>
      <sz val="8"/>
      <color theme="0"/>
      <name val="Arial Narrow"/>
      <family val="2"/>
    </font>
    <font>
      <b/>
      <sz val="9"/>
      <color theme="1"/>
      <name val="Arial Narrow"/>
      <family val="2"/>
    </font>
    <font>
      <sz val="9"/>
      <color rgb="FF000000"/>
      <name val="Arial Narrow"/>
      <family val="2"/>
    </font>
    <font>
      <sz val="8"/>
      <color rgb="FF000000"/>
      <name val="Arial Narrow"/>
      <family val="2"/>
    </font>
    <font>
      <sz val="11"/>
      <name val="Arial"/>
      <family val="2"/>
    </font>
    <font>
      <b/>
      <sz val="8"/>
      <name val="Arial Narrow"/>
      <family val="2"/>
    </font>
  </fonts>
  <fills count="21">
    <fill>
      <patternFill patternType="none"/>
    </fill>
    <fill>
      <patternFill patternType="gray125"/>
    </fill>
    <fill>
      <patternFill patternType="solid">
        <fgColor theme="0"/>
        <bgColor indexed="64"/>
      </patternFill>
    </fill>
    <fill>
      <patternFill patternType="solid">
        <fgColor rgb="FFFF0000"/>
        <bgColor indexed="64"/>
      </patternFill>
    </fill>
    <fill>
      <patternFill patternType="solid">
        <fgColor rgb="FFFFFF00"/>
        <bgColor indexed="64"/>
      </patternFill>
    </fill>
    <fill>
      <patternFill patternType="solid">
        <fgColor rgb="FF00B050"/>
        <bgColor indexed="64"/>
      </patternFill>
    </fill>
    <fill>
      <patternFill patternType="solid">
        <fgColor indexed="54"/>
      </patternFill>
    </fill>
    <fill>
      <patternFill patternType="solid">
        <fgColor indexed="9"/>
      </patternFill>
    </fill>
    <fill>
      <patternFill patternType="solid">
        <fgColor rgb="FFBDD7EE"/>
        <bgColor indexed="64"/>
      </patternFill>
    </fill>
    <fill>
      <patternFill patternType="solid">
        <fgColor indexed="9"/>
        <bgColor indexed="64"/>
      </patternFill>
    </fill>
    <fill>
      <patternFill patternType="solid">
        <fgColor rgb="FF0070C0"/>
        <bgColor indexed="64"/>
      </patternFill>
    </fill>
    <fill>
      <patternFill patternType="solid">
        <fgColor theme="1"/>
        <bgColor indexed="64"/>
      </patternFill>
    </fill>
    <fill>
      <patternFill patternType="solid">
        <fgColor theme="4" tint="0.79998168889431442"/>
        <bgColor theme="4" tint="0.79998168889431442"/>
      </patternFill>
    </fill>
    <fill>
      <patternFill patternType="solid">
        <fgColor theme="9" tint="0.59999389629810485"/>
        <bgColor indexed="64"/>
      </patternFill>
    </fill>
    <fill>
      <patternFill patternType="solid">
        <fgColor rgb="FF70AD47"/>
        <bgColor indexed="64"/>
      </patternFill>
    </fill>
    <fill>
      <patternFill patternType="solid">
        <fgColor theme="9"/>
        <bgColor indexed="64"/>
      </patternFill>
    </fill>
    <fill>
      <patternFill patternType="solid">
        <fgColor theme="5"/>
        <bgColor indexed="64"/>
      </patternFill>
    </fill>
    <fill>
      <patternFill patternType="solid">
        <fgColor theme="4"/>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rgb="FFE2EFDA"/>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auto="1"/>
      </left>
      <right style="medium">
        <color auto="1"/>
      </right>
      <top style="medium">
        <color auto="1"/>
      </top>
      <bottom style="medium">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diagonal/>
    </border>
    <border>
      <left/>
      <right/>
      <top/>
      <bottom style="thin">
        <color theme="4" tint="0.39997558519241921"/>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6">
    <xf numFmtId="0" fontId="0" fillId="0" borderId="0"/>
    <xf numFmtId="0" fontId="8" fillId="0" borderId="0"/>
    <xf numFmtId="9" fontId="13" fillId="0" borderId="0" applyFont="0" applyFill="0" applyBorder="0" applyAlignment="0" applyProtection="0"/>
    <xf numFmtId="41" fontId="13" fillId="0" borderId="0" applyFont="0" applyFill="0" applyBorder="0" applyAlignment="0" applyProtection="0"/>
    <xf numFmtId="9" fontId="8" fillId="0" borderId="0" applyFont="0" applyFill="0" applyBorder="0" applyAlignment="0" applyProtection="0"/>
    <xf numFmtId="0" fontId="8" fillId="0" borderId="0"/>
  </cellStyleXfs>
  <cellXfs count="269">
    <xf numFmtId="0" fontId="0" fillId="0" borderId="0" xfId="0"/>
    <xf numFmtId="0" fontId="1" fillId="0" borderId="1" xfId="0" applyFont="1" applyBorder="1" applyAlignment="1">
      <alignment vertical="center" wrapText="1"/>
    </xf>
    <xf numFmtId="0" fontId="1" fillId="0" borderId="1" xfId="0" applyFont="1" applyBorder="1" applyAlignment="1">
      <alignment wrapText="1"/>
    </xf>
    <xf numFmtId="0" fontId="1" fillId="0" borderId="0" xfId="0" applyFont="1" applyAlignment="1">
      <alignment wrapText="1"/>
    </xf>
    <xf numFmtId="0" fontId="1" fillId="0" borderId="0" xfId="0" applyFont="1" applyAlignment="1">
      <alignment horizontal="center" vertical="center" wrapText="1"/>
    </xf>
    <xf numFmtId="0" fontId="1" fillId="0" borderId="1" xfId="0" applyFont="1" applyBorder="1" applyAlignment="1">
      <alignment horizontal="center" vertical="center" wrapText="1"/>
    </xf>
    <xf numFmtId="0" fontId="1" fillId="0" borderId="1" xfId="0" applyFont="1" applyBorder="1" applyAlignment="1">
      <alignment vertical="top" wrapText="1"/>
    </xf>
    <xf numFmtId="0" fontId="1" fillId="0" borderId="0" xfId="0" applyFont="1" applyAlignment="1">
      <alignment vertical="top" wrapText="1"/>
    </xf>
    <xf numFmtId="0" fontId="6" fillId="0" borderId="0" xfId="0" applyFont="1"/>
    <xf numFmtId="0" fontId="6" fillId="0" borderId="1" xfId="0" applyFont="1" applyBorder="1" applyAlignment="1">
      <alignment horizontal="justify" vertical="center" wrapText="1"/>
    </xf>
    <xf numFmtId="0" fontId="6" fillId="0" borderId="1" xfId="0" applyFont="1" applyBorder="1" applyAlignment="1">
      <alignment horizontal="center" vertical="center" wrapText="1"/>
    </xf>
    <xf numFmtId="0" fontId="6" fillId="0" borderId="1" xfId="0" applyFont="1" applyBorder="1" applyAlignment="1" applyProtection="1">
      <alignment horizontal="center" vertical="center" wrapText="1"/>
      <protection hidden="1"/>
    </xf>
    <xf numFmtId="0" fontId="9" fillId="0" borderId="1" xfId="0" applyFont="1" applyBorder="1" applyAlignment="1">
      <alignment horizontal="justify" vertical="center" wrapText="1"/>
    </xf>
    <xf numFmtId="0" fontId="4" fillId="0" borderId="1" xfId="0" applyFont="1" applyBorder="1" applyAlignment="1">
      <alignment horizontal="justify" vertical="center" wrapText="1"/>
    </xf>
    <xf numFmtId="0" fontId="9" fillId="0" borderId="1" xfId="1" applyFont="1" applyBorder="1" applyAlignment="1">
      <alignment horizontal="justify" vertical="center" wrapText="1"/>
    </xf>
    <xf numFmtId="0" fontId="9" fillId="0" borderId="1" xfId="0" applyFont="1" applyBorder="1" applyAlignment="1" applyProtection="1">
      <alignment horizontal="justify" vertical="center" wrapText="1"/>
      <protection hidden="1"/>
    </xf>
    <xf numFmtId="0" fontId="12" fillId="0" borderId="1" xfId="0" applyFont="1" applyBorder="1" applyAlignment="1">
      <alignment horizontal="center" vertical="center"/>
    </xf>
    <xf numFmtId="0" fontId="4" fillId="0" borderId="1" xfId="0" applyFont="1" applyBorder="1" applyAlignment="1">
      <alignment horizontal="center" vertical="center"/>
    </xf>
    <xf numFmtId="0" fontId="0" fillId="0" borderId="0" xfId="0" applyAlignment="1">
      <alignment horizontal="center" vertical="center"/>
    </xf>
    <xf numFmtId="9" fontId="1" fillId="0" borderId="1" xfId="2" applyFont="1" applyBorder="1" applyAlignment="1">
      <alignment horizontal="center" vertical="center" wrapText="1"/>
    </xf>
    <xf numFmtId="9" fontId="1" fillId="0" borderId="1" xfId="2" applyFont="1" applyBorder="1" applyAlignment="1">
      <alignment wrapText="1"/>
    </xf>
    <xf numFmtId="0" fontId="1" fillId="3" borderId="1" xfId="0" applyFont="1" applyFill="1" applyBorder="1" applyAlignment="1">
      <alignment wrapText="1"/>
    </xf>
    <xf numFmtId="1" fontId="1" fillId="0" borderId="1" xfId="0" applyNumberFormat="1" applyFont="1" applyBorder="1" applyAlignment="1">
      <alignment wrapText="1"/>
    </xf>
    <xf numFmtId="0" fontId="1" fillId="3" borderId="1" xfId="0" applyFont="1" applyFill="1" applyBorder="1" applyAlignment="1">
      <alignment horizontal="center" vertical="center" wrapText="1"/>
    </xf>
    <xf numFmtId="0" fontId="0" fillId="7" borderId="3" xfId="0" applyFill="1" applyBorder="1" applyAlignment="1" applyProtection="1">
      <alignment vertical="center" wrapText="1"/>
      <protection locked="0"/>
    </xf>
    <xf numFmtId="0" fontId="0" fillId="0" borderId="0" xfId="0" applyAlignment="1">
      <alignment wrapText="1"/>
    </xf>
    <xf numFmtId="0" fontId="0" fillId="0" borderId="1" xfId="0" applyBorder="1" applyAlignment="1">
      <alignment wrapText="1"/>
    </xf>
    <xf numFmtId="0" fontId="0" fillId="0" borderId="1" xfId="0" applyBorder="1" applyAlignment="1">
      <alignment horizontal="justify" vertical="center" wrapText="1"/>
    </xf>
    <xf numFmtId="4" fontId="0" fillId="0" borderId="1" xfId="0" applyNumberFormat="1" applyBorder="1" applyAlignment="1">
      <alignment horizontal="center" vertical="center" wrapText="1"/>
    </xf>
    <xf numFmtId="0" fontId="0" fillId="0" borderId="1" xfId="0" applyBorder="1" applyAlignment="1">
      <alignment horizontal="center" vertical="center" wrapText="1"/>
    </xf>
    <xf numFmtId="0" fontId="0" fillId="7" borderId="3" xfId="0" applyFill="1" applyBorder="1" applyAlignment="1" applyProtection="1">
      <alignment horizontal="justify" vertical="center" wrapText="1"/>
      <protection locked="0"/>
    </xf>
    <xf numFmtId="0" fontId="0" fillId="7" borderId="3" xfId="0" applyFill="1" applyBorder="1" applyAlignment="1" applyProtection="1">
      <alignment horizontal="center" vertical="center" wrapText="1"/>
      <protection locked="0"/>
    </xf>
    <xf numFmtId="0" fontId="0" fillId="0" borderId="0" xfId="0" applyAlignment="1">
      <alignment horizontal="center" vertical="center" wrapText="1"/>
    </xf>
    <xf numFmtId="9" fontId="0" fillId="0" borderId="1" xfId="0" applyNumberFormat="1" applyBorder="1" applyAlignment="1">
      <alignment horizontal="center" vertical="center" wrapText="1"/>
    </xf>
    <xf numFmtId="10" fontId="0" fillId="0" borderId="1" xfId="0" applyNumberFormat="1" applyBorder="1" applyAlignment="1">
      <alignment horizontal="center" vertical="center" wrapText="1"/>
    </xf>
    <xf numFmtId="0" fontId="0" fillId="0" borderId="3" xfId="0" applyBorder="1" applyAlignment="1">
      <alignment horizontal="center" vertical="center" wrapText="1"/>
    </xf>
    <xf numFmtId="9" fontId="13" fillId="0" borderId="3" xfId="2" applyFont="1" applyBorder="1" applyAlignment="1">
      <alignment horizontal="center" vertical="center" wrapText="1"/>
    </xf>
    <xf numFmtId="0" fontId="13" fillId="5" borderId="3" xfId="0" applyFont="1" applyFill="1" applyBorder="1" applyAlignment="1">
      <alignment horizontal="center" vertical="center" wrapText="1"/>
    </xf>
    <xf numFmtId="0" fontId="0" fillId="0" borderId="3" xfId="0" applyBorder="1" applyAlignment="1">
      <alignment wrapText="1"/>
    </xf>
    <xf numFmtId="0" fontId="0" fillId="0" borderId="3" xfId="0" applyBorder="1" applyAlignment="1">
      <alignment horizontal="justify" vertical="center" wrapText="1"/>
    </xf>
    <xf numFmtId="9" fontId="13" fillId="0" borderId="3" xfId="0" applyNumberFormat="1" applyFont="1" applyBorder="1" applyAlignment="1">
      <alignment horizontal="center" vertical="center" wrapText="1"/>
    </xf>
    <xf numFmtId="164" fontId="13" fillId="0" borderId="3" xfId="2" applyNumberFormat="1" applyFont="1" applyBorder="1" applyAlignment="1">
      <alignment horizontal="center" vertical="center" wrapText="1"/>
    </xf>
    <xf numFmtId="9" fontId="0" fillId="0" borderId="3" xfId="0" applyNumberFormat="1" applyBorder="1" applyAlignment="1">
      <alignment horizontal="center" vertical="center" wrapText="1"/>
    </xf>
    <xf numFmtId="0" fontId="13" fillId="4" borderId="3" xfId="0" applyFont="1" applyFill="1" applyBorder="1" applyAlignment="1">
      <alignment horizontal="center" vertical="center" wrapText="1"/>
    </xf>
    <xf numFmtId="0" fontId="0" fillId="3" borderId="3" xfId="0" applyFill="1" applyBorder="1" applyAlignment="1">
      <alignment wrapText="1"/>
    </xf>
    <xf numFmtId="0" fontId="0" fillId="2" borderId="3" xfId="0" applyFill="1" applyBorder="1" applyAlignment="1">
      <alignment horizontal="center" vertical="center" wrapText="1"/>
    </xf>
    <xf numFmtId="9" fontId="13" fillId="2" borderId="3" xfId="2" applyFont="1" applyFill="1" applyBorder="1" applyAlignment="1">
      <alignment horizontal="center" vertical="center" wrapText="1"/>
    </xf>
    <xf numFmtId="41" fontId="13" fillId="2" borderId="3" xfId="3" applyFont="1" applyFill="1" applyBorder="1" applyAlignment="1">
      <alignment horizontal="center" vertical="center" wrapText="1"/>
    </xf>
    <xf numFmtId="9" fontId="13" fillId="0" borderId="3" xfId="2" applyFont="1" applyFill="1" applyBorder="1" applyAlignment="1">
      <alignment horizontal="center" vertical="center" wrapText="1"/>
    </xf>
    <xf numFmtId="41" fontId="13" fillId="0" borderId="3" xfId="3" applyFont="1" applyFill="1" applyBorder="1" applyAlignment="1">
      <alignment horizontal="center" vertical="center" wrapText="1"/>
    </xf>
    <xf numFmtId="10" fontId="0" fillId="0" borderId="3" xfId="0" applyNumberFormat="1" applyBorder="1" applyAlignment="1">
      <alignment horizontal="center" vertical="center" wrapText="1"/>
    </xf>
    <xf numFmtId="0" fontId="13" fillId="0" borderId="3" xfId="0" applyFont="1" applyBorder="1" applyAlignment="1">
      <alignment horizontal="center" vertical="center" wrapText="1"/>
    </xf>
    <xf numFmtId="10" fontId="13" fillId="0" borderId="3" xfId="2" applyNumberFormat="1" applyFont="1" applyBorder="1" applyAlignment="1">
      <alignment horizontal="center" vertical="center" wrapText="1"/>
    </xf>
    <xf numFmtId="41" fontId="13" fillId="0" borderId="3" xfId="3" applyFont="1" applyBorder="1" applyAlignment="1">
      <alignment horizontal="center" vertical="center" wrapText="1"/>
    </xf>
    <xf numFmtId="1" fontId="13" fillId="0" borderId="3" xfId="0" applyNumberFormat="1" applyFont="1" applyBorder="1" applyAlignment="1">
      <alignment horizontal="center" vertical="center" wrapText="1"/>
    </xf>
    <xf numFmtId="9" fontId="0" fillId="0" borderId="3" xfId="2" applyFont="1" applyBorder="1" applyAlignment="1">
      <alignment horizontal="center" vertical="center" wrapText="1"/>
    </xf>
    <xf numFmtId="0" fontId="0" fillId="5" borderId="3" xfId="0" applyFill="1" applyBorder="1" applyAlignment="1">
      <alignment horizontal="center" vertical="center" wrapText="1"/>
    </xf>
    <xf numFmtId="1" fontId="13" fillId="0" borderId="3" xfId="3" applyNumberFormat="1" applyFont="1" applyBorder="1" applyAlignment="1">
      <alignment horizontal="center" vertical="center" wrapText="1"/>
    </xf>
    <xf numFmtId="9" fontId="0" fillId="2" borderId="1" xfId="0" applyNumberFormat="1" applyFill="1" applyBorder="1" applyAlignment="1">
      <alignment horizontal="center" vertical="center" wrapText="1"/>
    </xf>
    <xf numFmtId="9" fontId="0" fillId="0" borderId="0" xfId="2" applyFont="1" applyAlignment="1">
      <alignment wrapText="1"/>
    </xf>
    <xf numFmtId="0" fontId="1" fillId="0" borderId="19" xfId="0" applyFont="1" applyBorder="1" applyAlignment="1">
      <alignment wrapText="1"/>
    </xf>
    <xf numFmtId="0" fontId="1" fillId="0" borderId="20" xfId="0" applyFont="1" applyBorder="1" applyAlignment="1">
      <alignment wrapText="1"/>
    </xf>
    <xf numFmtId="0" fontId="1" fillId="0" borderId="20" xfId="0" applyFont="1" applyBorder="1" applyAlignment="1">
      <alignment vertical="top" wrapText="1"/>
    </xf>
    <xf numFmtId="0" fontId="1" fillId="0" borderId="21" xfId="0" applyFont="1" applyBorder="1" applyAlignment="1">
      <alignment wrapText="1"/>
    </xf>
    <xf numFmtId="0" fontId="1" fillId="0" borderId="20" xfId="0" applyFont="1" applyBorder="1" applyAlignment="1">
      <alignment horizontal="center" vertical="center" wrapText="1"/>
    </xf>
    <xf numFmtId="0" fontId="1" fillId="0" borderId="18" xfId="0" applyFont="1" applyBorder="1" applyAlignment="1">
      <alignment horizontal="center" vertical="center" wrapText="1"/>
    </xf>
    <xf numFmtId="0" fontId="16" fillId="0" borderId="0" xfId="1" applyFont="1" applyAlignment="1">
      <alignment wrapText="1"/>
    </xf>
    <xf numFmtId="0" fontId="16" fillId="0" borderId="0" xfId="1" applyFont="1" applyAlignment="1">
      <alignment vertical="top" wrapText="1"/>
    </xf>
    <xf numFmtId="0" fontId="8" fillId="0" borderId="0" xfId="1" applyAlignment="1">
      <alignment wrapText="1"/>
    </xf>
    <xf numFmtId="0" fontId="8" fillId="0" borderId="0" xfId="1" applyAlignment="1">
      <alignment vertical="top" wrapText="1"/>
    </xf>
    <xf numFmtId="0" fontId="17" fillId="0" borderId="0" xfId="1" applyFont="1" applyAlignment="1">
      <alignment vertical="top" wrapText="1"/>
    </xf>
    <xf numFmtId="164" fontId="8" fillId="0" borderId="0" xfId="1" applyNumberFormat="1" applyAlignment="1">
      <alignment vertical="top" wrapText="1"/>
    </xf>
    <xf numFmtId="10" fontId="0" fillId="0" borderId="0" xfId="4" applyNumberFormat="1" applyFont="1" applyAlignment="1">
      <alignment wrapText="1"/>
    </xf>
    <xf numFmtId="10" fontId="0" fillId="0" borderId="0" xfId="4" applyNumberFormat="1" applyFont="1" applyAlignment="1">
      <alignment vertical="top" wrapText="1"/>
    </xf>
    <xf numFmtId="9" fontId="1" fillId="0" borderId="1" xfId="0" applyNumberFormat="1" applyFont="1" applyBorder="1" applyAlignment="1">
      <alignment horizontal="center" vertical="center" wrapText="1"/>
    </xf>
    <xf numFmtId="10" fontId="1" fillId="0" borderId="1" xfId="0" applyNumberFormat="1" applyFont="1" applyBorder="1" applyAlignment="1">
      <alignment horizontal="center" vertical="center" wrapText="1"/>
    </xf>
    <xf numFmtId="0" fontId="1" fillId="0" borderId="22" xfId="0" applyFont="1" applyBorder="1" applyAlignment="1">
      <alignment wrapText="1"/>
    </xf>
    <xf numFmtId="9" fontId="1" fillId="0" borderId="20" xfId="0" applyNumberFormat="1" applyFont="1" applyBorder="1" applyAlignment="1">
      <alignment horizontal="center" vertical="center" wrapText="1"/>
    </xf>
    <xf numFmtId="0" fontId="1" fillId="5" borderId="1" xfId="0" applyFont="1" applyFill="1" applyBorder="1" applyAlignment="1">
      <alignment wrapText="1"/>
    </xf>
    <xf numFmtId="0" fontId="1" fillId="4" borderId="1" xfId="0" applyFont="1" applyFill="1" applyBorder="1" applyAlignment="1">
      <alignment wrapText="1"/>
    </xf>
    <xf numFmtId="1" fontId="1" fillId="0" borderId="1" xfId="2" applyNumberFormat="1" applyFont="1" applyBorder="1" applyAlignment="1">
      <alignment horizontal="center" vertical="center" wrapText="1"/>
    </xf>
    <xf numFmtId="9" fontId="1" fillId="0" borderId="1" xfId="2" applyFont="1" applyFill="1" applyBorder="1" applyAlignment="1">
      <alignment horizontal="center" vertical="center" wrapText="1"/>
    </xf>
    <xf numFmtId="10" fontId="1" fillId="0" borderId="1" xfId="2" applyNumberFormat="1" applyFont="1" applyBorder="1" applyAlignment="1">
      <alignment horizontal="center" vertical="center" wrapText="1"/>
    </xf>
    <xf numFmtId="1" fontId="1" fillId="0" borderId="1" xfId="0" applyNumberFormat="1" applyFont="1" applyBorder="1" applyAlignment="1">
      <alignment horizontal="center" vertical="center" wrapText="1"/>
    </xf>
    <xf numFmtId="1" fontId="1" fillId="0" borderId="1" xfId="3" applyNumberFormat="1" applyFont="1" applyFill="1" applyBorder="1" applyAlignment="1">
      <alignment horizontal="center" vertical="center" wrapText="1"/>
    </xf>
    <xf numFmtId="1" fontId="1" fillId="0" borderId="1" xfId="2" applyNumberFormat="1" applyFont="1" applyBorder="1" applyAlignment="1">
      <alignment wrapText="1"/>
    </xf>
    <xf numFmtId="10" fontId="1" fillId="0" borderId="1" xfId="0" applyNumberFormat="1" applyFont="1" applyBorder="1" applyAlignment="1">
      <alignment wrapText="1"/>
    </xf>
    <xf numFmtId="0" fontId="19" fillId="0" borderId="0" xfId="0" applyFont="1" applyAlignment="1">
      <alignment horizontal="justify" vertical="center" readingOrder="1"/>
    </xf>
    <xf numFmtId="0" fontId="23" fillId="0" borderId="0" xfId="0" applyFont="1" applyAlignment="1">
      <alignment wrapText="1"/>
    </xf>
    <xf numFmtId="0" fontId="0" fillId="0" borderId="0" xfId="0" pivotButton="1"/>
    <xf numFmtId="0" fontId="0" fillId="0" borderId="0" xfId="0" applyAlignment="1">
      <alignment horizontal="left"/>
    </xf>
    <xf numFmtId="0" fontId="1" fillId="0" borderId="1" xfId="0" applyFont="1" applyBorder="1" applyAlignment="1">
      <alignment horizontal="center" vertical="top" wrapText="1"/>
    </xf>
    <xf numFmtId="0" fontId="1" fillId="4" borderId="1" xfId="0" applyFont="1" applyFill="1" applyBorder="1" applyAlignment="1">
      <alignment horizontal="center" vertical="center" wrapText="1"/>
    </xf>
    <xf numFmtId="0" fontId="1" fillId="0" borderId="1" xfId="0" applyFont="1" applyBorder="1" applyAlignment="1">
      <alignment horizontal="right" wrapText="1"/>
    </xf>
    <xf numFmtId="165" fontId="1" fillId="0" borderId="1" xfId="0" applyNumberFormat="1" applyFont="1" applyBorder="1" applyAlignment="1">
      <alignment horizontal="center" vertical="center" wrapText="1"/>
    </xf>
    <xf numFmtId="1" fontId="1" fillId="0" borderId="0" xfId="0" applyNumberFormat="1" applyFont="1" applyAlignment="1">
      <alignment wrapText="1"/>
    </xf>
    <xf numFmtId="0" fontId="1" fillId="5" borderId="1" xfId="0" applyFont="1" applyFill="1" applyBorder="1" applyAlignment="1">
      <alignment horizontal="center" vertical="center" wrapText="1"/>
    </xf>
    <xf numFmtId="9" fontId="1" fillId="0" borderId="1" xfId="0" applyNumberFormat="1" applyFont="1" applyBorder="1" applyAlignment="1">
      <alignment wrapText="1"/>
    </xf>
    <xf numFmtId="0" fontId="24" fillId="11" borderId="1" xfId="0" applyFont="1" applyFill="1" applyBorder="1" applyAlignment="1">
      <alignment horizontal="center" vertical="center" wrapText="1"/>
    </xf>
    <xf numFmtId="0" fontId="3" fillId="12" borderId="23" xfId="0" applyFont="1" applyFill="1" applyBorder="1"/>
    <xf numFmtId="0" fontId="18" fillId="0" borderId="16" xfId="0" applyFont="1" applyBorder="1" applyAlignment="1">
      <alignment vertical="center" wrapText="1"/>
    </xf>
    <xf numFmtId="0" fontId="3" fillId="0" borderId="0" xfId="0" applyFont="1" applyAlignment="1">
      <alignment horizontal="center" vertical="center"/>
    </xf>
    <xf numFmtId="9" fontId="0" fillId="0" borderId="0" xfId="2" applyFont="1"/>
    <xf numFmtId="0" fontId="24" fillId="0" borderId="1" xfId="0" applyFont="1" applyBorder="1" applyAlignment="1">
      <alignment horizontal="center" vertical="center" wrapText="1"/>
    </xf>
    <xf numFmtId="1" fontId="1" fillId="0" borderId="1" xfId="0" applyNumberFormat="1" applyFont="1" applyBorder="1" applyAlignment="1">
      <alignment vertical="center" wrapText="1"/>
    </xf>
    <xf numFmtId="0" fontId="1" fillId="0" borderId="19" xfId="0" applyFont="1" applyBorder="1" applyAlignment="1">
      <alignment vertical="center" wrapText="1"/>
    </xf>
    <xf numFmtId="0" fontId="1" fillId="0" borderId="0" xfId="0" applyFont="1" applyAlignment="1">
      <alignment vertical="center" wrapText="1"/>
    </xf>
    <xf numFmtId="0" fontId="1" fillId="0" borderId="1" xfId="0" applyFont="1" applyBorder="1" applyAlignment="1">
      <alignment horizontal="left" vertical="center" wrapText="1"/>
    </xf>
    <xf numFmtId="2" fontId="1" fillId="0" borderId="1" xfId="2" applyNumberFormat="1" applyFont="1" applyBorder="1" applyAlignment="1">
      <alignment horizontal="center" vertical="center" wrapText="1"/>
    </xf>
    <xf numFmtId="1" fontId="1" fillId="0" borderId="1" xfId="0" applyNumberFormat="1" applyFont="1" applyBorder="1" applyAlignment="1">
      <alignment horizontal="left" vertical="center" wrapText="1"/>
    </xf>
    <xf numFmtId="1" fontId="1" fillId="0" borderId="19" xfId="0" applyNumberFormat="1" applyFont="1" applyBorder="1" applyAlignment="1">
      <alignment horizontal="left" vertical="center" wrapText="1"/>
    </xf>
    <xf numFmtId="1" fontId="1" fillId="0" borderId="0" xfId="0" applyNumberFormat="1" applyFont="1" applyAlignment="1">
      <alignment horizontal="left" vertical="center" wrapText="1"/>
    </xf>
    <xf numFmtId="0" fontId="1" fillId="0" borderId="0" xfId="0" applyFont="1" applyAlignment="1">
      <alignment horizontal="left" wrapText="1"/>
    </xf>
    <xf numFmtId="0" fontId="1" fillId="0" borderId="0" xfId="0" applyFont="1" applyAlignment="1">
      <alignment horizontal="left" vertical="top" wrapText="1"/>
    </xf>
    <xf numFmtId="0" fontId="1" fillId="0" borderId="0" xfId="0" applyFont="1" applyAlignment="1">
      <alignment horizontal="center" wrapText="1"/>
    </xf>
    <xf numFmtId="0" fontId="1" fillId="0" borderId="1" xfId="0" applyFont="1" applyBorder="1" applyAlignment="1">
      <alignment horizontal="center" wrapText="1"/>
    </xf>
    <xf numFmtId="0" fontId="18" fillId="0" borderId="1" xfId="0" applyFont="1" applyBorder="1" applyAlignment="1">
      <alignment vertical="center" wrapText="1"/>
    </xf>
    <xf numFmtId="0" fontId="1" fillId="0" borderId="1" xfId="0" applyFont="1" applyBorder="1" applyAlignment="1">
      <alignment horizontal="right" vertical="center" wrapText="1"/>
    </xf>
    <xf numFmtId="0" fontId="1" fillId="13" borderId="18" xfId="0" applyFont="1" applyFill="1" applyBorder="1" applyAlignment="1">
      <alignment horizontal="center" vertical="center" wrapText="1"/>
    </xf>
    <xf numFmtId="0" fontId="1" fillId="0" borderId="19" xfId="0" applyFont="1" applyBorder="1" applyAlignment="1">
      <alignment horizontal="center" vertical="center" wrapText="1"/>
    </xf>
    <xf numFmtId="1" fontId="1" fillId="0" borderId="1" xfId="2" applyNumberFormat="1" applyFont="1" applyBorder="1" applyAlignment="1">
      <alignment vertical="center" wrapText="1"/>
    </xf>
    <xf numFmtId="0" fontId="1" fillId="0" borderId="20" xfId="0" applyFont="1" applyBorder="1" applyAlignment="1">
      <alignment vertical="center" wrapText="1"/>
    </xf>
    <xf numFmtId="9" fontId="1" fillId="0" borderId="1" xfId="2" applyFont="1" applyBorder="1" applyAlignment="1">
      <alignment vertical="center" wrapText="1"/>
    </xf>
    <xf numFmtId="10" fontId="1" fillId="0" borderId="1" xfId="0" applyNumberFormat="1" applyFont="1" applyBorder="1" applyAlignment="1">
      <alignment vertical="center" wrapText="1"/>
    </xf>
    <xf numFmtId="9" fontId="1" fillId="0" borderId="1" xfId="0" applyNumberFormat="1" applyFont="1" applyBorder="1" applyAlignment="1">
      <alignment vertical="center" wrapText="1"/>
    </xf>
    <xf numFmtId="1" fontId="1" fillId="0" borderId="0" xfId="0" applyNumberFormat="1" applyFont="1" applyAlignment="1">
      <alignment horizontal="center" vertical="center" wrapText="1"/>
    </xf>
    <xf numFmtId="1" fontId="1" fillId="0" borderId="19" xfId="0" applyNumberFormat="1" applyFont="1" applyBorder="1" applyAlignment="1">
      <alignment horizontal="center" vertical="center" wrapText="1"/>
    </xf>
    <xf numFmtId="0" fontId="25" fillId="14" borderId="1" xfId="0" applyFont="1" applyFill="1" applyBorder="1" applyAlignment="1">
      <alignment horizontal="center" vertical="center" wrapText="1"/>
    </xf>
    <xf numFmtId="0" fontId="25" fillId="4" borderId="1" xfId="0" applyFont="1" applyFill="1" applyBorder="1" applyAlignment="1">
      <alignment horizontal="center" vertical="center" wrapText="1"/>
    </xf>
    <xf numFmtId="0" fontId="25" fillId="15" borderId="1" xfId="0" applyFont="1" applyFill="1" applyBorder="1" applyAlignment="1">
      <alignment horizontal="center" vertical="center" wrapText="1"/>
    </xf>
    <xf numFmtId="0" fontId="25" fillId="16" borderId="1" xfId="0" applyFont="1" applyFill="1" applyBorder="1" applyAlignment="1">
      <alignment horizontal="center" vertical="center" wrapText="1"/>
    </xf>
    <xf numFmtId="164" fontId="1" fillId="0" borderId="1" xfId="2" applyNumberFormat="1" applyFont="1" applyBorder="1" applyAlignment="1">
      <alignment horizontal="center" vertical="center" wrapText="1"/>
    </xf>
    <xf numFmtId="0" fontId="1" fillId="0" borderId="8" xfId="0" applyFont="1" applyBorder="1" applyAlignment="1">
      <alignment horizontal="center" vertical="center" wrapText="1"/>
    </xf>
    <xf numFmtId="9" fontId="1" fillId="0" borderId="0" xfId="2" applyFont="1" applyBorder="1" applyAlignment="1">
      <alignment horizontal="center" vertical="center" wrapText="1"/>
    </xf>
    <xf numFmtId="0" fontId="1" fillId="5" borderId="0" xfId="0" applyFont="1" applyFill="1" applyAlignment="1">
      <alignment wrapText="1"/>
    </xf>
    <xf numFmtId="0" fontId="1" fillId="0" borderId="7" xfId="0" applyFont="1" applyBorder="1" applyAlignment="1">
      <alignment horizontal="center" vertical="center" wrapText="1"/>
    </xf>
    <xf numFmtId="0" fontId="1" fillId="0" borderId="8" xfId="0" applyFont="1" applyBorder="1" applyAlignment="1">
      <alignment horizontal="left" vertical="center" wrapText="1"/>
    </xf>
    <xf numFmtId="0" fontId="27" fillId="0" borderId="1" xfId="0" applyFont="1" applyBorder="1" applyAlignment="1">
      <alignment wrapText="1"/>
    </xf>
    <xf numFmtId="0" fontId="27" fillId="0" borderId="1" xfId="0" applyFont="1" applyBorder="1" applyAlignment="1">
      <alignment horizontal="center" vertical="center" wrapText="1"/>
    </xf>
    <xf numFmtId="0" fontId="27" fillId="0" borderId="1" xfId="0" applyFont="1" applyBorder="1" applyAlignment="1">
      <alignment vertical="top" wrapText="1"/>
    </xf>
    <xf numFmtId="9" fontId="27" fillId="0" borderId="1" xfId="0" applyNumberFormat="1" applyFont="1" applyBorder="1" applyAlignment="1">
      <alignment horizontal="center" vertical="center" wrapText="1"/>
    </xf>
    <xf numFmtId="0" fontId="1" fillId="17" borderId="18" xfId="0" applyFont="1" applyFill="1" applyBorder="1" applyAlignment="1">
      <alignment horizontal="center" vertical="center" wrapText="1"/>
    </xf>
    <xf numFmtId="0" fontId="1" fillId="18" borderId="1" xfId="0" applyFont="1" applyFill="1" applyBorder="1" applyAlignment="1">
      <alignment vertical="center" wrapText="1"/>
    </xf>
    <xf numFmtId="0" fontId="25" fillId="0" borderId="1" xfId="0" applyFont="1" applyBorder="1" applyAlignment="1">
      <alignment horizontal="center" vertical="center" wrapText="1"/>
    </xf>
    <xf numFmtId="0" fontId="18" fillId="0" borderId="17" xfId="0" applyFont="1" applyBorder="1" applyAlignment="1">
      <alignment vertical="center" wrapText="1"/>
    </xf>
    <xf numFmtId="0" fontId="18" fillId="0" borderId="15" xfId="0" applyFont="1" applyBorder="1" applyAlignment="1">
      <alignment vertical="center" wrapText="1"/>
    </xf>
    <xf numFmtId="0" fontId="18" fillId="0" borderId="16" xfId="0" applyFont="1" applyBorder="1" applyAlignment="1">
      <alignment vertical="top" wrapText="1"/>
    </xf>
    <xf numFmtId="0" fontId="18" fillId="0" borderId="16" xfId="0" applyFont="1" applyBorder="1" applyAlignment="1">
      <alignment vertical="center"/>
    </xf>
    <xf numFmtId="0" fontId="25" fillId="0" borderId="16" xfId="0" applyFont="1" applyBorder="1" applyAlignment="1">
      <alignment vertical="center" wrapText="1"/>
    </xf>
    <xf numFmtId="0" fontId="1" fillId="19" borderId="18" xfId="0" applyFont="1" applyFill="1" applyBorder="1" applyAlignment="1">
      <alignment horizontal="center" vertical="center" wrapText="1"/>
    </xf>
    <xf numFmtId="0" fontId="1" fillId="20" borderId="18" xfId="0" applyFont="1" applyFill="1" applyBorder="1" applyAlignment="1">
      <alignment horizontal="center" vertical="center" wrapText="1"/>
    </xf>
    <xf numFmtId="0" fontId="1" fillId="16" borderId="19" xfId="0" applyFont="1" applyFill="1" applyBorder="1" applyAlignment="1">
      <alignment horizontal="center" vertical="center" wrapText="1"/>
    </xf>
    <xf numFmtId="9" fontId="1" fillId="0" borderId="0" xfId="0" applyNumberFormat="1" applyFont="1" applyAlignment="1">
      <alignment horizontal="center" vertical="center" wrapText="1"/>
    </xf>
    <xf numFmtId="9" fontId="1" fillId="0" borderId="0" xfId="2" applyFont="1" applyFill="1" applyBorder="1" applyAlignment="1">
      <alignment horizontal="center" vertical="center" wrapText="1"/>
    </xf>
    <xf numFmtId="0" fontId="24" fillId="0" borderId="0" xfId="0" applyFont="1" applyAlignment="1">
      <alignment horizontal="center" vertical="center" wrapText="1"/>
    </xf>
    <xf numFmtId="0" fontId="1" fillId="2" borderId="1" xfId="0" applyFont="1" applyFill="1" applyBorder="1" applyAlignment="1">
      <alignment vertical="center" wrapText="1"/>
    </xf>
    <xf numFmtId="0" fontId="1" fillId="0" borderId="24" xfId="0" applyFont="1" applyBorder="1" applyAlignment="1">
      <alignment vertical="center" wrapText="1"/>
    </xf>
    <xf numFmtId="10" fontId="26" fillId="0" borderId="1" xfId="0" applyNumberFormat="1" applyFont="1" applyBorder="1" applyAlignment="1">
      <alignment horizontal="center" vertical="center" readingOrder="1"/>
    </xf>
    <xf numFmtId="10" fontId="1" fillId="0" borderId="0" xfId="2" applyNumberFormat="1" applyFont="1" applyBorder="1" applyAlignment="1">
      <alignment horizontal="center" vertical="center" wrapText="1"/>
    </xf>
    <xf numFmtId="2" fontId="1" fillId="0" borderId="1" xfId="0" applyNumberFormat="1" applyFont="1" applyBorder="1" applyAlignment="1">
      <alignment horizontal="center" vertical="center" wrapText="1"/>
    </xf>
    <xf numFmtId="2" fontId="1" fillId="0" borderId="1" xfId="0" applyNumberFormat="1" applyFont="1" applyBorder="1" applyAlignment="1">
      <alignment vertical="center" wrapText="1"/>
    </xf>
    <xf numFmtId="14" fontId="1" fillId="0" borderId="19" xfId="0" applyNumberFormat="1" applyFont="1" applyBorder="1" applyAlignment="1">
      <alignment vertical="center" wrapText="1"/>
    </xf>
    <xf numFmtId="0" fontId="18" fillId="0" borderId="16" xfId="0" applyFont="1" applyBorder="1" applyAlignment="1">
      <alignment horizontal="center" vertical="top" wrapText="1"/>
    </xf>
    <xf numFmtId="0" fontId="18" fillId="0" borderId="16" xfId="0" applyFont="1" applyBorder="1" applyAlignment="1">
      <alignment horizontal="center" vertical="center" wrapText="1"/>
    </xf>
    <xf numFmtId="0" fontId="18" fillId="0" borderId="1" xfId="0" applyFont="1" applyBorder="1" applyAlignment="1">
      <alignment horizontal="center" vertical="center" wrapText="1"/>
    </xf>
    <xf numFmtId="0" fontId="18" fillId="0" borderId="16" xfId="0" applyFont="1" applyBorder="1" applyAlignment="1">
      <alignment horizontal="center" vertical="center"/>
    </xf>
    <xf numFmtId="0" fontId="18" fillId="0" borderId="15" xfId="0" applyFont="1" applyBorder="1" applyAlignment="1">
      <alignment horizontal="center" vertical="center" wrapText="1"/>
    </xf>
    <xf numFmtId="0" fontId="1" fillId="0" borderId="9" xfId="0" applyFont="1" applyBorder="1" applyAlignment="1">
      <alignment horizontal="left" vertical="center" wrapText="1"/>
    </xf>
    <xf numFmtId="0" fontId="18" fillId="0" borderId="17" xfId="0" applyFont="1" applyBorder="1" applyAlignment="1">
      <alignment horizontal="center" vertical="center" wrapText="1"/>
    </xf>
    <xf numFmtId="0" fontId="5" fillId="0" borderId="1" xfId="0" applyFont="1" applyBorder="1" applyAlignment="1">
      <alignment horizontal="center" vertical="center" wrapText="1"/>
    </xf>
    <xf numFmtId="0" fontId="7" fillId="0" borderId="1" xfId="0" applyFont="1" applyBorder="1" applyAlignment="1">
      <alignment horizontal="justify" vertical="center" wrapText="1"/>
    </xf>
    <xf numFmtId="0" fontId="15" fillId="8" borderId="1" xfId="1" applyFont="1" applyFill="1" applyBorder="1" applyAlignment="1">
      <alignment horizontal="center" vertical="center" wrapText="1"/>
    </xf>
    <xf numFmtId="0" fontId="14" fillId="6" borderId="3" xfId="0" applyFont="1" applyFill="1" applyBorder="1" applyAlignment="1">
      <alignment horizontal="center" vertical="center" wrapText="1"/>
    </xf>
    <xf numFmtId="9" fontId="1" fillId="0" borderId="1" xfId="2" applyNumberFormat="1" applyFont="1" applyBorder="1" applyAlignment="1">
      <alignment horizontal="center" vertical="center" wrapText="1"/>
    </xf>
    <xf numFmtId="0" fontId="1" fillId="0" borderId="1" xfId="0" applyFont="1" applyFill="1" applyBorder="1" applyAlignment="1">
      <alignment horizontal="center" vertical="center" wrapText="1"/>
    </xf>
    <xf numFmtId="0" fontId="1" fillId="0" borderId="19" xfId="0" applyFont="1" applyFill="1" applyBorder="1" applyAlignment="1">
      <alignment horizontal="center" vertical="center" wrapText="1"/>
    </xf>
    <xf numFmtId="0" fontId="1" fillId="0" borderId="19" xfId="0" applyFont="1" applyFill="1" applyBorder="1" applyAlignment="1">
      <alignment vertical="center" wrapText="1"/>
    </xf>
    <xf numFmtId="0" fontId="0" fillId="0" borderId="0" xfId="0" applyNumberFormat="1"/>
    <xf numFmtId="0" fontId="28" fillId="0" borderId="1" xfId="0" applyFont="1" applyBorder="1" applyAlignment="1">
      <alignment horizontal="center" vertical="center" wrapText="1"/>
    </xf>
    <xf numFmtId="0" fontId="1" fillId="0" borderId="26" xfId="0" applyFont="1" applyBorder="1" applyAlignment="1">
      <alignment wrapText="1"/>
    </xf>
    <xf numFmtId="0" fontId="1" fillId="0" borderId="19" xfId="0" applyFont="1" applyFill="1" applyBorder="1" applyAlignment="1">
      <alignment horizontal="left" vertical="center" wrapText="1"/>
    </xf>
    <xf numFmtId="0" fontId="27" fillId="0" borderId="25" xfId="0" applyFont="1" applyBorder="1" applyAlignment="1">
      <alignment horizontal="center" vertical="center" wrapText="1"/>
    </xf>
    <xf numFmtId="1" fontId="1" fillId="0" borderId="1" xfId="0" applyNumberFormat="1" applyFont="1" applyBorder="1" applyAlignment="1">
      <alignment horizontal="left" vertical="top" wrapText="1"/>
    </xf>
    <xf numFmtId="0" fontId="1" fillId="19" borderId="0" xfId="0" applyFont="1" applyFill="1" applyAlignment="1">
      <alignment vertical="center" wrapText="1"/>
    </xf>
    <xf numFmtId="9" fontId="1" fillId="0" borderId="1" xfId="2" applyNumberFormat="1" applyFont="1" applyFill="1" applyBorder="1" applyAlignment="1">
      <alignment horizontal="center" vertical="center" wrapText="1"/>
    </xf>
    <xf numFmtId="0" fontId="0" fillId="19" borderId="0" xfId="0" applyNumberFormat="1" applyFill="1"/>
    <xf numFmtId="0" fontId="1" fillId="0" borderId="0" xfId="0" applyFont="1" applyFill="1" applyAlignment="1">
      <alignment horizontal="center" vertical="center" wrapText="1"/>
    </xf>
    <xf numFmtId="0" fontId="1" fillId="0" borderId="7" xfId="0" applyFont="1" applyFill="1" applyBorder="1" applyAlignment="1">
      <alignment horizontal="center" vertical="center" wrapText="1"/>
    </xf>
    <xf numFmtId="0" fontId="18" fillId="0" borderId="16" xfId="0" applyFont="1" applyBorder="1" applyAlignment="1">
      <alignment horizontal="center" vertical="center" wrapText="1"/>
    </xf>
    <xf numFmtId="0" fontId="18" fillId="0" borderId="17" xfId="0" applyFont="1" applyBorder="1" applyAlignment="1">
      <alignment horizontal="center" vertical="center" wrapText="1"/>
    </xf>
    <xf numFmtId="0" fontId="18" fillId="0" borderId="16" xfId="0" applyFont="1" applyBorder="1" applyAlignment="1">
      <alignment horizontal="center" vertical="center"/>
    </xf>
    <xf numFmtId="0" fontId="1" fillId="0" borderId="1" xfId="0" applyFont="1" applyFill="1" applyBorder="1" applyAlignment="1">
      <alignment wrapText="1"/>
    </xf>
    <xf numFmtId="0" fontId="18" fillId="0" borderId="15" xfId="0" applyFont="1" applyFill="1" applyBorder="1" applyAlignment="1">
      <alignment horizontal="center" vertical="center" wrapText="1"/>
    </xf>
    <xf numFmtId="0" fontId="25" fillId="0" borderId="16" xfId="0" applyFont="1" applyBorder="1" applyAlignment="1">
      <alignment horizontal="center" vertical="center" wrapText="1"/>
    </xf>
    <xf numFmtId="0" fontId="1" fillId="0" borderId="19" xfId="0" applyFont="1" applyBorder="1" applyAlignment="1">
      <alignment horizontal="left" vertical="center" wrapText="1"/>
    </xf>
    <xf numFmtId="0" fontId="1" fillId="0" borderId="18" xfId="0" applyFont="1" applyFill="1" applyBorder="1" applyAlignment="1">
      <alignment horizontal="center" vertical="center" wrapText="1"/>
    </xf>
    <xf numFmtId="0" fontId="29" fillId="0" borderId="1" xfId="0" applyFont="1" applyBorder="1" applyAlignment="1">
      <alignment horizontal="center" vertical="center" wrapText="1"/>
    </xf>
    <xf numFmtId="0" fontId="22" fillId="9" borderId="4" xfId="0" applyFont="1" applyFill="1" applyBorder="1" applyAlignment="1">
      <alignment horizontal="left" vertical="center" wrapText="1"/>
    </xf>
    <xf numFmtId="0" fontId="22" fillId="9" borderId="5" xfId="0" applyFont="1" applyFill="1" applyBorder="1" applyAlignment="1">
      <alignment horizontal="left" vertical="center" wrapText="1"/>
    </xf>
    <xf numFmtId="0" fontId="22" fillId="9" borderId="5" xfId="0" applyFont="1" applyFill="1" applyBorder="1" applyAlignment="1">
      <alignment horizontal="center" vertical="center" wrapText="1"/>
    </xf>
    <xf numFmtId="0" fontId="22" fillId="9" borderId="12" xfId="0" applyFont="1" applyFill="1" applyBorder="1" applyAlignment="1">
      <alignment horizontal="left" vertical="center" wrapText="1"/>
    </xf>
    <xf numFmtId="0" fontId="22" fillId="9" borderId="13" xfId="0" applyFont="1" applyFill="1" applyBorder="1" applyAlignment="1">
      <alignment horizontal="left" vertical="center" wrapText="1"/>
    </xf>
    <xf numFmtId="0" fontId="22" fillId="9" borderId="13" xfId="0" applyFont="1" applyFill="1" applyBorder="1" applyAlignment="1">
      <alignment horizontal="center" vertical="center" wrapText="1"/>
    </xf>
    <xf numFmtId="14" fontId="21" fillId="10" borderId="5" xfId="0" applyNumberFormat="1" applyFont="1" applyFill="1" applyBorder="1" applyAlignment="1">
      <alignment horizontal="center" vertical="center" wrapText="1"/>
    </xf>
    <xf numFmtId="14" fontId="21" fillId="10" borderId="6" xfId="0" applyNumberFormat="1" applyFont="1" applyFill="1" applyBorder="1" applyAlignment="1">
      <alignment horizontal="center" vertical="center" wrapText="1"/>
    </xf>
    <xf numFmtId="14" fontId="21" fillId="10" borderId="13" xfId="0" applyNumberFormat="1" applyFont="1" applyFill="1" applyBorder="1" applyAlignment="1">
      <alignment horizontal="center" vertical="center" wrapText="1"/>
    </xf>
    <xf numFmtId="14" fontId="21" fillId="10" borderId="14" xfId="0" applyNumberFormat="1" applyFont="1" applyFill="1" applyBorder="1" applyAlignment="1">
      <alignment horizontal="center" vertical="center" wrapText="1"/>
    </xf>
    <xf numFmtId="0" fontId="20" fillId="9" borderId="4" xfId="0" applyFont="1" applyFill="1" applyBorder="1" applyAlignment="1">
      <alignment horizontal="center" vertical="center" wrapText="1"/>
    </xf>
    <xf numFmtId="0" fontId="20" fillId="9" borderId="10" xfId="0" applyFont="1" applyFill="1" applyBorder="1" applyAlignment="1">
      <alignment horizontal="center" vertical="center" wrapText="1"/>
    </xf>
    <xf numFmtId="0" fontId="20" fillId="9" borderId="12" xfId="0" applyFont="1" applyFill="1" applyBorder="1" applyAlignment="1">
      <alignment horizontal="center" vertical="center" wrapText="1"/>
    </xf>
    <xf numFmtId="0" fontId="21" fillId="10" borderId="4" xfId="0" applyFont="1" applyFill="1" applyBorder="1" applyAlignment="1">
      <alignment horizontal="left" vertical="center" wrapText="1"/>
    </xf>
    <xf numFmtId="0" fontId="21" fillId="10" borderId="5" xfId="0" applyFont="1" applyFill="1" applyBorder="1" applyAlignment="1">
      <alignment horizontal="left" vertical="center" wrapText="1"/>
    </xf>
    <xf numFmtId="0" fontId="21" fillId="10" borderId="6" xfId="0" applyFont="1" applyFill="1" applyBorder="1" applyAlignment="1">
      <alignment horizontal="left" vertical="center" wrapText="1"/>
    </xf>
    <xf numFmtId="0" fontId="21" fillId="10" borderId="10" xfId="0" applyFont="1" applyFill="1" applyBorder="1" applyAlignment="1">
      <alignment horizontal="left" vertical="center" wrapText="1"/>
    </xf>
    <xf numFmtId="0" fontId="21" fillId="10" borderId="0" xfId="0" applyFont="1" applyFill="1" applyAlignment="1">
      <alignment horizontal="left" vertical="center" wrapText="1"/>
    </xf>
    <xf numFmtId="0" fontId="21" fillId="10" borderId="11" xfId="0" applyFont="1" applyFill="1" applyBorder="1" applyAlignment="1">
      <alignment horizontal="left" vertical="center" wrapText="1"/>
    </xf>
    <xf numFmtId="0" fontId="21" fillId="10" borderId="12" xfId="0" applyFont="1" applyFill="1" applyBorder="1" applyAlignment="1">
      <alignment horizontal="left" vertical="center" wrapText="1"/>
    </xf>
    <xf numFmtId="0" fontId="21" fillId="10" borderId="13" xfId="0" applyFont="1" applyFill="1" applyBorder="1" applyAlignment="1">
      <alignment horizontal="left" vertical="center" wrapText="1"/>
    </xf>
    <xf numFmtId="0" fontId="21" fillId="10" borderId="14" xfId="0" applyFont="1" applyFill="1" applyBorder="1" applyAlignment="1">
      <alignment horizontal="left" vertical="center" wrapText="1"/>
    </xf>
    <xf numFmtId="0" fontId="22" fillId="9" borderId="10" xfId="0" applyFont="1" applyFill="1" applyBorder="1" applyAlignment="1">
      <alignment horizontal="left" vertical="center" wrapText="1"/>
    </xf>
    <xf numFmtId="0" fontId="22" fillId="9" borderId="0" xfId="0" applyFont="1" applyFill="1" applyAlignment="1">
      <alignment horizontal="left" vertical="center" wrapText="1"/>
    </xf>
    <xf numFmtId="0" fontId="22" fillId="9" borderId="0" xfId="0" applyFont="1" applyFill="1" applyAlignment="1">
      <alignment horizontal="center" vertical="center" wrapText="1"/>
    </xf>
    <xf numFmtId="0" fontId="21" fillId="10" borderId="8" xfId="0" applyFont="1" applyFill="1" applyBorder="1" applyAlignment="1">
      <alignment horizontal="center" vertical="center" wrapText="1"/>
    </xf>
    <xf numFmtId="0" fontId="21" fillId="10" borderId="9" xfId="0" applyFont="1" applyFill="1" applyBorder="1" applyAlignment="1">
      <alignment horizontal="center" vertical="center" wrapText="1"/>
    </xf>
    <xf numFmtId="14" fontId="21" fillId="10" borderId="8" xfId="0" applyNumberFormat="1" applyFont="1" applyFill="1" applyBorder="1" applyAlignment="1">
      <alignment horizontal="center" vertical="center" wrapText="1"/>
    </xf>
    <xf numFmtId="14" fontId="21" fillId="10" borderId="9" xfId="0" applyNumberFormat="1" applyFont="1" applyFill="1" applyBorder="1" applyAlignment="1">
      <alignment horizontal="center" vertical="center" wrapText="1"/>
    </xf>
    <xf numFmtId="0" fontId="20" fillId="0" borderId="4" xfId="0" applyFont="1" applyFill="1" applyBorder="1" applyAlignment="1">
      <alignment horizontal="center" vertical="center" wrapText="1"/>
    </xf>
    <xf numFmtId="0" fontId="20" fillId="0" borderId="10" xfId="0" applyFont="1" applyFill="1" applyBorder="1" applyAlignment="1">
      <alignment horizontal="center" vertical="center" wrapText="1"/>
    </xf>
    <xf numFmtId="0" fontId="20" fillId="0" borderId="12" xfId="0" applyFont="1" applyFill="1" applyBorder="1" applyAlignment="1">
      <alignment horizontal="center" vertical="center" wrapText="1"/>
    </xf>
    <xf numFmtId="0" fontId="22" fillId="9" borderId="6" xfId="0" applyFont="1" applyFill="1" applyBorder="1" applyAlignment="1">
      <alignment horizontal="center" vertical="center" wrapText="1"/>
    </xf>
    <xf numFmtId="0" fontId="22" fillId="9" borderId="11" xfId="0" applyFont="1" applyFill="1" applyBorder="1" applyAlignment="1">
      <alignment horizontal="center" vertical="center" wrapText="1"/>
    </xf>
    <xf numFmtId="0" fontId="22" fillId="9" borderId="14" xfId="0" applyFont="1" applyFill="1" applyBorder="1" applyAlignment="1">
      <alignment horizontal="center" vertical="center" wrapText="1"/>
    </xf>
    <xf numFmtId="0" fontId="21" fillId="10" borderId="7" xfId="0" applyFont="1" applyFill="1" applyBorder="1" applyAlignment="1">
      <alignment horizontal="center" vertical="center" wrapText="1"/>
    </xf>
    <xf numFmtId="14" fontId="21" fillId="10" borderId="7" xfId="0" applyNumberFormat="1" applyFont="1" applyFill="1" applyBorder="1" applyAlignment="1">
      <alignment horizontal="center" vertical="center" wrapText="1"/>
    </xf>
    <xf numFmtId="0" fontId="21" fillId="10" borderId="4" xfId="0" applyFont="1" applyFill="1" applyBorder="1" applyAlignment="1">
      <alignment horizontal="center" vertical="center" wrapText="1"/>
    </xf>
    <xf numFmtId="0" fontId="21" fillId="10" borderId="5" xfId="0" applyFont="1" applyFill="1" applyBorder="1" applyAlignment="1">
      <alignment horizontal="center" vertical="center" wrapText="1"/>
    </xf>
    <xf numFmtId="0" fontId="21" fillId="10" borderId="6" xfId="0" applyFont="1" applyFill="1" applyBorder="1" applyAlignment="1">
      <alignment horizontal="center" vertical="center" wrapText="1"/>
    </xf>
    <xf numFmtId="0" fontId="21" fillId="10" borderId="12" xfId="0" applyFont="1" applyFill="1" applyBorder="1" applyAlignment="1">
      <alignment horizontal="center" vertical="center" wrapText="1"/>
    </xf>
    <xf numFmtId="0" fontId="21" fillId="10" borderId="13" xfId="0" applyFont="1" applyFill="1" applyBorder="1" applyAlignment="1">
      <alignment horizontal="center" vertical="center" wrapText="1"/>
    </xf>
    <xf numFmtId="0" fontId="21" fillId="10" borderId="14" xfId="0" applyFont="1" applyFill="1" applyBorder="1" applyAlignment="1">
      <alignment horizontal="center" vertical="center" wrapText="1"/>
    </xf>
    <xf numFmtId="14" fontId="21" fillId="10" borderId="4" xfId="0" applyNumberFormat="1" applyFont="1" applyFill="1" applyBorder="1" applyAlignment="1">
      <alignment horizontal="center" vertical="center" wrapText="1"/>
    </xf>
    <xf numFmtId="14" fontId="21" fillId="10" borderId="12" xfId="0" applyNumberFormat="1" applyFont="1" applyFill="1" applyBorder="1" applyAlignment="1">
      <alignment horizontal="center" vertical="center" wrapText="1"/>
    </xf>
    <xf numFmtId="0" fontId="18" fillId="0" borderId="16" xfId="0" applyFont="1" applyBorder="1" applyAlignment="1">
      <alignment horizontal="center" vertical="top" wrapText="1"/>
    </xf>
    <xf numFmtId="0" fontId="18" fillId="0" borderId="1" xfId="0" applyFont="1" applyBorder="1" applyAlignment="1">
      <alignment horizontal="center" vertical="top" wrapText="1"/>
    </xf>
    <xf numFmtId="0" fontId="18" fillId="0" borderId="16" xfId="0" applyFont="1" applyBorder="1" applyAlignment="1">
      <alignment horizontal="center" vertical="center" wrapText="1"/>
    </xf>
    <xf numFmtId="0" fontId="18" fillId="0" borderId="1" xfId="0" applyFont="1" applyBorder="1" applyAlignment="1">
      <alignment horizontal="center" vertical="center" wrapText="1"/>
    </xf>
    <xf numFmtId="0" fontId="21" fillId="10" borderId="10" xfId="0" applyFont="1" applyFill="1" applyBorder="1" applyAlignment="1">
      <alignment horizontal="center" vertical="center" wrapText="1"/>
    </xf>
    <xf numFmtId="0" fontId="21" fillId="10" borderId="0" xfId="0" applyFont="1" applyFill="1" applyAlignment="1">
      <alignment horizontal="center" vertical="center" wrapText="1"/>
    </xf>
    <xf numFmtId="0" fontId="21" fillId="10" borderId="11" xfId="0" applyFont="1" applyFill="1" applyBorder="1" applyAlignment="1">
      <alignment horizontal="center" vertical="center" wrapText="1"/>
    </xf>
    <xf numFmtId="0" fontId="22" fillId="9" borderId="4" xfId="0" applyFont="1" applyFill="1" applyBorder="1" applyAlignment="1">
      <alignment horizontal="center" vertical="center" wrapText="1"/>
    </xf>
    <xf numFmtId="0" fontId="22" fillId="9" borderId="10" xfId="0" applyFont="1" applyFill="1" applyBorder="1" applyAlignment="1">
      <alignment horizontal="center" vertical="center" wrapText="1"/>
    </xf>
    <xf numFmtId="0" fontId="22" fillId="9" borderId="12" xfId="0" applyFont="1" applyFill="1" applyBorder="1" applyAlignment="1">
      <alignment horizontal="center" vertical="center" wrapText="1"/>
    </xf>
    <xf numFmtId="0" fontId="18" fillId="0" borderId="16" xfId="0" applyFont="1" applyBorder="1" applyAlignment="1">
      <alignment horizontal="center" vertical="center"/>
    </xf>
    <xf numFmtId="0" fontId="18" fillId="0" borderId="1" xfId="0" applyFont="1" applyBorder="1" applyAlignment="1">
      <alignment horizontal="center" vertical="center"/>
    </xf>
    <xf numFmtId="0" fontId="18" fillId="0" borderId="15" xfId="0" applyFont="1" applyBorder="1" applyAlignment="1">
      <alignment horizontal="center" vertical="center" wrapText="1"/>
    </xf>
    <xf numFmtId="0" fontId="18" fillId="0" borderId="18" xfId="0" applyFont="1" applyBorder="1" applyAlignment="1">
      <alignment horizontal="center" vertical="center" wrapText="1"/>
    </xf>
    <xf numFmtId="0" fontId="1" fillId="0" borderId="7" xfId="0" applyFont="1" applyBorder="1" applyAlignment="1">
      <alignment horizontal="left" vertical="center" wrapText="1"/>
    </xf>
    <xf numFmtId="0" fontId="1" fillId="0" borderId="8" xfId="0" applyFont="1" applyBorder="1" applyAlignment="1">
      <alignment horizontal="left" vertical="center" wrapText="1"/>
    </xf>
    <xf numFmtId="0" fontId="1" fillId="0" borderId="9" xfId="0" applyFont="1" applyBorder="1" applyAlignment="1">
      <alignment horizontal="left" vertical="center" wrapText="1"/>
    </xf>
    <xf numFmtId="0" fontId="18" fillId="0" borderId="17" xfId="0" applyFont="1" applyBorder="1" applyAlignment="1">
      <alignment horizontal="center" vertical="center" wrapText="1"/>
    </xf>
    <xf numFmtId="0" fontId="18" fillId="0" borderId="19" xfId="0" applyFont="1" applyBorder="1" applyAlignment="1">
      <alignment horizontal="center" vertical="center" wrapText="1"/>
    </xf>
    <xf numFmtId="0" fontId="5" fillId="0" borderId="1" xfId="0" applyFont="1" applyBorder="1" applyAlignment="1">
      <alignment horizontal="center"/>
    </xf>
    <xf numFmtId="0" fontId="5" fillId="0" borderId="1" xfId="0" applyFont="1" applyBorder="1" applyAlignment="1">
      <alignment horizontal="center" vertical="center" wrapText="1"/>
    </xf>
    <xf numFmtId="0" fontId="7" fillId="0" borderId="1" xfId="0" applyFont="1" applyBorder="1" applyAlignment="1">
      <alignment horizontal="justify" vertical="center" wrapText="1"/>
    </xf>
    <xf numFmtId="0" fontId="3" fillId="0" borderId="2" xfId="0" applyFont="1" applyBorder="1" applyAlignment="1">
      <alignment horizontal="center" vertical="center"/>
    </xf>
    <xf numFmtId="0" fontId="15" fillId="8" borderId="1" xfId="1" applyFont="1" applyFill="1" applyBorder="1" applyAlignment="1">
      <alignment horizontal="center" vertical="center" wrapText="1"/>
    </xf>
    <xf numFmtId="0" fontId="14" fillId="6" borderId="3" xfId="0" applyFont="1" applyFill="1" applyBorder="1" applyAlignment="1">
      <alignment horizontal="center" vertical="center" wrapText="1"/>
    </xf>
    <xf numFmtId="166" fontId="1" fillId="0" borderId="1" xfId="2" applyNumberFormat="1" applyFont="1" applyBorder="1" applyAlignment="1">
      <alignment horizontal="center" vertical="center" wrapText="1"/>
    </xf>
    <xf numFmtId="166" fontId="1" fillId="0" borderId="1" xfId="2" applyNumberFormat="1" applyFont="1" applyFill="1" applyBorder="1" applyAlignment="1">
      <alignment horizontal="center" vertical="center" wrapText="1"/>
    </xf>
  </cellXfs>
  <cellStyles count="6">
    <cellStyle name="Millares [0]" xfId="3" builtinId="6"/>
    <cellStyle name="Normal" xfId="0" builtinId="0"/>
    <cellStyle name="Normal 2" xfId="5" xr:uid="{00000000-0005-0000-0000-000002000000}"/>
    <cellStyle name="Normal 3" xfId="1" xr:uid="{00000000-0005-0000-0000-000003000000}"/>
    <cellStyle name="Porcentaje" xfId="2" builtinId="5"/>
    <cellStyle name="Porcentaje 2" xfId="4" xr:uid="{00000000-0005-0000-0000-000005000000}"/>
  </cellStyles>
  <dxfs count="8">
    <dxf>
      <fill>
        <patternFill patternType="solid">
          <bgColor theme="9" tint="0.79998168889431442"/>
        </patternFill>
      </fill>
    </dxf>
    <dxf>
      <fill>
        <patternFill patternType="solid">
          <bgColor theme="9" tint="0.79998168889431442"/>
        </patternFill>
      </fill>
    </dxf>
    <dxf>
      <fill>
        <patternFill patternType="solid">
          <bgColor theme="9" tint="0.79998168889431442"/>
        </patternFill>
      </fill>
    </dxf>
    <dxf>
      <fill>
        <patternFill patternType="solid">
          <bgColor theme="9" tint="0.79998168889431442"/>
        </patternFill>
      </fill>
    </dxf>
    <dxf>
      <fill>
        <patternFill patternType="solid">
          <bgColor theme="9" tint="0.79998168889431442"/>
        </patternFill>
      </fill>
    </dxf>
    <dxf>
      <fill>
        <patternFill patternType="solid">
          <bgColor theme="9" tint="0.79998168889431442"/>
        </patternFill>
      </fill>
    </dxf>
    <dxf>
      <fill>
        <patternFill patternType="solid">
          <bgColor theme="9" tint="0.79998168889431442"/>
        </patternFill>
      </fill>
    </dxf>
    <dxf>
      <fill>
        <patternFill patternType="none">
          <fgColor indexed="64"/>
          <bgColor indexed="65"/>
        </patternFill>
      </fill>
    </dxf>
  </dxfs>
  <tableStyles count="0" defaultTableStyle="TableStyleMedium2" defaultPivotStyle="PivotStyleLight16"/>
  <colors>
    <mruColors>
      <color rgb="FFFFFF00"/>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pivotCacheDefinition" Target="pivotCache/pivotCacheDefinition1.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INDICADORES POR PROCESO</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Hoja2!$F$6</c:f>
              <c:strCache>
                <c:ptCount val="1"/>
                <c:pt idx="0">
                  <c:v>No. Indicadores</c:v>
                </c:pt>
              </c:strCache>
            </c:strRef>
          </c:tx>
          <c:spPr>
            <a:solidFill>
              <a:schemeClr val="accent1"/>
            </a:solidFill>
            <a:ln>
              <a:noFill/>
            </a:ln>
            <a:effectLst/>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Hoja2!$C$7:$C$24</c:f>
              <c:strCache>
                <c:ptCount val="18"/>
                <c:pt idx="0">
                  <c:v>AIB</c:v>
                </c:pt>
                <c:pt idx="1">
                  <c:v>AJ</c:v>
                </c:pt>
                <c:pt idx="2">
                  <c:v>AS</c:v>
                </c:pt>
                <c:pt idx="3">
                  <c:v>CID</c:v>
                </c:pt>
                <c:pt idx="4">
                  <c:v>CVS</c:v>
                </c:pt>
                <c:pt idx="5">
                  <c:v>DS</c:v>
                </c:pt>
                <c:pt idx="6">
                  <c:v>FC</c:v>
                </c:pt>
                <c:pt idx="7">
                  <c:v>FD</c:v>
                </c:pt>
                <c:pt idx="8">
                  <c:v>GC</c:v>
                </c:pt>
                <c:pt idx="9">
                  <c:v>GE</c:v>
                </c:pt>
                <c:pt idx="10">
                  <c:v>GF</c:v>
                </c:pt>
                <c:pt idx="11">
                  <c:v>GH</c:v>
                </c:pt>
                <c:pt idx="12">
                  <c:v>GI</c:v>
                </c:pt>
                <c:pt idx="13">
                  <c:v>GS</c:v>
                </c:pt>
                <c:pt idx="14">
                  <c:v>GT</c:v>
                </c:pt>
                <c:pt idx="15">
                  <c:v>JC</c:v>
                </c:pt>
                <c:pt idx="16">
                  <c:v>SM</c:v>
                </c:pt>
                <c:pt idx="17">
                  <c:v>TJ</c:v>
                </c:pt>
              </c:strCache>
            </c:strRef>
          </c:cat>
          <c:val>
            <c:numRef>
              <c:f>Hoja2!$F$7:$F$24</c:f>
              <c:numCache>
                <c:formatCode>General</c:formatCode>
                <c:ptCount val="18"/>
                <c:pt idx="0">
                  <c:v>5</c:v>
                </c:pt>
                <c:pt idx="1">
                  <c:v>10</c:v>
                </c:pt>
                <c:pt idx="2">
                  <c:v>2</c:v>
                </c:pt>
                <c:pt idx="3">
                  <c:v>2</c:v>
                </c:pt>
                <c:pt idx="4">
                  <c:v>2</c:v>
                </c:pt>
                <c:pt idx="5">
                  <c:v>2</c:v>
                </c:pt>
                <c:pt idx="6">
                  <c:v>4</c:v>
                </c:pt>
                <c:pt idx="7">
                  <c:v>8</c:v>
                </c:pt>
                <c:pt idx="8">
                  <c:v>3</c:v>
                </c:pt>
                <c:pt idx="9">
                  <c:v>3</c:v>
                </c:pt>
                <c:pt idx="10">
                  <c:v>2</c:v>
                </c:pt>
                <c:pt idx="11">
                  <c:v>17</c:v>
                </c:pt>
                <c:pt idx="12">
                  <c:v>2</c:v>
                </c:pt>
                <c:pt idx="13">
                  <c:v>1</c:v>
                </c:pt>
                <c:pt idx="14">
                  <c:v>7</c:v>
                </c:pt>
                <c:pt idx="15">
                  <c:v>2</c:v>
                </c:pt>
                <c:pt idx="16">
                  <c:v>2</c:v>
                </c:pt>
                <c:pt idx="17">
                  <c:v>3</c:v>
                </c:pt>
              </c:numCache>
            </c:numRef>
          </c:val>
          <c:extLst>
            <c:ext xmlns:c16="http://schemas.microsoft.com/office/drawing/2014/chart" uri="{C3380CC4-5D6E-409C-BE32-E72D297353CC}">
              <c16:uniqueId val="{00000000-840C-46C3-B8B8-DA8EBD7948B2}"/>
            </c:ext>
          </c:extLst>
        </c:ser>
        <c:dLbls>
          <c:showLegendKey val="0"/>
          <c:showVal val="1"/>
          <c:showCatName val="0"/>
          <c:showSerName val="0"/>
          <c:showPercent val="0"/>
          <c:showBubbleSize val="0"/>
        </c:dLbls>
        <c:gapWidth val="150"/>
        <c:shape val="box"/>
        <c:axId val="106659576"/>
        <c:axId val="106656048"/>
        <c:axId val="0"/>
      </c:bar3DChart>
      <c:catAx>
        <c:axId val="106659576"/>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06656048"/>
        <c:crosses val="autoZero"/>
        <c:auto val="1"/>
        <c:lblAlgn val="ctr"/>
        <c:lblOffset val="100"/>
        <c:noMultiLvlLbl val="0"/>
      </c:catAx>
      <c:valAx>
        <c:axId val="106656048"/>
        <c:scaling>
          <c:orientation val="minMax"/>
        </c:scaling>
        <c:delete val="1"/>
        <c:axPos val="l"/>
        <c:numFmt formatCode="General" sourceLinked="1"/>
        <c:majorTickMark val="none"/>
        <c:minorTickMark val="none"/>
        <c:tickLblPos val="nextTo"/>
        <c:crossAx val="10665957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accent6"/>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C8C5-4CB7-A31E-9B968395E5CC}"/>
              </c:ext>
            </c:extLst>
          </c:dPt>
          <c:dPt>
            <c:idx val="1"/>
            <c:bubble3D val="0"/>
            <c:spPr>
              <a:solidFill>
                <a:schemeClr val="accent5"/>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2-C8C5-4CB7-A31E-9B968395E5CC}"/>
              </c:ext>
            </c:extLst>
          </c:dPt>
          <c:dPt>
            <c:idx val="2"/>
            <c:bubble3D val="0"/>
            <c:spPr>
              <a:solidFill>
                <a:schemeClr val="accent4"/>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C8C5-4CB7-A31E-9B968395E5CC}"/>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6"/>
                      </a:solidFill>
                      <a:latin typeface="+mn-lt"/>
                      <a:ea typeface="+mn-ea"/>
                      <a:cs typeface="+mn-cs"/>
                    </a:defRPr>
                  </a:pPr>
                  <a:endParaRPr lang="es-CO"/>
                </a:p>
              </c:txPr>
              <c:dLblPos val="outEnd"/>
              <c:showLegendKey val="0"/>
              <c:showVal val="0"/>
              <c:showCatName val="1"/>
              <c:showSerName val="0"/>
              <c:showPercent val="1"/>
              <c:showBubbleSize val="0"/>
              <c:extLst>
                <c:ext xmlns:c16="http://schemas.microsoft.com/office/drawing/2014/chart" uri="{C3380CC4-5D6E-409C-BE32-E72D297353CC}">
                  <c16:uniqueId val="{00000001-C8C5-4CB7-A31E-9B968395E5CC}"/>
                </c:ext>
              </c:extLst>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es-CO"/>
                </a:p>
              </c:txPr>
              <c:dLblPos val="outEnd"/>
              <c:showLegendKey val="0"/>
              <c:showVal val="0"/>
              <c:showCatName val="1"/>
              <c:showSerName val="0"/>
              <c:showPercent val="1"/>
              <c:showBubbleSize val="0"/>
              <c:extLst>
                <c:ext xmlns:c16="http://schemas.microsoft.com/office/drawing/2014/chart" uri="{C3380CC4-5D6E-409C-BE32-E72D297353CC}">
                  <c16:uniqueId val="{00000002-C8C5-4CB7-A31E-9B968395E5CC}"/>
                </c:ext>
              </c:extLst>
            </c:dLbl>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s-CO"/>
                </a:p>
              </c:txPr>
              <c:dLblPos val="outEnd"/>
              <c:showLegendKey val="0"/>
              <c:showVal val="0"/>
              <c:showCatName val="1"/>
              <c:showSerName val="0"/>
              <c:showPercent val="1"/>
              <c:showBubbleSize val="0"/>
              <c:extLst>
                <c:ext xmlns:c16="http://schemas.microsoft.com/office/drawing/2014/chart" uri="{C3380CC4-5D6E-409C-BE32-E72D297353CC}">
                  <c16:uniqueId val="{00000003-C8C5-4CB7-A31E-9B968395E5CC}"/>
                </c:ext>
              </c:extLst>
            </c:dLbl>
            <c:spPr>
              <a:noFill/>
              <a:ln>
                <a:noFill/>
              </a:ln>
              <a:effectLst/>
            </c:sp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Hoja2!$F$31:$F$33</c:f>
              <c:strCache>
                <c:ptCount val="3"/>
                <c:pt idx="0">
                  <c:v>Eficacia </c:v>
                </c:pt>
                <c:pt idx="1">
                  <c:v>Eficiencia</c:v>
                </c:pt>
                <c:pt idx="2">
                  <c:v>Efectividad</c:v>
                </c:pt>
              </c:strCache>
            </c:strRef>
          </c:cat>
          <c:val>
            <c:numRef>
              <c:f>Hoja2!$G$31:$G$33</c:f>
              <c:numCache>
                <c:formatCode>General</c:formatCode>
                <c:ptCount val="3"/>
                <c:pt idx="0">
                  <c:v>53</c:v>
                </c:pt>
                <c:pt idx="1">
                  <c:v>10</c:v>
                </c:pt>
                <c:pt idx="2">
                  <c:v>14</c:v>
                </c:pt>
              </c:numCache>
            </c:numRef>
          </c:val>
          <c:extLst>
            <c:ext xmlns:c16="http://schemas.microsoft.com/office/drawing/2014/chart" uri="{C3380CC4-5D6E-409C-BE32-E72D297353CC}">
              <c16:uniqueId val="{00000000-C8C5-4CB7-A31E-9B968395E5CC}"/>
            </c:ext>
          </c:extLst>
        </c:ser>
        <c:dLbls>
          <c:dLblPos val="outEnd"/>
          <c:showLegendKey val="0"/>
          <c:showVal val="0"/>
          <c:showCatName val="1"/>
          <c:showSerName val="0"/>
          <c:showPercent val="0"/>
          <c:showBubbleSize val="0"/>
          <c:showLeaderLines val="1"/>
        </c:dLbls>
      </c:pie3D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Hoja2!$B$61</c:f>
              <c:strCache>
                <c:ptCount val="1"/>
                <c:pt idx="0">
                  <c:v>Deficiente (menor a 50%)</c:v>
                </c:pt>
              </c:strCache>
            </c:strRef>
          </c:tx>
          <c:spPr>
            <a:solidFill>
              <a:srgbClr val="FF0000"/>
            </a:solidFill>
            <a:ln>
              <a:noFill/>
            </a:ln>
            <a:effectLst/>
            <a:sp3d/>
          </c:spPr>
          <c:invertIfNegative val="0"/>
          <c:dLbls>
            <c:spPr>
              <a:noFill/>
              <a:ln>
                <a:noFill/>
              </a:ln>
              <a:effectLst/>
            </c:spPr>
            <c:txPr>
              <a:bodyPr rot="0" spcFirstLastPara="1" vertOverflow="ellipsis" vert="horz" wrap="square" anchor="ctr" anchorCtr="1"/>
              <a:lstStyle/>
              <a:p>
                <a:pPr>
                  <a:defRPr sz="11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Hoja2!$C$60:$E$60</c:f>
              <c:strCache>
                <c:ptCount val="3"/>
                <c:pt idx="0">
                  <c:v>Eficacia </c:v>
                </c:pt>
                <c:pt idx="1">
                  <c:v>Eficiencia</c:v>
                </c:pt>
                <c:pt idx="2">
                  <c:v>Efectividad</c:v>
                </c:pt>
              </c:strCache>
            </c:strRef>
          </c:cat>
          <c:val>
            <c:numRef>
              <c:f>Hoja2!$C$61:$E$61</c:f>
              <c:numCache>
                <c:formatCode>General</c:formatCode>
                <c:ptCount val="3"/>
                <c:pt idx="0">
                  <c:v>1</c:v>
                </c:pt>
              </c:numCache>
            </c:numRef>
          </c:val>
          <c:extLst>
            <c:ext xmlns:c16="http://schemas.microsoft.com/office/drawing/2014/chart" uri="{C3380CC4-5D6E-409C-BE32-E72D297353CC}">
              <c16:uniqueId val="{00000000-B8A3-49A8-8D12-B07172B39EE7}"/>
            </c:ext>
          </c:extLst>
        </c:ser>
        <c:ser>
          <c:idx val="1"/>
          <c:order val="1"/>
          <c:tx>
            <c:strRef>
              <c:f>Hoja2!$B$62</c:f>
              <c:strCache>
                <c:ptCount val="1"/>
                <c:pt idx="0">
                  <c:v>Satisfactorio (entre 51% - 79%)</c:v>
                </c:pt>
              </c:strCache>
            </c:strRef>
          </c:tx>
          <c:spPr>
            <a:solidFill>
              <a:srgbClr val="FFFF00"/>
            </a:solidFill>
            <a:ln>
              <a:noFill/>
            </a:ln>
            <a:effectLst/>
            <a:sp3d/>
          </c:spPr>
          <c:invertIfNegative val="0"/>
          <c:dLbls>
            <c:spPr>
              <a:noFill/>
              <a:ln>
                <a:noFill/>
              </a:ln>
              <a:effectLst/>
            </c:spPr>
            <c:txPr>
              <a:bodyPr rot="0" spcFirstLastPara="1" vertOverflow="ellipsis" vert="horz" wrap="square" anchor="ctr" anchorCtr="1"/>
              <a:lstStyle/>
              <a:p>
                <a:pPr>
                  <a:defRPr sz="11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Hoja2!$C$60:$E$60</c:f>
              <c:strCache>
                <c:ptCount val="3"/>
                <c:pt idx="0">
                  <c:v>Eficacia </c:v>
                </c:pt>
                <c:pt idx="1">
                  <c:v>Eficiencia</c:v>
                </c:pt>
                <c:pt idx="2">
                  <c:v>Efectividad</c:v>
                </c:pt>
              </c:strCache>
            </c:strRef>
          </c:cat>
          <c:val>
            <c:numRef>
              <c:f>Hoja2!$C$62:$E$62</c:f>
              <c:numCache>
                <c:formatCode>General</c:formatCode>
                <c:ptCount val="3"/>
                <c:pt idx="0">
                  <c:v>6</c:v>
                </c:pt>
                <c:pt idx="1">
                  <c:v>2</c:v>
                </c:pt>
              </c:numCache>
            </c:numRef>
          </c:val>
          <c:extLst>
            <c:ext xmlns:c16="http://schemas.microsoft.com/office/drawing/2014/chart" uri="{C3380CC4-5D6E-409C-BE32-E72D297353CC}">
              <c16:uniqueId val="{00000001-B8A3-49A8-8D12-B07172B39EE7}"/>
            </c:ext>
          </c:extLst>
        </c:ser>
        <c:ser>
          <c:idx val="2"/>
          <c:order val="2"/>
          <c:tx>
            <c:strRef>
              <c:f>Hoja2!$B$63</c:f>
              <c:strCache>
                <c:ptCount val="1"/>
                <c:pt idx="0">
                  <c:v>Sobresaliente (mayor a 80%)</c:v>
                </c:pt>
              </c:strCache>
            </c:strRef>
          </c:tx>
          <c:spPr>
            <a:solidFill>
              <a:srgbClr val="00B050"/>
            </a:solidFill>
            <a:ln>
              <a:noFill/>
            </a:ln>
            <a:effectLst/>
            <a:sp3d/>
          </c:spPr>
          <c:invertIfNegative val="0"/>
          <c:dLbls>
            <c:spPr>
              <a:noFill/>
              <a:ln>
                <a:noFill/>
              </a:ln>
              <a:effectLst/>
            </c:spPr>
            <c:txPr>
              <a:bodyPr rot="0" spcFirstLastPara="1" vertOverflow="ellipsis" vert="horz" wrap="square" anchor="ctr" anchorCtr="1"/>
              <a:lstStyle/>
              <a:p>
                <a:pPr>
                  <a:defRPr sz="11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Hoja2!$C$60:$E$60</c:f>
              <c:strCache>
                <c:ptCount val="3"/>
                <c:pt idx="0">
                  <c:v>Eficacia </c:v>
                </c:pt>
                <c:pt idx="1">
                  <c:v>Eficiencia</c:v>
                </c:pt>
                <c:pt idx="2">
                  <c:v>Efectividad</c:v>
                </c:pt>
              </c:strCache>
            </c:strRef>
          </c:cat>
          <c:val>
            <c:numRef>
              <c:f>Hoja2!$C$63:$E$63</c:f>
              <c:numCache>
                <c:formatCode>General</c:formatCode>
                <c:ptCount val="3"/>
                <c:pt idx="0">
                  <c:v>41</c:v>
                </c:pt>
                <c:pt idx="1">
                  <c:v>8</c:v>
                </c:pt>
                <c:pt idx="2">
                  <c:v>11</c:v>
                </c:pt>
              </c:numCache>
            </c:numRef>
          </c:val>
          <c:extLst>
            <c:ext xmlns:c16="http://schemas.microsoft.com/office/drawing/2014/chart" uri="{C3380CC4-5D6E-409C-BE32-E72D297353CC}">
              <c16:uniqueId val="{00000002-B8A3-49A8-8D12-B07172B39EE7}"/>
            </c:ext>
          </c:extLst>
        </c:ser>
        <c:dLbls>
          <c:showLegendKey val="0"/>
          <c:showVal val="1"/>
          <c:showCatName val="0"/>
          <c:showSerName val="0"/>
          <c:showPercent val="0"/>
          <c:showBubbleSize val="0"/>
        </c:dLbls>
        <c:gapWidth val="150"/>
        <c:shape val="box"/>
        <c:axId val="154300392"/>
        <c:axId val="154305880"/>
        <c:axId val="0"/>
      </c:bar3DChart>
      <c:catAx>
        <c:axId val="154300392"/>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s-CO"/>
          </a:p>
        </c:txPr>
        <c:crossAx val="154305880"/>
        <c:crosses val="autoZero"/>
        <c:auto val="1"/>
        <c:lblAlgn val="ctr"/>
        <c:lblOffset val="100"/>
        <c:noMultiLvlLbl val="0"/>
      </c:catAx>
      <c:valAx>
        <c:axId val="15430588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s-CO"/>
          </a:p>
        </c:txPr>
        <c:crossAx val="15430039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100"/>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emf"/></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oneCellAnchor>
    <xdr:from>
      <xdr:col>16</xdr:col>
      <xdr:colOff>0</xdr:colOff>
      <xdr:row>18</xdr:row>
      <xdr:rowOff>0</xdr:rowOff>
    </xdr:from>
    <xdr:ext cx="304800" cy="304800"/>
    <xdr:sp macro="" textlink="">
      <xdr:nvSpPr>
        <xdr:cNvPr id="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02000000}"/>
            </a:ext>
          </a:extLst>
        </xdr:cNvPr>
        <xdr:cNvSpPr>
          <a:spLocks noChangeAspect="1" noChangeArrowheads="1"/>
        </xdr:cNvSpPr>
      </xdr:nvSpPr>
      <xdr:spPr bwMode="auto">
        <a:xfrm>
          <a:off x="17545050" y="12249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13</xdr:row>
      <xdr:rowOff>0</xdr:rowOff>
    </xdr:from>
    <xdr:ext cx="304800" cy="304800"/>
    <xdr:sp macro="" textlink="">
      <xdr:nvSpPr>
        <xdr:cNvPr id="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03000000}"/>
            </a:ext>
          </a:extLst>
        </xdr:cNvPr>
        <xdr:cNvSpPr>
          <a:spLocks noChangeAspect="1" noChangeArrowheads="1"/>
        </xdr:cNvSpPr>
      </xdr:nvSpPr>
      <xdr:spPr bwMode="auto">
        <a:xfrm>
          <a:off x="17545050" y="7505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18</xdr:row>
      <xdr:rowOff>0</xdr:rowOff>
    </xdr:from>
    <xdr:ext cx="304800" cy="304800"/>
    <xdr:sp macro="" textlink="">
      <xdr:nvSpPr>
        <xdr:cNvPr id="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04000000}"/>
            </a:ext>
          </a:extLst>
        </xdr:cNvPr>
        <xdr:cNvSpPr>
          <a:spLocks noChangeAspect="1" noChangeArrowheads="1"/>
        </xdr:cNvSpPr>
      </xdr:nvSpPr>
      <xdr:spPr bwMode="auto">
        <a:xfrm>
          <a:off x="17545050" y="12249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18</xdr:row>
      <xdr:rowOff>0</xdr:rowOff>
    </xdr:from>
    <xdr:ext cx="304800" cy="304800"/>
    <xdr:sp macro="" textlink="">
      <xdr:nvSpPr>
        <xdr:cNvPr id="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05000000}"/>
            </a:ext>
          </a:extLst>
        </xdr:cNvPr>
        <xdr:cNvSpPr>
          <a:spLocks noChangeAspect="1" noChangeArrowheads="1"/>
        </xdr:cNvSpPr>
      </xdr:nvSpPr>
      <xdr:spPr bwMode="auto">
        <a:xfrm>
          <a:off x="17545050" y="12249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19</xdr:row>
      <xdr:rowOff>0</xdr:rowOff>
    </xdr:from>
    <xdr:ext cx="304800" cy="304800"/>
    <xdr:sp macro="" textlink="">
      <xdr:nvSpPr>
        <xdr:cNvPr id="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06000000}"/>
            </a:ext>
          </a:extLst>
        </xdr:cNvPr>
        <xdr:cNvSpPr>
          <a:spLocks noChangeAspect="1" noChangeArrowheads="1"/>
        </xdr:cNvSpPr>
      </xdr:nvSpPr>
      <xdr:spPr bwMode="auto">
        <a:xfrm>
          <a:off x="17545050" y="13439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15</xdr:row>
      <xdr:rowOff>0</xdr:rowOff>
    </xdr:from>
    <xdr:ext cx="304800" cy="304800"/>
    <xdr:sp macro="" textlink="">
      <xdr:nvSpPr>
        <xdr:cNvPr id="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07000000}"/>
            </a:ext>
          </a:extLst>
        </xdr:cNvPr>
        <xdr:cNvSpPr>
          <a:spLocks noChangeAspect="1" noChangeArrowheads="1"/>
        </xdr:cNvSpPr>
      </xdr:nvSpPr>
      <xdr:spPr bwMode="auto">
        <a:xfrm>
          <a:off x="17545050" y="944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21</xdr:row>
      <xdr:rowOff>0</xdr:rowOff>
    </xdr:from>
    <xdr:ext cx="304800" cy="304800"/>
    <xdr:sp macro="" textlink="">
      <xdr:nvSpPr>
        <xdr:cNvPr id="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08000000}"/>
            </a:ext>
          </a:extLst>
        </xdr:cNvPr>
        <xdr:cNvSpPr>
          <a:spLocks noChangeAspect="1" noChangeArrowheads="1"/>
        </xdr:cNvSpPr>
      </xdr:nvSpPr>
      <xdr:spPr bwMode="auto">
        <a:xfrm>
          <a:off x="17545050" y="15887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09000000}"/>
            </a:ext>
          </a:extLst>
        </xdr:cNvPr>
        <xdr:cNvSpPr>
          <a:spLocks noChangeAspect="1" noChangeArrowheads="1"/>
        </xdr:cNvSpPr>
      </xdr:nvSpPr>
      <xdr:spPr bwMode="auto">
        <a:xfrm>
          <a:off x="17545050" y="1706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1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0A000000}"/>
            </a:ext>
          </a:extLst>
        </xdr:cNvPr>
        <xdr:cNvSpPr>
          <a:spLocks noChangeAspect="1" noChangeArrowheads="1"/>
        </xdr:cNvSpPr>
      </xdr:nvSpPr>
      <xdr:spPr bwMode="auto">
        <a:xfrm>
          <a:off x="17545050" y="1706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23</xdr:row>
      <xdr:rowOff>0</xdr:rowOff>
    </xdr:from>
    <xdr:ext cx="304800" cy="304800"/>
    <xdr:sp macro="" textlink="">
      <xdr:nvSpPr>
        <xdr:cNvPr id="1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0B000000}"/>
            </a:ext>
          </a:extLst>
        </xdr:cNvPr>
        <xdr:cNvSpPr>
          <a:spLocks noChangeAspect="1" noChangeArrowheads="1"/>
        </xdr:cNvSpPr>
      </xdr:nvSpPr>
      <xdr:spPr bwMode="auto">
        <a:xfrm>
          <a:off x="17545050" y="1824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xdr:row>
      <xdr:rowOff>0</xdr:rowOff>
    </xdr:from>
    <xdr:ext cx="304800" cy="304800"/>
    <xdr:sp macro="" textlink="">
      <xdr:nvSpPr>
        <xdr:cNvPr id="1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0C000000}"/>
            </a:ext>
          </a:extLst>
        </xdr:cNvPr>
        <xdr:cNvSpPr>
          <a:spLocks noChangeAspect="1" noChangeArrowheads="1"/>
        </xdr:cNvSpPr>
      </xdr:nvSpPr>
      <xdr:spPr bwMode="auto">
        <a:xfrm>
          <a:off x="17545050" y="2419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xdr:row>
      <xdr:rowOff>0</xdr:rowOff>
    </xdr:from>
    <xdr:ext cx="304800" cy="304800"/>
    <xdr:sp macro="" textlink="">
      <xdr:nvSpPr>
        <xdr:cNvPr id="1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0D000000}"/>
            </a:ext>
          </a:extLst>
        </xdr:cNvPr>
        <xdr:cNvSpPr>
          <a:spLocks noChangeAspect="1" noChangeArrowheads="1"/>
        </xdr:cNvSpPr>
      </xdr:nvSpPr>
      <xdr:spPr bwMode="auto">
        <a:xfrm>
          <a:off x="17545050" y="3267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10</xdr:row>
      <xdr:rowOff>0</xdr:rowOff>
    </xdr:from>
    <xdr:ext cx="304800" cy="304800"/>
    <xdr:sp macro="" textlink="">
      <xdr:nvSpPr>
        <xdr:cNvPr id="1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0E000000}"/>
            </a:ext>
          </a:extLst>
        </xdr:cNvPr>
        <xdr:cNvSpPr>
          <a:spLocks noChangeAspect="1" noChangeArrowheads="1"/>
        </xdr:cNvSpPr>
      </xdr:nvSpPr>
      <xdr:spPr bwMode="auto">
        <a:xfrm>
          <a:off x="17545050" y="4238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11</xdr:row>
      <xdr:rowOff>0</xdr:rowOff>
    </xdr:from>
    <xdr:ext cx="304800" cy="304800"/>
    <xdr:sp macro="" textlink="">
      <xdr:nvSpPr>
        <xdr:cNvPr id="1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0F000000}"/>
            </a:ext>
          </a:extLst>
        </xdr:cNvPr>
        <xdr:cNvSpPr>
          <a:spLocks noChangeAspect="1" noChangeArrowheads="1"/>
        </xdr:cNvSpPr>
      </xdr:nvSpPr>
      <xdr:spPr bwMode="auto">
        <a:xfrm>
          <a:off x="17545050" y="5210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27</xdr:row>
      <xdr:rowOff>0</xdr:rowOff>
    </xdr:from>
    <xdr:ext cx="304800" cy="304800"/>
    <xdr:sp macro="" textlink="">
      <xdr:nvSpPr>
        <xdr:cNvPr id="1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10000000}"/>
            </a:ext>
          </a:extLst>
        </xdr:cNvPr>
        <xdr:cNvSpPr>
          <a:spLocks noChangeAspect="1" noChangeArrowheads="1"/>
        </xdr:cNvSpPr>
      </xdr:nvSpPr>
      <xdr:spPr bwMode="auto">
        <a:xfrm>
          <a:off x="17545050" y="23431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87</xdr:row>
      <xdr:rowOff>0</xdr:rowOff>
    </xdr:from>
    <xdr:ext cx="304800" cy="304800"/>
    <xdr:sp macro="" textlink="">
      <xdr:nvSpPr>
        <xdr:cNvPr id="1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11000000}"/>
            </a:ext>
          </a:extLst>
        </xdr:cNvPr>
        <xdr:cNvSpPr>
          <a:spLocks noChangeAspect="1" noChangeArrowheads="1"/>
        </xdr:cNvSpPr>
      </xdr:nvSpPr>
      <xdr:spPr bwMode="auto">
        <a:xfrm>
          <a:off x="17545050" y="91706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24</xdr:row>
      <xdr:rowOff>0</xdr:rowOff>
    </xdr:from>
    <xdr:ext cx="304800" cy="304800"/>
    <xdr:sp macro="" textlink="">
      <xdr:nvSpPr>
        <xdr:cNvPr id="1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12000000}"/>
            </a:ext>
          </a:extLst>
        </xdr:cNvPr>
        <xdr:cNvSpPr>
          <a:spLocks noChangeAspect="1" noChangeArrowheads="1"/>
        </xdr:cNvSpPr>
      </xdr:nvSpPr>
      <xdr:spPr bwMode="auto">
        <a:xfrm>
          <a:off x="17545050" y="19431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25</xdr:row>
      <xdr:rowOff>0</xdr:rowOff>
    </xdr:from>
    <xdr:ext cx="304800" cy="304800"/>
    <xdr:sp macro="" textlink="">
      <xdr:nvSpPr>
        <xdr:cNvPr id="1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13000000}"/>
            </a:ext>
          </a:extLst>
        </xdr:cNvPr>
        <xdr:cNvSpPr>
          <a:spLocks noChangeAspect="1" noChangeArrowheads="1"/>
        </xdr:cNvSpPr>
      </xdr:nvSpPr>
      <xdr:spPr bwMode="auto">
        <a:xfrm>
          <a:off x="17545050" y="20897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29</xdr:row>
      <xdr:rowOff>0</xdr:rowOff>
    </xdr:from>
    <xdr:ext cx="304800" cy="304800"/>
    <xdr:sp macro="" textlink="">
      <xdr:nvSpPr>
        <xdr:cNvPr id="2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14000000}"/>
            </a:ext>
          </a:extLst>
        </xdr:cNvPr>
        <xdr:cNvSpPr>
          <a:spLocks noChangeAspect="1" noChangeArrowheads="1"/>
        </xdr:cNvSpPr>
      </xdr:nvSpPr>
      <xdr:spPr bwMode="auto">
        <a:xfrm>
          <a:off x="17545050" y="25565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28</xdr:row>
      <xdr:rowOff>0</xdr:rowOff>
    </xdr:from>
    <xdr:ext cx="304800" cy="304800"/>
    <xdr:sp macro="" textlink="">
      <xdr:nvSpPr>
        <xdr:cNvPr id="2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15000000}"/>
            </a:ext>
          </a:extLst>
        </xdr:cNvPr>
        <xdr:cNvSpPr>
          <a:spLocks noChangeAspect="1" noChangeArrowheads="1"/>
        </xdr:cNvSpPr>
      </xdr:nvSpPr>
      <xdr:spPr bwMode="auto">
        <a:xfrm>
          <a:off x="17545050" y="24498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30</xdr:row>
      <xdr:rowOff>0</xdr:rowOff>
    </xdr:from>
    <xdr:ext cx="304800" cy="304800"/>
    <xdr:sp macro="" textlink="">
      <xdr:nvSpPr>
        <xdr:cNvPr id="2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16000000}"/>
            </a:ext>
          </a:extLst>
        </xdr:cNvPr>
        <xdr:cNvSpPr>
          <a:spLocks noChangeAspect="1" noChangeArrowheads="1"/>
        </xdr:cNvSpPr>
      </xdr:nvSpPr>
      <xdr:spPr bwMode="auto">
        <a:xfrm>
          <a:off x="17545050" y="268414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31</xdr:row>
      <xdr:rowOff>0</xdr:rowOff>
    </xdr:from>
    <xdr:ext cx="304800" cy="304800"/>
    <xdr:sp macro="" textlink="">
      <xdr:nvSpPr>
        <xdr:cNvPr id="2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17000000}"/>
            </a:ext>
          </a:extLst>
        </xdr:cNvPr>
        <xdr:cNvSpPr>
          <a:spLocks noChangeAspect="1" noChangeArrowheads="1"/>
        </xdr:cNvSpPr>
      </xdr:nvSpPr>
      <xdr:spPr bwMode="auto">
        <a:xfrm>
          <a:off x="17545050" y="28117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33</xdr:row>
      <xdr:rowOff>0</xdr:rowOff>
    </xdr:from>
    <xdr:ext cx="304800" cy="304800"/>
    <xdr:sp macro="" textlink="">
      <xdr:nvSpPr>
        <xdr:cNvPr id="2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18000000}"/>
            </a:ext>
          </a:extLst>
        </xdr:cNvPr>
        <xdr:cNvSpPr>
          <a:spLocks noChangeAspect="1" noChangeArrowheads="1"/>
        </xdr:cNvSpPr>
      </xdr:nvSpPr>
      <xdr:spPr bwMode="auto">
        <a:xfrm>
          <a:off x="17545050" y="30994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42</xdr:row>
      <xdr:rowOff>0</xdr:rowOff>
    </xdr:from>
    <xdr:ext cx="304800" cy="304800"/>
    <xdr:sp macro="" textlink="">
      <xdr:nvSpPr>
        <xdr:cNvPr id="2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19000000}"/>
            </a:ext>
          </a:extLst>
        </xdr:cNvPr>
        <xdr:cNvSpPr>
          <a:spLocks noChangeAspect="1" noChangeArrowheads="1"/>
        </xdr:cNvSpPr>
      </xdr:nvSpPr>
      <xdr:spPr bwMode="auto">
        <a:xfrm>
          <a:off x="17545050" y="44500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43</xdr:row>
      <xdr:rowOff>0</xdr:rowOff>
    </xdr:from>
    <xdr:ext cx="304800" cy="304800"/>
    <xdr:sp macro="" textlink="">
      <xdr:nvSpPr>
        <xdr:cNvPr id="2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1A000000}"/>
            </a:ext>
          </a:extLst>
        </xdr:cNvPr>
        <xdr:cNvSpPr>
          <a:spLocks noChangeAspect="1" noChangeArrowheads="1"/>
        </xdr:cNvSpPr>
      </xdr:nvSpPr>
      <xdr:spPr bwMode="auto">
        <a:xfrm>
          <a:off x="17545050" y="45796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44</xdr:row>
      <xdr:rowOff>0</xdr:rowOff>
    </xdr:from>
    <xdr:ext cx="304800" cy="304800"/>
    <xdr:sp macro="" textlink="">
      <xdr:nvSpPr>
        <xdr:cNvPr id="2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1B000000}"/>
            </a:ext>
          </a:extLst>
        </xdr:cNvPr>
        <xdr:cNvSpPr>
          <a:spLocks noChangeAspect="1" noChangeArrowheads="1"/>
        </xdr:cNvSpPr>
      </xdr:nvSpPr>
      <xdr:spPr bwMode="auto">
        <a:xfrm>
          <a:off x="17545050" y="46986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83</xdr:row>
      <xdr:rowOff>0</xdr:rowOff>
    </xdr:from>
    <xdr:ext cx="304800" cy="304800"/>
    <xdr:sp macro="" textlink="">
      <xdr:nvSpPr>
        <xdr:cNvPr id="2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1C000000}"/>
            </a:ext>
          </a:extLst>
        </xdr:cNvPr>
        <xdr:cNvSpPr>
          <a:spLocks noChangeAspect="1" noChangeArrowheads="1"/>
        </xdr:cNvSpPr>
      </xdr:nvSpPr>
      <xdr:spPr bwMode="auto">
        <a:xfrm>
          <a:off x="17545050" y="87172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83</xdr:row>
      <xdr:rowOff>0</xdr:rowOff>
    </xdr:from>
    <xdr:ext cx="304800" cy="304800"/>
    <xdr:sp macro="" textlink="">
      <xdr:nvSpPr>
        <xdr:cNvPr id="2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1D000000}"/>
            </a:ext>
          </a:extLst>
        </xdr:cNvPr>
        <xdr:cNvSpPr>
          <a:spLocks noChangeAspect="1" noChangeArrowheads="1"/>
        </xdr:cNvSpPr>
      </xdr:nvSpPr>
      <xdr:spPr bwMode="auto">
        <a:xfrm>
          <a:off x="17545050" y="87172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83</xdr:row>
      <xdr:rowOff>0</xdr:rowOff>
    </xdr:from>
    <xdr:ext cx="304800" cy="304800"/>
    <xdr:sp macro="" textlink="">
      <xdr:nvSpPr>
        <xdr:cNvPr id="3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1E000000}"/>
            </a:ext>
          </a:extLst>
        </xdr:cNvPr>
        <xdr:cNvSpPr>
          <a:spLocks noChangeAspect="1" noChangeArrowheads="1"/>
        </xdr:cNvSpPr>
      </xdr:nvSpPr>
      <xdr:spPr bwMode="auto">
        <a:xfrm>
          <a:off x="17545050" y="87172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42</xdr:row>
      <xdr:rowOff>0</xdr:rowOff>
    </xdr:from>
    <xdr:ext cx="304800" cy="304800"/>
    <xdr:sp macro="" textlink="">
      <xdr:nvSpPr>
        <xdr:cNvPr id="3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1F000000}"/>
            </a:ext>
          </a:extLst>
        </xdr:cNvPr>
        <xdr:cNvSpPr>
          <a:spLocks noChangeAspect="1" noChangeArrowheads="1"/>
        </xdr:cNvSpPr>
      </xdr:nvSpPr>
      <xdr:spPr bwMode="auto">
        <a:xfrm>
          <a:off x="17545050" y="44500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2</xdr:col>
      <xdr:colOff>243053</xdr:colOff>
      <xdr:row>0</xdr:row>
      <xdr:rowOff>111420</xdr:rowOff>
    </xdr:from>
    <xdr:to>
      <xdr:col>3</xdr:col>
      <xdr:colOff>120768</xdr:colOff>
      <xdr:row>3</xdr:row>
      <xdr:rowOff>124255</xdr:rowOff>
    </xdr:to>
    <xdr:pic>
      <xdr:nvPicPr>
        <xdr:cNvPr id="32" name="Imagen 31">
          <a:extLst>
            <a:ext uri="{FF2B5EF4-FFF2-40B4-BE49-F238E27FC236}">
              <a16:creationId xmlns:a16="http://schemas.microsoft.com/office/drawing/2014/main" id="{00000000-0008-0000-0000-00002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8828" y="111420"/>
          <a:ext cx="573040" cy="660535"/>
        </a:xfrm>
        <a:prstGeom prst="rect">
          <a:avLst/>
        </a:prstGeom>
      </xdr:spPr>
    </xdr:pic>
    <xdr:clientData/>
  </xdr:twoCellAnchor>
  <xdr:twoCellAnchor editAs="oneCell">
    <xdr:from>
      <xdr:col>12</xdr:col>
      <xdr:colOff>94384</xdr:colOff>
      <xdr:row>93</xdr:row>
      <xdr:rowOff>138033</xdr:rowOff>
    </xdr:from>
    <xdr:to>
      <xdr:col>13</xdr:col>
      <xdr:colOff>561770</xdr:colOff>
      <xdr:row>93</xdr:row>
      <xdr:rowOff>718781</xdr:rowOff>
    </xdr:to>
    <xdr:pic>
      <xdr:nvPicPr>
        <xdr:cNvPr id="33" name="Imagen 32">
          <a:extLst>
            <a:ext uri="{FF2B5EF4-FFF2-40B4-BE49-F238E27FC236}">
              <a16:creationId xmlns:a16="http://schemas.microsoft.com/office/drawing/2014/main" id="{00000000-0008-0000-0000-000021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772284" y="96407208"/>
          <a:ext cx="1524661" cy="580748"/>
        </a:xfrm>
        <a:prstGeom prst="rect">
          <a:avLst/>
        </a:prstGeom>
      </xdr:spPr>
    </xdr:pic>
    <xdr:clientData/>
  </xdr:twoCellAnchor>
  <xdr:twoCellAnchor editAs="oneCell">
    <xdr:from>
      <xdr:col>19</xdr:col>
      <xdr:colOff>554182</xdr:colOff>
      <xdr:row>93</xdr:row>
      <xdr:rowOff>46359</xdr:rowOff>
    </xdr:from>
    <xdr:to>
      <xdr:col>20</xdr:col>
      <xdr:colOff>226233</xdr:colOff>
      <xdr:row>93</xdr:row>
      <xdr:rowOff>623644</xdr:rowOff>
    </xdr:to>
    <xdr:pic>
      <xdr:nvPicPr>
        <xdr:cNvPr id="34" name="Imagen 33">
          <a:extLst>
            <a:ext uri="{FF2B5EF4-FFF2-40B4-BE49-F238E27FC236}">
              <a16:creationId xmlns:a16="http://schemas.microsoft.com/office/drawing/2014/main" id="{00000000-0008-0000-0000-000022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4853707" y="96315534"/>
          <a:ext cx="967451" cy="577285"/>
        </a:xfrm>
        <a:prstGeom prst="rect">
          <a:avLst/>
        </a:prstGeom>
      </xdr:spPr>
    </xdr:pic>
    <xdr:clientData/>
  </xdr:twoCellAnchor>
  <xdr:oneCellAnchor>
    <xdr:from>
      <xdr:col>16</xdr:col>
      <xdr:colOff>0</xdr:colOff>
      <xdr:row>14</xdr:row>
      <xdr:rowOff>0</xdr:rowOff>
    </xdr:from>
    <xdr:ext cx="304800" cy="304800"/>
    <xdr:sp macro="" textlink="">
      <xdr:nvSpPr>
        <xdr:cNvPr id="3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23000000}"/>
            </a:ext>
          </a:extLst>
        </xdr:cNvPr>
        <xdr:cNvSpPr>
          <a:spLocks noChangeAspect="1" noChangeArrowheads="1"/>
        </xdr:cNvSpPr>
      </xdr:nvSpPr>
      <xdr:spPr bwMode="auto">
        <a:xfrm>
          <a:off x="17545050" y="8477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20</xdr:row>
      <xdr:rowOff>0</xdr:rowOff>
    </xdr:from>
    <xdr:ext cx="304800" cy="304800"/>
    <xdr:sp macro="" textlink="">
      <xdr:nvSpPr>
        <xdr:cNvPr id="3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24000000}"/>
            </a:ext>
          </a:extLst>
        </xdr:cNvPr>
        <xdr:cNvSpPr>
          <a:spLocks noChangeAspect="1" noChangeArrowheads="1"/>
        </xdr:cNvSpPr>
      </xdr:nvSpPr>
      <xdr:spPr bwMode="auto">
        <a:xfrm>
          <a:off x="17545050" y="14620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18</xdr:row>
      <xdr:rowOff>0</xdr:rowOff>
    </xdr:from>
    <xdr:ext cx="304800" cy="304800"/>
    <xdr:sp macro="" textlink="">
      <xdr:nvSpPr>
        <xdr:cNvPr id="3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25000000}"/>
            </a:ext>
          </a:extLst>
        </xdr:cNvPr>
        <xdr:cNvSpPr>
          <a:spLocks noChangeAspect="1" noChangeArrowheads="1"/>
        </xdr:cNvSpPr>
      </xdr:nvSpPr>
      <xdr:spPr bwMode="auto">
        <a:xfrm>
          <a:off x="17545050" y="12249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19</xdr:row>
      <xdr:rowOff>0</xdr:rowOff>
    </xdr:from>
    <xdr:ext cx="304800" cy="304800"/>
    <xdr:sp macro="" textlink="">
      <xdr:nvSpPr>
        <xdr:cNvPr id="3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26000000}"/>
            </a:ext>
          </a:extLst>
        </xdr:cNvPr>
        <xdr:cNvSpPr>
          <a:spLocks noChangeAspect="1" noChangeArrowheads="1"/>
        </xdr:cNvSpPr>
      </xdr:nvSpPr>
      <xdr:spPr bwMode="auto">
        <a:xfrm>
          <a:off x="17545050" y="13439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19</xdr:row>
      <xdr:rowOff>0</xdr:rowOff>
    </xdr:from>
    <xdr:ext cx="304800" cy="304800"/>
    <xdr:sp macro="" textlink="">
      <xdr:nvSpPr>
        <xdr:cNvPr id="3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27000000}"/>
            </a:ext>
          </a:extLst>
        </xdr:cNvPr>
        <xdr:cNvSpPr>
          <a:spLocks noChangeAspect="1" noChangeArrowheads="1"/>
        </xdr:cNvSpPr>
      </xdr:nvSpPr>
      <xdr:spPr bwMode="auto">
        <a:xfrm>
          <a:off x="17545050" y="13439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19</xdr:row>
      <xdr:rowOff>0</xdr:rowOff>
    </xdr:from>
    <xdr:ext cx="304800" cy="304800"/>
    <xdr:sp macro="" textlink="">
      <xdr:nvSpPr>
        <xdr:cNvPr id="4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28000000}"/>
            </a:ext>
          </a:extLst>
        </xdr:cNvPr>
        <xdr:cNvSpPr>
          <a:spLocks noChangeAspect="1" noChangeArrowheads="1"/>
        </xdr:cNvSpPr>
      </xdr:nvSpPr>
      <xdr:spPr bwMode="auto">
        <a:xfrm>
          <a:off x="17545050" y="13439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21</xdr:row>
      <xdr:rowOff>0</xdr:rowOff>
    </xdr:from>
    <xdr:ext cx="304800" cy="304800"/>
    <xdr:sp macro="" textlink="">
      <xdr:nvSpPr>
        <xdr:cNvPr id="4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29000000}"/>
            </a:ext>
          </a:extLst>
        </xdr:cNvPr>
        <xdr:cNvSpPr>
          <a:spLocks noChangeAspect="1" noChangeArrowheads="1"/>
        </xdr:cNvSpPr>
      </xdr:nvSpPr>
      <xdr:spPr bwMode="auto">
        <a:xfrm>
          <a:off x="17545050" y="15887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42</xdr:row>
      <xdr:rowOff>0</xdr:rowOff>
    </xdr:from>
    <xdr:ext cx="304800" cy="304800"/>
    <xdr:sp macro="" textlink="">
      <xdr:nvSpPr>
        <xdr:cNvPr id="4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2A000000}"/>
            </a:ext>
          </a:extLst>
        </xdr:cNvPr>
        <xdr:cNvSpPr>
          <a:spLocks noChangeAspect="1" noChangeArrowheads="1"/>
        </xdr:cNvSpPr>
      </xdr:nvSpPr>
      <xdr:spPr bwMode="auto">
        <a:xfrm>
          <a:off x="17545050" y="44500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43</xdr:row>
      <xdr:rowOff>0</xdr:rowOff>
    </xdr:from>
    <xdr:ext cx="304800" cy="304800"/>
    <xdr:sp macro="" textlink="">
      <xdr:nvSpPr>
        <xdr:cNvPr id="4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2B000000}"/>
            </a:ext>
          </a:extLst>
        </xdr:cNvPr>
        <xdr:cNvSpPr>
          <a:spLocks noChangeAspect="1" noChangeArrowheads="1"/>
        </xdr:cNvSpPr>
      </xdr:nvSpPr>
      <xdr:spPr bwMode="auto">
        <a:xfrm>
          <a:off x="17545050" y="45796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43</xdr:row>
      <xdr:rowOff>0</xdr:rowOff>
    </xdr:from>
    <xdr:ext cx="304800" cy="304800"/>
    <xdr:sp macro="" textlink="">
      <xdr:nvSpPr>
        <xdr:cNvPr id="4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2C000000}"/>
            </a:ext>
          </a:extLst>
        </xdr:cNvPr>
        <xdr:cNvSpPr>
          <a:spLocks noChangeAspect="1" noChangeArrowheads="1"/>
        </xdr:cNvSpPr>
      </xdr:nvSpPr>
      <xdr:spPr bwMode="auto">
        <a:xfrm>
          <a:off x="17545050" y="45796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26</xdr:row>
      <xdr:rowOff>0</xdr:rowOff>
    </xdr:from>
    <xdr:ext cx="304800" cy="304800"/>
    <xdr:sp macro="" textlink="">
      <xdr:nvSpPr>
        <xdr:cNvPr id="4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2D000000}"/>
            </a:ext>
          </a:extLst>
        </xdr:cNvPr>
        <xdr:cNvSpPr>
          <a:spLocks noChangeAspect="1" noChangeArrowheads="1"/>
        </xdr:cNvSpPr>
      </xdr:nvSpPr>
      <xdr:spPr bwMode="auto">
        <a:xfrm>
          <a:off x="17545050" y="22364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12</xdr:row>
      <xdr:rowOff>0</xdr:rowOff>
    </xdr:from>
    <xdr:ext cx="304800" cy="304800"/>
    <xdr:sp macro="" textlink="">
      <xdr:nvSpPr>
        <xdr:cNvPr id="4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2E000000}"/>
            </a:ext>
          </a:extLst>
        </xdr:cNvPr>
        <xdr:cNvSpPr>
          <a:spLocks noChangeAspect="1" noChangeArrowheads="1"/>
        </xdr:cNvSpPr>
      </xdr:nvSpPr>
      <xdr:spPr bwMode="auto">
        <a:xfrm>
          <a:off x="17545050" y="618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4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2F000000}"/>
            </a:ext>
          </a:extLst>
        </xdr:cNvPr>
        <xdr:cNvSpPr>
          <a:spLocks noChangeAspect="1" noChangeArrowheads="1"/>
        </xdr:cNvSpPr>
      </xdr:nvSpPr>
      <xdr:spPr bwMode="auto">
        <a:xfrm>
          <a:off x="17545050" y="1706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4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30000000}"/>
            </a:ext>
          </a:extLst>
        </xdr:cNvPr>
        <xdr:cNvSpPr>
          <a:spLocks noChangeAspect="1" noChangeArrowheads="1"/>
        </xdr:cNvSpPr>
      </xdr:nvSpPr>
      <xdr:spPr bwMode="auto">
        <a:xfrm>
          <a:off x="17545050" y="1706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4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31000000}"/>
            </a:ext>
          </a:extLst>
        </xdr:cNvPr>
        <xdr:cNvSpPr>
          <a:spLocks noChangeAspect="1" noChangeArrowheads="1"/>
        </xdr:cNvSpPr>
      </xdr:nvSpPr>
      <xdr:spPr bwMode="auto">
        <a:xfrm>
          <a:off x="17545050" y="1706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5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32000000}"/>
            </a:ext>
          </a:extLst>
        </xdr:cNvPr>
        <xdr:cNvSpPr>
          <a:spLocks noChangeAspect="1" noChangeArrowheads="1"/>
        </xdr:cNvSpPr>
      </xdr:nvSpPr>
      <xdr:spPr bwMode="auto">
        <a:xfrm>
          <a:off x="17545050" y="1706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18</xdr:row>
      <xdr:rowOff>0</xdr:rowOff>
    </xdr:from>
    <xdr:ext cx="304800" cy="304800"/>
    <xdr:sp macro="" textlink="">
      <xdr:nvSpPr>
        <xdr:cNvPr id="5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33000000}"/>
            </a:ext>
          </a:extLst>
        </xdr:cNvPr>
        <xdr:cNvSpPr>
          <a:spLocks noChangeAspect="1" noChangeArrowheads="1"/>
        </xdr:cNvSpPr>
      </xdr:nvSpPr>
      <xdr:spPr bwMode="auto">
        <a:xfrm>
          <a:off x="17545050" y="12249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18</xdr:row>
      <xdr:rowOff>0</xdr:rowOff>
    </xdr:from>
    <xdr:ext cx="304800" cy="304800"/>
    <xdr:sp macro="" textlink="">
      <xdr:nvSpPr>
        <xdr:cNvPr id="5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34000000}"/>
            </a:ext>
          </a:extLst>
        </xdr:cNvPr>
        <xdr:cNvSpPr>
          <a:spLocks noChangeAspect="1" noChangeArrowheads="1"/>
        </xdr:cNvSpPr>
      </xdr:nvSpPr>
      <xdr:spPr bwMode="auto">
        <a:xfrm>
          <a:off x="17545050" y="12249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14</xdr:row>
      <xdr:rowOff>0</xdr:rowOff>
    </xdr:from>
    <xdr:ext cx="304800" cy="304800"/>
    <xdr:sp macro="" textlink="">
      <xdr:nvSpPr>
        <xdr:cNvPr id="5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35000000}"/>
            </a:ext>
          </a:extLst>
        </xdr:cNvPr>
        <xdr:cNvSpPr>
          <a:spLocks noChangeAspect="1" noChangeArrowheads="1"/>
        </xdr:cNvSpPr>
      </xdr:nvSpPr>
      <xdr:spPr bwMode="auto">
        <a:xfrm>
          <a:off x="17545050" y="8477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19</xdr:row>
      <xdr:rowOff>0</xdr:rowOff>
    </xdr:from>
    <xdr:ext cx="304800" cy="304800"/>
    <xdr:sp macro="" textlink="">
      <xdr:nvSpPr>
        <xdr:cNvPr id="5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36000000}"/>
            </a:ext>
          </a:extLst>
        </xdr:cNvPr>
        <xdr:cNvSpPr>
          <a:spLocks noChangeAspect="1" noChangeArrowheads="1"/>
        </xdr:cNvSpPr>
      </xdr:nvSpPr>
      <xdr:spPr bwMode="auto">
        <a:xfrm>
          <a:off x="17545050" y="13439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19</xdr:row>
      <xdr:rowOff>0</xdr:rowOff>
    </xdr:from>
    <xdr:ext cx="304800" cy="304800"/>
    <xdr:sp macro="" textlink="">
      <xdr:nvSpPr>
        <xdr:cNvPr id="5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37000000}"/>
            </a:ext>
          </a:extLst>
        </xdr:cNvPr>
        <xdr:cNvSpPr>
          <a:spLocks noChangeAspect="1" noChangeArrowheads="1"/>
        </xdr:cNvSpPr>
      </xdr:nvSpPr>
      <xdr:spPr bwMode="auto">
        <a:xfrm>
          <a:off x="17545050" y="13439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15</xdr:row>
      <xdr:rowOff>0</xdr:rowOff>
    </xdr:from>
    <xdr:ext cx="304800" cy="304800"/>
    <xdr:sp macro="" textlink="">
      <xdr:nvSpPr>
        <xdr:cNvPr id="5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38000000}"/>
            </a:ext>
          </a:extLst>
        </xdr:cNvPr>
        <xdr:cNvSpPr>
          <a:spLocks noChangeAspect="1" noChangeArrowheads="1"/>
        </xdr:cNvSpPr>
      </xdr:nvSpPr>
      <xdr:spPr bwMode="auto">
        <a:xfrm>
          <a:off x="17545050" y="944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21</xdr:row>
      <xdr:rowOff>0</xdr:rowOff>
    </xdr:from>
    <xdr:ext cx="304800" cy="304800"/>
    <xdr:sp macro="" textlink="">
      <xdr:nvSpPr>
        <xdr:cNvPr id="5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39000000}"/>
            </a:ext>
          </a:extLst>
        </xdr:cNvPr>
        <xdr:cNvSpPr>
          <a:spLocks noChangeAspect="1" noChangeArrowheads="1"/>
        </xdr:cNvSpPr>
      </xdr:nvSpPr>
      <xdr:spPr bwMode="auto">
        <a:xfrm>
          <a:off x="17545050" y="15887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5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3A000000}"/>
            </a:ext>
          </a:extLst>
        </xdr:cNvPr>
        <xdr:cNvSpPr>
          <a:spLocks noChangeAspect="1" noChangeArrowheads="1"/>
        </xdr:cNvSpPr>
      </xdr:nvSpPr>
      <xdr:spPr bwMode="auto">
        <a:xfrm>
          <a:off x="17545050" y="1706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23</xdr:row>
      <xdr:rowOff>0</xdr:rowOff>
    </xdr:from>
    <xdr:ext cx="304800" cy="304800"/>
    <xdr:sp macro="" textlink="">
      <xdr:nvSpPr>
        <xdr:cNvPr id="5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3B000000}"/>
            </a:ext>
          </a:extLst>
        </xdr:cNvPr>
        <xdr:cNvSpPr>
          <a:spLocks noChangeAspect="1" noChangeArrowheads="1"/>
        </xdr:cNvSpPr>
      </xdr:nvSpPr>
      <xdr:spPr bwMode="auto">
        <a:xfrm>
          <a:off x="17545050" y="1824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23</xdr:row>
      <xdr:rowOff>0</xdr:rowOff>
    </xdr:from>
    <xdr:ext cx="304800" cy="304800"/>
    <xdr:sp macro="" textlink="">
      <xdr:nvSpPr>
        <xdr:cNvPr id="6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3C000000}"/>
            </a:ext>
          </a:extLst>
        </xdr:cNvPr>
        <xdr:cNvSpPr>
          <a:spLocks noChangeAspect="1" noChangeArrowheads="1"/>
        </xdr:cNvSpPr>
      </xdr:nvSpPr>
      <xdr:spPr bwMode="auto">
        <a:xfrm>
          <a:off x="17545050" y="1824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xdr:row>
      <xdr:rowOff>0</xdr:rowOff>
    </xdr:from>
    <xdr:ext cx="304800" cy="304800"/>
    <xdr:sp macro="" textlink="">
      <xdr:nvSpPr>
        <xdr:cNvPr id="6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3D000000}"/>
            </a:ext>
          </a:extLst>
        </xdr:cNvPr>
        <xdr:cNvSpPr>
          <a:spLocks noChangeAspect="1" noChangeArrowheads="1"/>
        </xdr:cNvSpPr>
      </xdr:nvSpPr>
      <xdr:spPr bwMode="auto">
        <a:xfrm>
          <a:off x="17545050" y="2419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xdr:row>
      <xdr:rowOff>0</xdr:rowOff>
    </xdr:from>
    <xdr:ext cx="304800" cy="304800"/>
    <xdr:sp macro="" textlink="">
      <xdr:nvSpPr>
        <xdr:cNvPr id="6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3E000000}"/>
            </a:ext>
          </a:extLst>
        </xdr:cNvPr>
        <xdr:cNvSpPr>
          <a:spLocks noChangeAspect="1" noChangeArrowheads="1"/>
        </xdr:cNvSpPr>
      </xdr:nvSpPr>
      <xdr:spPr bwMode="auto">
        <a:xfrm>
          <a:off x="17545050" y="3267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10</xdr:row>
      <xdr:rowOff>0</xdr:rowOff>
    </xdr:from>
    <xdr:ext cx="304800" cy="304800"/>
    <xdr:sp macro="" textlink="">
      <xdr:nvSpPr>
        <xdr:cNvPr id="6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3F000000}"/>
            </a:ext>
          </a:extLst>
        </xdr:cNvPr>
        <xdr:cNvSpPr>
          <a:spLocks noChangeAspect="1" noChangeArrowheads="1"/>
        </xdr:cNvSpPr>
      </xdr:nvSpPr>
      <xdr:spPr bwMode="auto">
        <a:xfrm>
          <a:off x="17545050" y="4238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11</xdr:row>
      <xdr:rowOff>0</xdr:rowOff>
    </xdr:from>
    <xdr:ext cx="304800" cy="304800"/>
    <xdr:sp macro="" textlink="">
      <xdr:nvSpPr>
        <xdr:cNvPr id="6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40000000}"/>
            </a:ext>
          </a:extLst>
        </xdr:cNvPr>
        <xdr:cNvSpPr>
          <a:spLocks noChangeAspect="1" noChangeArrowheads="1"/>
        </xdr:cNvSpPr>
      </xdr:nvSpPr>
      <xdr:spPr bwMode="auto">
        <a:xfrm>
          <a:off x="17545050" y="5210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12</xdr:row>
      <xdr:rowOff>0</xdr:rowOff>
    </xdr:from>
    <xdr:ext cx="304800" cy="304800"/>
    <xdr:sp macro="" textlink="">
      <xdr:nvSpPr>
        <xdr:cNvPr id="6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41000000}"/>
            </a:ext>
          </a:extLst>
        </xdr:cNvPr>
        <xdr:cNvSpPr>
          <a:spLocks noChangeAspect="1" noChangeArrowheads="1"/>
        </xdr:cNvSpPr>
      </xdr:nvSpPr>
      <xdr:spPr bwMode="auto">
        <a:xfrm>
          <a:off x="17545050" y="618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87</xdr:row>
      <xdr:rowOff>0</xdr:rowOff>
    </xdr:from>
    <xdr:ext cx="304800" cy="304800"/>
    <xdr:sp macro="" textlink="">
      <xdr:nvSpPr>
        <xdr:cNvPr id="6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42000000}"/>
            </a:ext>
          </a:extLst>
        </xdr:cNvPr>
        <xdr:cNvSpPr>
          <a:spLocks noChangeAspect="1" noChangeArrowheads="1"/>
        </xdr:cNvSpPr>
      </xdr:nvSpPr>
      <xdr:spPr bwMode="auto">
        <a:xfrm>
          <a:off x="17545050" y="91706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89</xdr:row>
      <xdr:rowOff>0</xdr:rowOff>
    </xdr:from>
    <xdr:ext cx="304800" cy="304800"/>
    <xdr:sp macro="" textlink="">
      <xdr:nvSpPr>
        <xdr:cNvPr id="6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43000000}"/>
            </a:ext>
          </a:extLst>
        </xdr:cNvPr>
        <xdr:cNvSpPr>
          <a:spLocks noChangeAspect="1" noChangeArrowheads="1"/>
        </xdr:cNvSpPr>
      </xdr:nvSpPr>
      <xdr:spPr bwMode="auto">
        <a:xfrm>
          <a:off x="17545050" y="93735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25</xdr:row>
      <xdr:rowOff>0</xdr:rowOff>
    </xdr:from>
    <xdr:ext cx="304800" cy="304800"/>
    <xdr:sp macro="" textlink="">
      <xdr:nvSpPr>
        <xdr:cNvPr id="6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44000000}"/>
            </a:ext>
          </a:extLst>
        </xdr:cNvPr>
        <xdr:cNvSpPr>
          <a:spLocks noChangeAspect="1" noChangeArrowheads="1"/>
        </xdr:cNvSpPr>
      </xdr:nvSpPr>
      <xdr:spPr bwMode="auto">
        <a:xfrm>
          <a:off x="17545050" y="20897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29</xdr:row>
      <xdr:rowOff>0</xdr:rowOff>
    </xdr:from>
    <xdr:ext cx="304800" cy="304800"/>
    <xdr:sp macro="" textlink="">
      <xdr:nvSpPr>
        <xdr:cNvPr id="6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45000000}"/>
            </a:ext>
          </a:extLst>
        </xdr:cNvPr>
        <xdr:cNvSpPr>
          <a:spLocks noChangeAspect="1" noChangeArrowheads="1"/>
        </xdr:cNvSpPr>
      </xdr:nvSpPr>
      <xdr:spPr bwMode="auto">
        <a:xfrm>
          <a:off x="17545050" y="25565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28</xdr:row>
      <xdr:rowOff>0</xdr:rowOff>
    </xdr:from>
    <xdr:ext cx="304800" cy="304800"/>
    <xdr:sp macro="" textlink="">
      <xdr:nvSpPr>
        <xdr:cNvPr id="7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46000000}"/>
            </a:ext>
          </a:extLst>
        </xdr:cNvPr>
        <xdr:cNvSpPr>
          <a:spLocks noChangeAspect="1" noChangeArrowheads="1"/>
        </xdr:cNvSpPr>
      </xdr:nvSpPr>
      <xdr:spPr bwMode="auto">
        <a:xfrm>
          <a:off x="17545050" y="24498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30</xdr:row>
      <xdr:rowOff>0</xdr:rowOff>
    </xdr:from>
    <xdr:ext cx="304800" cy="304800"/>
    <xdr:sp macro="" textlink="">
      <xdr:nvSpPr>
        <xdr:cNvPr id="7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47000000}"/>
            </a:ext>
          </a:extLst>
        </xdr:cNvPr>
        <xdr:cNvSpPr>
          <a:spLocks noChangeAspect="1" noChangeArrowheads="1"/>
        </xdr:cNvSpPr>
      </xdr:nvSpPr>
      <xdr:spPr bwMode="auto">
        <a:xfrm>
          <a:off x="17545050" y="268414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31</xdr:row>
      <xdr:rowOff>0</xdr:rowOff>
    </xdr:from>
    <xdr:ext cx="304800" cy="304800"/>
    <xdr:sp macro="" textlink="">
      <xdr:nvSpPr>
        <xdr:cNvPr id="7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48000000}"/>
            </a:ext>
          </a:extLst>
        </xdr:cNvPr>
        <xdr:cNvSpPr>
          <a:spLocks noChangeAspect="1" noChangeArrowheads="1"/>
        </xdr:cNvSpPr>
      </xdr:nvSpPr>
      <xdr:spPr bwMode="auto">
        <a:xfrm>
          <a:off x="17545050" y="28117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32</xdr:row>
      <xdr:rowOff>0</xdr:rowOff>
    </xdr:from>
    <xdr:ext cx="304800" cy="304800"/>
    <xdr:sp macro="" textlink="">
      <xdr:nvSpPr>
        <xdr:cNvPr id="7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49000000}"/>
            </a:ext>
          </a:extLst>
        </xdr:cNvPr>
        <xdr:cNvSpPr>
          <a:spLocks noChangeAspect="1" noChangeArrowheads="1"/>
        </xdr:cNvSpPr>
      </xdr:nvSpPr>
      <xdr:spPr bwMode="auto">
        <a:xfrm>
          <a:off x="17545050" y="29556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42</xdr:row>
      <xdr:rowOff>0</xdr:rowOff>
    </xdr:from>
    <xdr:ext cx="304800" cy="304800"/>
    <xdr:sp macro="" textlink="">
      <xdr:nvSpPr>
        <xdr:cNvPr id="7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4A000000}"/>
            </a:ext>
          </a:extLst>
        </xdr:cNvPr>
        <xdr:cNvSpPr>
          <a:spLocks noChangeAspect="1" noChangeArrowheads="1"/>
        </xdr:cNvSpPr>
      </xdr:nvSpPr>
      <xdr:spPr bwMode="auto">
        <a:xfrm>
          <a:off x="17545050" y="44500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43</xdr:row>
      <xdr:rowOff>0</xdr:rowOff>
    </xdr:from>
    <xdr:ext cx="304800" cy="304800"/>
    <xdr:sp macro="" textlink="">
      <xdr:nvSpPr>
        <xdr:cNvPr id="7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4B000000}"/>
            </a:ext>
          </a:extLst>
        </xdr:cNvPr>
        <xdr:cNvSpPr>
          <a:spLocks noChangeAspect="1" noChangeArrowheads="1"/>
        </xdr:cNvSpPr>
      </xdr:nvSpPr>
      <xdr:spPr bwMode="auto">
        <a:xfrm>
          <a:off x="17545050" y="45796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44</xdr:row>
      <xdr:rowOff>0</xdr:rowOff>
    </xdr:from>
    <xdr:ext cx="304800" cy="304800"/>
    <xdr:sp macro="" textlink="">
      <xdr:nvSpPr>
        <xdr:cNvPr id="7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4C000000}"/>
            </a:ext>
          </a:extLst>
        </xdr:cNvPr>
        <xdr:cNvSpPr>
          <a:spLocks noChangeAspect="1" noChangeArrowheads="1"/>
        </xdr:cNvSpPr>
      </xdr:nvSpPr>
      <xdr:spPr bwMode="auto">
        <a:xfrm>
          <a:off x="17545050" y="46986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45</xdr:row>
      <xdr:rowOff>0</xdr:rowOff>
    </xdr:from>
    <xdr:ext cx="304800" cy="304800"/>
    <xdr:sp macro="" textlink="">
      <xdr:nvSpPr>
        <xdr:cNvPr id="7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4D000000}"/>
            </a:ext>
          </a:extLst>
        </xdr:cNvPr>
        <xdr:cNvSpPr>
          <a:spLocks noChangeAspect="1" noChangeArrowheads="1"/>
        </xdr:cNvSpPr>
      </xdr:nvSpPr>
      <xdr:spPr bwMode="auto">
        <a:xfrm>
          <a:off x="17545050" y="47986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84</xdr:row>
      <xdr:rowOff>0</xdr:rowOff>
    </xdr:from>
    <xdr:ext cx="304800" cy="304800"/>
    <xdr:sp macro="" textlink="">
      <xdr:nvSpPr>
        <xdr:cNvPr id="7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4E000000}"/>
            </a:ext>
          </a:extLst>
        </xdr:cNvPr>
        <xdr:cNvSpPr>
          <a:spLocks noChangeAspect="1" noChangeArrowheads="1"/>
        </xdr:cNvSpPr>
      </xdr:nvSpPr>
      <xdr:spPr bwMode="auto">
        <a:xfrm>
          <a:off x="17545050" y="88249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84</xdr:row>
      <xdr:rowOff>0</xdr:rowOff>
    </xdr:from>
    <xdr:ext cx="304800" cy="304800"/>
    <xdr:sp macro="" textlink="">
      <xdr:nvSpPr>
        <xdr:cNvPr id="7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4F000000}"/>
            </a:ext>
          </a:extLst>
        </xdr:cNvPr>
        <xdr:cNvSpPr>
          <a:spLocks noChangeAspect="1" noChangeArrowheads="1"/>
        </xdr:cNvSpPr>
      </xdr:nvSpPr>
      <xdr:spPr bwMode="auto">
        <a:xfrm>
          <a:off x="17545050" y="88249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84</xdr:row>
      <xdr:rowOff>0</xdr:rowOff>
    </xdr:from>
    <xdr:ext cx="304800" cy="304800"/>
    <xdr:sp macro="" textlink="">
      <xdr:nvSpPr>
        <xdr:cNvPr id="8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50000000}"/>
            </a:ext>
          </a:extLst>
        </xdr:cNvPr>
        <xdr:cNvSpPr>
          <a:spLocks noChangeAspect="1" noChangeArrowheads="1"/>
        </xdr:cNvSpPr>
      </xdr:nvSpPr>
      <xdr:spPr bwMode="auto">
        <a:xfrm>
          <a:off x="17545050" y="88249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43</xdr:row>
      <xdr:rowOff>0</xdr:rowOff>
    </xdr:from>
    <xdr:ext cx="304800" cy="304800"/>
    <xdr:sp macro="" textlink="">
      <xdr:nvSpPr>
        <xdr:cNvPr id="8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51000000}"/>
            </a:ext>
          </a:extLst>
        </xdr:cNvPr>
        <xdr:cNvSpPr>
          <a:spLocks noChangeAspect="1" noChangeArrowheads="1"/>
        </xdr:cNvSpPr>
      </xdr:nvSpPr>
      <xdr:spPr bwMode="auto">
        <a:xfrm>
          <a:off x="17545050" y="45796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20</xdr:row>
      <xdr:rowOff>0</xdr:rowOff>
    </xdr:from>
    <xdr:ext cx="304800" cy="304800"/>
    <xdr:sp macro="" textlink="">
      <xdr:nvSpPr>
        <xdr:cNvPr id="8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52000000}"/>
            </a:ext>
          </a:extLst>
        </xdr:cNvPr>
        <xdr:cNvSpPr>
          <a:spLocks noChangeAspect="1" noChangeArrowheads="1"/>
        </xdr:cNvSpPr>
      </xdr:nvSpPr>
      <xdr:spPr bwMode="auto">
        <a:xfrm>
          <a:off x="17545050" y="14620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18</xdr:row>
      <xdr:rowOff>0</xdr:rowOff>
    </xdr:from>
    <xdr:ext cx="304800" cy="304800"/>
    <xdr:sp macro="" textlink="">
      <xdr:nvSpPr>
        <xdr:cNvPr id="8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53000000}"/>
            </a:ext>
          </a:extLst>
        </xdr:cNvPr>
        <xdr:cNvSpPr>
          <a:spLocks noChangeAspect="1" noChangeArrowheads="1"/>
        </xdr:cNvSpPr>
      </xdr:nvSpPr>
      <xdr:spPr bwMode="auto">
        <a:xfrm>
          <a:off x="17545050" y="12249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19</xdr:row>
      <xdr:rowOff>0</xdr:rowOff>
    </xdr:from>
    <xdr:ext cx="304800" cy="304800"/>
    <xdr:sp macro="" textlink="">
      <xdr:nvSpPr>
        <xdr:cNvPr id="8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54000000}"/>
            </a:ext>
          </a:extLst>
        </xdr:cNvPr>
        <xdr:cNvSpPr>
          <a:spLocks noChangeAspect="1" noChangeArrowheads="1"/>
        </xdr:cNvSpPr>
      </xdr:nvSpPr>
      <xdr:spPr bwMode="auto">
        <a:xfrm>
          <a:off x="17545050" y="13439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15</xdr:row>
      <xdr:rowOff>0</xdr:rowOff>
    </xdr:from>
    <xdr:ext cx="304800" cy="304800"/>
    <xdr:sp macro="" textlink="">
      <xdr:nvSpPr>
        <xdr:cNvPr id="8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55000000}"/>
            </a:ext>
          </a:extLst>
        </xdr:cNvPr>
        <xdr:cNvSpPr>
          <a:spLocks noChangeAspect="1" noChangeArrowheads="1"/>
        </xdr:cNvSpPr>
      </xdr:nvSpPr>
      <xdr:spPr bwMode="auto">
        <a:xfrm>
          <a:off x="17545050" y="944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15</xdr:row>
      <xdr:rowOff>0</xdr:rowOff>
    </xdr:from>
    <xdr:ext cx="304800" cy="304800"/>
    <xdr:sp macro="" textlink="">
      <xdr:nvSpPr>
        <xdr:cNvPr id="8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56000000}"/>
            </a:ext>
          </a:extLst>
        </xdr:cNvPr>
        <xdr:cNvSpPr>
          <a:spLocks noChangeAspect="1" noChangeArrowheads="1"/>
        </xdr:cNvSpPr>
      </xdr:nvSpPr>
      <xdr:spPr bwMode="auto">
        <a:xfrm>
          <a:off x="17545050" y="944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15</xdr:row>
      <xdr:rowOff>0</xdr:rowOff>
    </xdr:from>
    <xdr:ext cx="304800" cy="304800"/>
    <xdr:sp macro="" textlink="">
      <xdr:nvSpPr>
        <xdr:cNvPr id="8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57000000}"/>
            </a:ext>
          </a:extLst>
        </xdr:cNvPr>
        <xdr:cNvSpPr>
          <a:spLocks noChangeAspect="1" noChangeArrowheads="1"/>
        </xdr:cNvSpPr>
      </xdr:nvSpPr>
      <xdr:spPr bwMode="auto">
        <a:xfrm>
          <a:off x="17545050" y="944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8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58000000}"/>
            </a:ext>
          </a:extLst>
        </xdr:cNvPr>
        <xdr:cNvSpPr>
          <a:spLocks noChangeAspect="1" noChangeArrowheads="1"/>
        </xdr:cNvSpPr>
      </xdr:nvSpPr>
      <xdr:spPr bwMode="auto">
        <a:xfrm>
          <a:off x="17545050" y="1706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43</xdr:row>
      <xdr:rowOff>0</xdr:rowOff>
    </xdr:from>
    <xdr:ext cx="304800" cy="304800"/>
    <xdr:sp macro="" textlink="">
      <xdr:nvSpPr>
        <xdr:cNvPr id="8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59000000}"/>
            </a:ext>
          </a:extLst>
        </xdr:cNvPr>
        <xdr:cNvSpPr>
          <a:spLocks noChangeAspect="1" noChangeArrowheads="1"/>
        </xdr:cNvSpPr>
      </xdr:nvSpPr>
      <xdr:spPr bwMode="auto">
        <a:xfrm>
          <a:off x="17545050" y="45796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44</xdr:row>
      <xdr:rowOff>0</xdr:rowOff>
    </xdr:from>
    <xdr:ext cx="304800" cy="304800"/>
    <xdr:sp macro="" textlink="">
      <xdr:nvSpPr>
        <xdr:cNvPr id="9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5A000000}"/>
            </a:ext>
          </a:extLst>
        </xdr:cNvPr>
        <xdr:cNvSpPr>
          <a:spLocks noChangeAspect="1" noChangeArrowheads="1"/>
        </xdr:cNvSpPr>
      </xdr:nvSpPr>
      <xdr:spPr bwMode="auto">
        <a:xfrm>
          <a:off x="17545050" y="46986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44</xdr:row>
      <xdr:rowOff>0</xdr:rowOff>
    </xdr:from>
    <xdr:ext cx="304800" cy="304800"/>
    <xdr:sp macro="" textlink="">
      <xdr:nvSpPr>
        <xdr:cNvPr id="9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5B000000}"/>
            </a:ext>
          </a:extLst>
        </xdr:cNvPr>
        <xdr:cNvSpPr>
          <a:spLocks noChangeAspect="1" noChangeArrowheads="1"/>
        </xdr:cNvSpPr>
      </xdr:nvSpPr>
      <xdr:spPr bwMode="auto">
        <a:xfrm>
          <a:off x="17545050" y="46986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27</xdr:row>
      <xdr:rowOff>0</xdr:rowOff>
    </xdr:from>
    <xdr:ext cx="304800" cy="304800"/>
    <xdr:sp macro="" textlink="">
      <xdr:nvSpPr>
        <xdr:cNvPr id="9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5C000000}"/>
            </a:ext>
          </a:extLst>
        </xdr:cNvPr>
        <xdr:cNvSpPr>
          <a:spLocks noChangeAspect="1" noChangeArrowheads="1"/>
        </xdr:cNvSpPr>
      </xdr:nvSpPr>
      <xdr:spPr bwMode="auto">
        <a:xfrm>
          <a:off x="17545050" y="23431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26</xdr:row>
      <xdr:rowOff>0</xdr:rowOff>
    </xdr:from>
    <xdr:ext cx="304800" cy="304800"/>
    <xdr:sp macro="" textlink="">
      <xdr:nvSpPr>
        <xdr:cNvPr id="9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5D000000}"/>
            </a:ext>
          </a:extLst>
        </xdr:cNvPr>
        <xdr:cNvSpPr>
          <a:spLocks noChangeAspect="1" noChangeArrowheads="1"/>
        </xdr:cNvSpPr>
      </xdr:nvSpPr>
      <xdr:spPr bwMode="auto">
        <a:xfrm>
          <a:off x="17545050" y="22364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9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5E000000}"/>
            </a:ext>
          </a:extLst>
        </xdr:cNvPr>
        <xdr:cNvSpPr>
          <a:spLocks noChangeAspect="1" noChangeArrowheads="1"/>
        </xdr:cNvSpPr>
      </xdr:nvSpPr>
      <xdr:spPr bwMode="auto">
        <a:xfrm>
          <a:off x="17545050" y="1706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9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5F000000}"/>
            </a:ext>
          </a:extLst>
        </xdr:cNvPr>
        <xdr:cNvSpPr>
          <a:spLocks noChangeAspect="1" noChangeArrowheads="1"/>
        </xdr:cNvSpPr>
      </xdr:nvSpPr>
      <xdr:spPr bwMode="auto">
        <a:xfrm>
          <a:off x="17545050" y="1706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9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60000000}"/>
            </a:ext>
          </a:extLst>
        </xdr:cNvPr>
        <xdr:cNvSpPr>
          <a:spLocks noChangeAspect="1" noChangeArrowheads="1"/>
        </xdr:cNvSpPr>
      </xdr:nvSpPr>
      <xdr:spPr bwMode="auto">
        <a:xfrm>
          <a:off x="17545050" y="1706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9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61000000}"/>
            </a:ext>
          </a:extLst>
        </xdr:cNvPr>
        <xdr:cNvSpPr>
          <a:spLocks noChangeAspect="1" noChangeArrowheads="1"/>
        </xdr:cNvSpPr>
      </xdr:nvSpPr>
      <xdr:spPr bwMode="auto">
        <a:xfrm>
          <a:off x="17545050" y="1706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18</xdr:row>
      <xdr:rowOff>0</xdr:rowOff>
    </xdr:from>
    <xdr:ext cx="304800" cy="304800"/>
    <xdr:sp macro="" textlink="">
      <xdr:nvSpPr>
        <xdr:cNvPr id="9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62000000}"/>
            </a:ext>
          </a:extLst>
        </xdr:cNvPr>
        <xdr:cNvSpPr>
          <a:spLocks noChangeAspect="1" noChangeArrowheads="1"/>
        </xdr:cNvSpPr>
      </xdr:nvSpPr>
      <xdr:spPr bwMode="auto">
        <a:xfrm>
          <a:off x="17545050" y="12249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19</xdr:row>
      <xdr:rowOff>0</xdr:rowOff>
    </xdr:from>
    <xdr:ext cx="304800" cy="304800"/>
    <xdr:sp macro="" textlink="">
      <xdr:nvSpPr>
        <xdr:cNvPr id="9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63000000}"/>
            </a:ext>
          </a:extLst>
        </xdr:cNvPr>
        <xdr:cNvSpPr>
          <a:spLocks noChangeAspect="1" noChangeArrowheads="1"/>
        </xdr:cNvSpPr>
      </xdr:nvSpPr>
      <xdr:spPr bwMode="auto">
        <a:xfrm>
          <a:off x="17545050" y="13439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20</xdr:row>
      <xdr:rowOff>0</xdr:rowOff>
    </xdr:from>
    <xdr:ext cx="304800" cy="304800"/>
    <xdr:sp macro="" textlink="">
      <xdr:nvSpPr>
        <xdr:cNvPr id="10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64000000}"/>
            </a:ext>
          </a:extLst>
        </xdr:cNvPr>
        <xdr:cNvSpPr>
          <a:spLocks noChangeAspect="1" noChangeArrowheads="1"/>
        </xdr:cNvSpPr>
      </xdr:nvSpPr>
      <xdr:spPr bwMode="auto">
        <a:xfrm>
          <a:off x="17545050" y="14620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15</xdr:row>
      <xdr:rowOff>0</xdr:rowOff>
    </xdr:from>
    <xdr:ext cx="304800" cy="304800"/>
    <xdr:sp macro="" textlink="">
      <xdr:nvSpPr>
        <xdr:cNvPr id="10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65000000}"/>
            </a:ext>
          </a:extLst>
        </xdr:cNvPr>
        <xdr:cNvSpPr>
          <a:spLocks noChangeAspect="1" noChangeArrowheads="1"/>
        </xdr:cNvSpPr>
      </xdr:nvSpPr>
      <xdr:spPr bwMode="auto">
        <a:xfrm>
          <a:off x="17545050" y="944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15</xdr:row>
      <xdr:rowOff>0</xdr:rowOff>
    </xdr:from>
    <xdr:ext cx="304800" cy="304800"/>
    <xdr:sp macro="" textlink="">
      <xdr:nvSpPr>
        <xdr:cNvPr id="10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66000000}"/>
            </a:ext>
          </a:extLst>
        </xdr:cNvPr>
        <xdr:cNvSpPr>
          <a:spLocks noChangeAspect="1" noChangeArrowheads="1"/>
        </xdr:cNvSpPr>
      </xdr:nvSpPr>
      <xdr:spPr bwMode="auto">
        <a:xfrm>
          <a:off x="17545050" y="944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21</xdr:row>
      <xdr:rowOff>0</xdr:rowOff>
    </xdr:from>
    <xdr:ext cx="304800" cy="304800"/>
    <xdr:sp macro="" textlink="">
      <xdr:nvSpPr>
        <xdr:cNvPr id="10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67000000}"/>
            </a:ext>
          </a:extLst>
        </xdr:cNvPr>
        <xdr:cNvSpPr>
          <a:spLocks noChangeAspect="1" noChangeArrowheads="1"/>
        </xdr:cNvSpPr>
      </xdr:nvSpPr>
      <xdr:spPr bwMode="auto">
        <a:xfrm>
          <a:off x="17545050" y="15887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10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68000000}"/>
            </a:ext>
          </a:extLst>
        </xdr:cNvPr>
        <xdr:cNvSpPr>
          <a:spLocks noChangeAspect="1" noChangeArrowheads="1"/>
        </xdr:cNvSpPr>
      </xdr:nvSpPr>
      <xdr:spPr bwMode="auto">
        <a:xfrm>
          <a:off x="17545050" y="1706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10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69000000}"/>
            </a:ext>
          </a:extLst>
        </xdr:cNvPr>
        <xdr:cNvSpPr>
          <a:spLocks noChangeAspect="1" noChangeArrowheads="1"/>
        </xdr:cNvSpPr>
      </xdr:nvSpPr>
      <xdr:spPr bwMode="auto">
        <a:xfrm>
          <a:off x="17545050" y="1706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xdr:row>
      <xdr:rowOff>0</xdr:rowOff>
    </xdr:from>
    <xdr:ext cx="304800" cy="304800"/>
    <xdr:sp macro="" textlink="">
      <xdr:nvSpPr>
        <xdr:cNvPr id="10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6A000000}"/>
            </a:ext>
          </a:extLst>
        </xdr:cNvPr>
        <xdr:cNvSpPr>
          <a:spLocks noChangeAspect="1" noChangeArrowheads="1"/>
        </xdr:cNvSpPr>
      </xdr:nvSpPr>
      <xdr:spPr bwMode="auto">
        <a:xfrm>
          <a:off x="17545050" y="2419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xdr:row>
      <xdr:rowOff>0</xdr:rowOff>
    </xdr:from>
    <xdr:ext cx="304800" cy="304800"/>
    <xdr:sp macro="" textlink="">
      <xdr:nvSpPr>
        <xdr:cNvPr id="10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6B000000}"/>
            </a:ext>
          </a:extLst>
        </xdr:cNvPr>
        <xdr:cNvSpPr>
          <a:spLocks noChangeAspect="1" noChangeArrowheads="1"/>
        </xdr:cNvSpPr>
      </xdr:nvSpPr>
      <xdr:spPr bwMode="auto">
        <a:xfrm>
          <a:off x="17545050" y="2419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xdr:row>
      <xdr:rowOff>0</xdr:rowOff>
    </xdr:from>
    <xdr:ext cx="304800" cy="304800"/>
    <xdr:sp macro="" textlink="">
      <xdr:nvSpPr>
        <xdr:cNvPr id="10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6C000000}"/>
            </a:ext>
          </a:extLst>
        </xdr:cNvPr>
        <xdr:cNvSpPr>
          <a:spLocks noChangeAspect="1" noChangeArrowheads="1"/>
        </xdr:cNvSpPr>
      </xdr:nvSpPr>
      <xdr:spPr bwMode="auto">
        <a:xfrm>
          <a:off x="17545050" y="3267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10</xdr:row>
      <xdr:rowOff>0</xdr:rowOff>
    </xdr:from>
    <xdr:ext cx="304800" cy="304800"/>
    <xdr:sp macro="" textlink="">
      <xdr:nvSpPr>
        <xdr:cNvPr id="10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6D000000}"/>
            </a:ext>
          </a:extLst>
        </xdr:cNvPr>
        <xdr:cNvSpPr>
          <a:spLocks noChangeAspect="1" noChangeArrowheads="1"/>
        </xdr:cNvSpPr>
      </xdr:nvSpPr>
      <xdr:spPr bwMode="auto">
        <a:xfrm>
          <a:off x="17545050" y="4238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11</xdr:row>
      <xdr:rowOff>0</xdr:rowOff>
    </xdr:from>
    <xdr:ext cx="304800" cy="304800"/>
    <xdr:sp macro="" textlink="">
      <xdr:nvSpPr>
        <xdr:cNvPr id="11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6E000000}"/>
            </a:ext>
          </a:extLst>
        </xdr:cNvPr>
        <xdr:cNvSpPr>
          <a:spLocks noChangeAspect="1" noChangeArrowheads="1"/>
        </xdr:cNvSpPr>
      </xdr:nvSpPr>
      <xdr:spPr bwMode="auto">
        <a:xfrm>
          <a:off x="17545050" y="5210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12</xdr:row>
      <xdr:rowOff>0</xdr:rowOff>
    </xdr:from>
    <xdr:ext cx="304800" cy="304800"/>
    <xdr:sp macro="" textlink="">
      <xdr:nvSpPr>
        <xdr:cNvPr id="11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6F000000}"/>
            </a:ext>
          </a:extLst>
        </xdr:cNvPr>
        <xdr:cNvSpPr>
          <a:spLocks noChangeAspect="1" noChangeArrowheads="1"/>
        </xdr:cNvSpPr>
      </xdr:nvSpPr>
      <xdr:spPr bwMode="auto">
        <a:xfrm>
          <a:off x="17545050" y="618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26</xdr:row>
      <xdr:rowOff>0</xdr:rowOff>
    </xdr:from>
    <xdr:ext cx="304800" cy="304800"/>
    <xdr:sp macro="" textlink="">
      <xdr:nvSpPr>
        <xdr:cNvPr id="11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70000000}"/>
            </a:ext>
          </a:extLst>
        </xdr:cNvPr>
        <xdr:cNvSpPr>
          <a:spLocks noChangeAspect="1" noChangeArrowheads="1"/>
        </xdr:cNvSpPr>
      </xdr:nvSpPr>
      <xdr:spPr bwMode="auto">
        <a:xfrm>
          <a:off x="17545050" y="22364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89</xdr:row>
      <xdr:rowOff>0</xdr:rowOff>
    </xdr:from>
    <xdr:ext cx="304800" cy="304800"/>
    <xdr:sp macro="" textlink="">
      <xdr:nvSpPr>
        <xdr:cNvPr id="11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71000000}"/>
            </a:ext>
          </a:extLst>
        </xdr:cNvPr>
        <xdr:cNvSpPr>
          <a:spLocks noChangeAspect="1" noChangeArrowheads="1"/>
        </xdr:cNvSpPr>
      </xdr:nvSpPr>
      <xdr:spPr bwMode="auto">
        <a:xfrm>
          <a:off x="17545050" y="93735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90</xdr:row>
      <xdr:rowOff>0</xdr:rowOff>
    </xdr:from>
    <xdr:ext cx="304800" cy="304800"/>
    <xdr:sp macro="" textlink="">
      <xdr:nvSpPr>
        <xdr:cNvPr id="11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72000000}"/>
            </a:ext>
          </a:extLst>
        </xdr:cNvPr>
        <xdr:cNvSpPr>
          <a:spLocks noChangeAspect="1" noChangeArrowheads="1"/>
        </xdr:cNvSpPr>
      </xdr:nvSpPr>
      <xdr:spPr bwMode="auto">
        <a:xfrm>
          <a:off x="17545050" y="94916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29</xdr:row>
      <xdr:rowOff>0</xdr:rowOff>
    </xdr:from>
    <xdr:ext cx="304800" cy="304800"/>
    <xdr:sp macro="" textlink="">
      <xdr:nvSpPr>
        <xdr:cNvPr id="11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73000000}"/>
            </a:ext>
          </a:extLst>
        </xdr:cNvPr>
        <xdr:cNvSpPr>
          <a:spLocks noChangeAspect="1" noChangeArrowheads="1"/>
        </xdr:cNvSpPr>
      </xdr:nvSpPr>
      <xdr:spPr bwMode="auto">
        <a:xfrm>
          <a:off x="17545050" y="25565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28</xdr:row>
      <xdr:rowOff>0</xdr:rowOff>
    </xdr:from>
    <xdr:ext cx="304800" cy="304800"/>
    <xdr:sp macro="" textlink="">
      <xdr:nvSpPr>
        <xdr:cNvPr id="11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74000000}"/>
            </a:ext>
          </a:extLst>
        </xdr:cNvPr>
        <xdr:cNvSpPr>
          <a:spLocks noChangeAspect="1" noChangeArrowheads="1"/>
        </xdr:cNvSpPr>
      </xdr:nvSpPr>
      <xdr:spPr bwMode="auto">
        <a:xfrm>
          <a:off x="17545050" y="24498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30</xdr:row>
      <xdr:rowOff>0</xdr:rowOff>
    </xdr:from>
    <xdr:ext cx="304800" cy="304800"/>
    <xdr:sp macro="" textlink="">
      <xdr:nvSpPr>
        <xdr:cNvPr id="11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75000000}"/>
            </a:ext>
          </a:extLst>
        </xdr:cNvPr>
        <xdr:cNvSpPr>
          <a:spLocks noChangeAspect="1" noChangeArrowheads="1"/>
        </xdr:cNvSpPr>
      </xdr:nvSpPr>
      <xdr:spPr bwMode="auto">
        <a:xfrm>
          <a:off x="17545050" y="268414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31</xdr:row>
      <xdr:rowOff>0</xdr:rowOff>
    </xdr:from>
    <xdr:ext cx="304800" cy="304800"/>
    <xdr:sp macro="" textlink="">
      <xdr:nvSpPr>
        <xdr:cNvPr id="11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76000000}"/>
            </a:ext>
          </a:extLst>
        </xdr:cNvPr>
        <xdr:cNvSpPr>
          <a:spLocks noChangeAspect="1" noChangeArrowheads="1"/>
        </xdr:cNvSpPr>
      </xdr:nvSpPr>
      <xdr:spPr bwMode="auto">
        <a:xfrm>
          <a:off x="17545050" y="28117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32</xdr:row>
      <xdr:rowOff>0</xdr:rowOff>
    </xdr:from>
    <xdr:ext cx="304800" cy="304800"/>
    <xdr:sp macro="" textlink="">
      <xdr:nvSpPr>
        <xdr:cNvPr id="11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77000000}"/>
            </a:ext>
          </a:extLst>
        </xdr:cNvPr>
        <xdr:cNvSpPr>
          <a:spLocks noChangeAspect="1" noChangeArrowheads="1"/>
        </xdr:cNvSpPr>
      </xdr:nvSpPr>
      <xdr:spPr bwMode="auto">
        <a:xfrm>
          <a:off x="17545050" y="29556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33</xdr:row>
      <xdr:rowOff>0</xdr:rowOff>
    </xdr:from>
    <xdr:ext cx="304800" cy="304800"/>
    <xdr:sp macro="" textlink="">
      <xdr:nvSpPr>
        <xdr:cNvPr id="12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78000000}"/>
            </a:ext>
          </a:extLst>
        </xdr:cNvPr>
        <xdr:cNvSpPr>
          <a:spLocks noChangeAspect="1" noChangeArrowheads="1"/>
        </xdr:cNvSpPr>
      </xdr:nvSpPr>
      <xdr:spPr bwMode="auto">
        <a:xfrm>
          <a:off x="17545050" y="30994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43</xdr:row>
      <xdr:rowOff>0</xdr:rowOff>
    </xdr:from>
    <xdr:ext cx="304800" cy="304800"/>
    <xdr:sp macro="" textlink="">
      <xdr:nvSpPr>
        <xdr:cNvPr id="12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79000000}"/>
            </a:ext>
          </a:extLst>
        </xdr:cNvPr>
        <xdr:cNvSpPr>
          <a:spLocks noChangeAspect="1" noChangeArrowheads="1"/>
        </xdr:cNvSpPr>
      </xdr:nvSpPr>
      <xdr:spPr bwMode="auto">
        <a:xfrm>
          <a:off x="17545050" y="45796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44</xdr:row>
      <xdr:rowOff>0</xdr:rowOff>
    </xdr:from>
    <xdr:ext cx="304800" cy="304800"/>
    <xdr:sp macro="" textlink="">
      <xdr:nvSpPr>
        <xdr:cNvPr id="12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7A000000}"/>
            </a:ext>
          </a:extLst>
        </xdr:cNvPr>
        <xdr:cNvSpPr>
          <a:spLocks noChangeAspect="1" noChangeArrowheads="1"/>
        </xdr:cNvSpPr>
      </xdr:nvSpPr>
      <xdr:spPr bwMode="auto">
        <a:xfrm>
          <a:off x="17545050" y="46986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45</xdr:row>
      <xdr:rowOff>0</xdr:rowOff>
    </xdr:from>
    <xdr:ext cx="304800" cy="304800"/>
    <xdr:sp macro="" textlink="">
      <xdr:nvSpPr>
        <xdr:cNvPr id="12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7B000000}"/>
            </a:ext>
          </a:extLst>
        </xdr:cNvPr>
        <xdr:cNvSpPr>
          <a:spLocks noChangeAspect="1" noChangeArrowheads="1"/>
        </xdr:cNvSpPr>
      </xdr:nvSpPr>
      <xdr:spPr bwMode="auto">
        <a:xfrm>
          <a:off x="17545050" y="47986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46</xdr:row>
      <xdr:rowOff>0</xdr:rowOff>
    </xdr:from>
    <xdr:ext cx="304800" cy="304800"/>
    <xdr:sp macro="" textlink="">
      <xdr:nvSpPr>
        <xdr:cNvPr id="12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7C000000}"/>
            </a:ext>
          </a:extLst>
        </xdr:cNvPr>
        <xdr:cNvSpPr>
          <a:spLocks noChangeAspect="1" noChangeArrowheads="1"/>
        </xdr:cNvSpPr>
      </xdr:nvSpPr>
      <xdr:spPr bwMode="auto">
        <a:xfrm>
          <a:off x="17545050" y="49177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71</xdr:row>
      <xdr:rowOff>0</xdr:rowOff>
    </xdr:from>
    <xdr:ext cx="304800" cy="304800"/>
    <xdr:sp macro="" textlink="">
      <xdr:nvSpPr>
        <xdr:cNvPr id="12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7D000000}"/>
            </a:ext>
          </a:extLst>
        </xdr:cNvPr>
        <xdr:cNvSpPr>
          <a:spLocks noChangeAspect="1" noChangeArrowheads="1"/>
        </xdr:cNvSpPr>
      </xdr:nvSpPr>
      <xdr:spPr bwMode="auto">
        <a:xfrm>
          <a:off x="17545050" y="76114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71</xdr:row>
      <xdr:rowOff>0</xdr:rowOff>
    </xdr:from>
    <xdr:ext cx="304800" cy="304800"/>
    <xdr:sp macro="" textlink="">
      <xdr:nvSpPr>
        <xdr:cNvPr id="12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7E000000}"/>
            </a:ext>
          </a:extLst>
        </xdr:cNvPr>
        <xdr:cNvSpPr>
          <a:spLocks noChangeAspect="1" noChangeArrowheads="1"/>
        </xdr:cNvSpPr>
      </xdr:nvSpPr>
      <xdr:spPr bwMode="auto">
        <a:xfrm>
          <a:off x="17545050" y="76114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71</xdr:row>
      <xdr:rowOff>0</xdr:rowOff>
    </xdr:from>
    <xdr:ext cx="304800" cy="304800"/>
    <xdr:sp macro="" textlink="">
      <xdr:nvSpPr>
        <xdr:cNvPr id="12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7F000000}"/>
            </a:ext>
          </a:extLst>
        </xdr:cNvPr>
        <xdr:cNvSpPr>
          <a:spLocks noChangeAspect="1" noChangeArrowheads="1"/>
        </xdr:cNvSpPr>
      </xdr:nvSpPr>
      <xdr:spPr bwMode="auto">
        <a:xfrm>
          <a:off x="17545050" y="76114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44</xdr:row>
      <xdr:rowOff>0</xdr:rowOff>
    </xdr:from>
    <xdr:ext cx="304800" cy="304800"/>
    <xdr:sp macro="" textlink="">
      <xdr:nvSpPr>
        <xdr:cNvPr id="12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80000000}"/>
            </a:ext>
          </a:extLst>
        </xdr:cNvPr>
        <xdr:cNvSpPr>
          <a:spLocks noChangeAspect="1" noChangeArrowheads="1"/>
        </xdr:cNvSpPr>
      </xdr:nvSpPr>
      <xdr:spPr bwMode="auto">
        <a:xfrm>
          <a:off x="17545050" y="46986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18</xdr:row>
      <xdr:rowOff>0</xdr:rowOff>
    </xdr:from>
    <xdr:ext cx="304800" cy="304800"/>
    <xdr:sp macro="" textlink="">
      <xdr:nvSpPr>
        <xdr:cNvPr id="12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81000000}"/>
            </a:ext>
          </a:extLst>
        </xdr:cNvPr>
        <xdr:cNvSpPr>
          <a:spLocks noChangeAspect="1" noChangeArrowheads="1"/>
        </xdr:cNvSpPr>
      </xdr:nvSpPr>
      <xdr:spPr bwMode="auto">
        <a:xfrm>
          <a:off x="17545050" y="12249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18</xdr:row>
      <xdr:rowOff>0</xdr:rowOff>
    </xdr:from>
    <xdr:ext cx="304800" cy="304800"/>
    <xdr:sp macro="" textlink="">
      <xdr:nvSpPr>
        <xdr:cNvPr id="13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82000000}"/>
            </a:ext>
          </a:extLst>
        </xdr:cNvPr>
        <xdr:cNvSpPr>
          <a:spLocks noChangeAspect="1" noChangeArrowheads="1"/>
        </xdr:cNvSpPr>
      </xdr:nvSpPr>
      <xdr:spPr bwMode="auto">
        <a:xfrm>
          <a:off x="17545050" y="12249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15</xdr:row>
      <xdr:rowOff>0</xdr:rowOff>
    </xdr:from>
    <xdr:ext cx="304800" cy="304800"/>
    <xdr:sp macro="" textlink="">
      <xdr:nvSpPr>
        <xdr:cNvPr id="13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83000000}"/>
            </a:ext>
          </a:extLst>
        </xdr:cNvPr>
        <xdr:cNvSpPr>
          <a:spLocks noChangeAspect="1" noChangeArrowheads="1"/>
        </xdr:cNvSpPr>
      </xdr:nvSpPr>
      <xdr:spPr bwMode="auto">
        <a:xfrm>
          <a:off x="17545050" y="944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21</xdr:row>
      <xdr:rowOff>0</xdr:rowOff>
    </xdr:from>
    <xdr:ext cx="304800" cy="304800"/>
    <xdr:sp macro="" textlink="">
      <xdr:nvSpPr>
        <xdr:cNvPr id="13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84000000}"/>
            </a:ext>
          </a:extLst>
        </xdr:cNvPr>
        <xdr:cNvSpPr>
          <a:spLocks noChangeAspect="1" noChangeArrowheads="1"/>
        </xdr:cNvSpPr>
      </xdr:nvSpPr>
      <xdr:spPr bwMode="auto">
        <a:xfrm>
          <a:off x="17545050" y="15887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21</xdr:row>
      <xdr:rowOff>0</xdr:rowOff>
    </xdr:from>
    <xdr:ext cx="304800" cy="304800"/>
    <xdr:sp macro="" textlink="">
      <xdr:nvSpPr>
        <xdr:cNvPr id="13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85000000}"/>
            </a:ext>
          </a:extLst>
        </xdr:cNvPr>
        <xdr:cNvSpPr>
          <a:spLocks noChangeAspect="1" noChangeArrowheads="1"/>
        </xdr:cNvSpPr>
      </xdr:nvSpPr>
      <xdr:spPr bwMode="auto">
        <a:xfrm>
          <a:off x="17545050" y="15887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21</xdr:row>
      <xdr:rowOff>0</xdr:rowOff>
    </xdr:from>
    <xdr:ext cx="304800" cy="304800"/>
    <xdr:sp macro="" textlink="">
      <xdr:nvSpPr>
        <xdr:cNvPr id="13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86000000}"/>
            </a:ext>
          </a:extLst>
        </xdr:cNvPr>
        <xdr:cNvSpPr>
          <a:spLocks noChangeAspect="1" noChangeArrowheads="1"/>
        </xdr:cNvSpPr>
      </xdr:nvSpPr>
      <xdr:spPr bwMode="auto">
        <a:xfrm>
          <a:off x="17545050" y="15887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13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87000000}"/>
            </a:ext>
          </a:extLst>
        </xdr:cNvPr>
        <xdr:cNvSpPr>
          <a:spLocks noChangeAspect="1" noChangeArrowheads="1"/>
        </xdr:cNvSpPr>
      </xdr:nvSpPr>
      <xdr:spPr bwMode="auto">
        <a:xfrm>
          <a:off x="17545050" y="1706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44</xdr:row>
      <xdr:rowOff>0</xdr:rowOff>
    </xdr:from>
    <xdr:ext cx="304800" cy="304800"/>
    <xdr:sp macro="" textlink="">
      <xdr:nvSpPr>
        <xdr:cNvPr id="13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88000000}"/>
            </a:ext>
          </a:extLst>
        </xdr:cNvPr>
        <xdr:cNvSpPr>
          <a:spLocks noChangeAspect="1" noChangeArrowheads="1"/>
        </xdr:cNvSpPr>
      </xdr:nvSpPr>
      <xdr:spPr bwMode="auto">
        <a:xfrm>
          <a:off x="17545050" y="46986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45</xdr:row>
      <xdr:rowOff>0</xdr:rowOff>
    </xdr:from>
    <xdr:ext cx="304800" cy="304800"/>
    <xdr:sp macro="" textlink="">
      <xdr:nvSpPr>
        <xdr:cNvPr id="13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89000000}"/>
            </a:ext>
          </a:extLst>
        </xdr:cNvPr>
        <xdr:cNvSpPr>
          <a:spLocks noChangeAspect="1" noChangeArrowheads="1"/>
        </xdr:cNvSpPr>
      </xdr:nvSpPr>
      <xdr:spPr bwMode="auto">
        <a:xfrm>
          <a:off x="17545050" y="47986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45</xdr:row>
      <xdr:rowOff>0</xdr:rowOff>
    </xdr:from>
    <xdr:ext cx="304800" cy="304800"/>
    <xdr:sp macro="" textlink="">
      <xdr:nvSpPr>
        <xdr:cNvPr id="13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8A000000}"/>
            </a:ext>
          </a:extLst>
        </xdr:cNvPr>
        <xdr:cNvSpPr>
          <a:spLocks noChangeAspect="1" noChangeArrowheads="1"/>
        </xdr:cNvSpPr>
      </xdr:nvSpPr>
      <xdr:spPr bwMode="auto">
        <a:xfrm>
          <a:off x="17545050" y="47986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87</xdr:row>
      <xdr:rowOff>0</xdr:rowOff>
    </xdr:from>
    <xdr:ext cx="304800" cy="304800"/>
    <xdr:sp macro="" textlink="">
      <xdr:nvSpPr>
        <xdr:cNvPr id="13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8B000000}"/>
            </a:ext>
          </a:extLst>
        </xdr:cNvPr>
        <xdr:cNvSpPr>
          <a:spLocks noChangeAspect="1" noChangeArrowheads="1"/>
        </xdr:cNvSpPr>
      </xdr:nvSpPr>
      <xdr:spPr bwMode="auto">
        <a:xfrm>
          <a:off x="17545050" y="91706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27</xdr:row>
      <xdr:rowOff>0</xdr:rowOff>
    </xdr:from>
    <xdr:ext cx="304800" cy="304800"/>
    <xdr:sp macro="" textlink="">
      <xdr:nvSpPr>
        <xdr:cNvPr id="14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8C000000}"/>
            </a:ext>
          </a:extLst>
        </xdr:cNvPr>
        <xdr:cNvSpPr>
          <a:spLocks noChangeAspect="1" noChangeArrowheads="1"/>
        </xdr:cNvSpPr>
      </xdr:nvSpPr>
      <xdr:spPr bwMode="auto">
        <a:xfrm>
          <a:off x="17545050" y="23431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14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8D000000}"/>
            </a:ext>
          </a:extLst>
        </xdr:cNvPr>
        <xdr:cNvSpPr>
          <a:spLocks noChangeAspect="1" noChangeArrowheads="1"/>
        </xdr:cNvSpPr>
      </xdr:nvSpPr>
      <xdr:spPr bwMode="auto">
        <a:xfrm>
          <a:off x="17545050" y="1706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14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8E000000}"/>
            </a:ext>
          </a:extLst>
        </xdr:cNvPr>
        <xdr:cNvSpPr>
          <a:spLocks noChangeAspect="1" noChangeArrowheads="1"/>
        </xdr:cNvSpPr>
      </xdr:nvSpPr>
      <xdr:spPr bwMode="auto">
        <a:xfrm>
          <a:off x="17545050" y="1706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23</xdr:row>
      <xdr:rowOff>0</xdr:rowOff>
    </xdr:from>
    <xdr:ext cx="304800" cy="304800"/>
    <xdr:sp macro="" textlink="">
      <xdr:nvSpPr>
        <xdr:cNvPr id="14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8F000000}"/>
            </a:ext>
          </a:extLst>
        </xdr:cNvPr>
        <xdr:cNvSpPr>
          <a:spLocks noChangeAspect="1" noChangeArrowheads="1"/>
        </xdr:cNvSpPr>
      </xdr:nvSpPr>
      <xdr:spPr bwMode="auto">
        <a:xfrm>
          <a:off x="17545050" y="1824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23</xdr:row>
      <xdr:rowOff>0</xdr:rowOff>
    </xdr:from>
    <xdr:ext cx="304800" cy="304800"/>
    <xdr:sp macro="" textlink="">
      <xdr:nvSpPr>
        <xdr:cNvPr id="14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90000000}"/>
            </a:ext>
          </a:extLst>
        </xdr:cNvPr>
        <xdr:cNvSpPr>
          <a:spLocks noChangeAspect="1" noChangeArrowheads="1"/>
        </xdr:cNvSpPr>
      </xdr:nvSpPr>
      <xdr:spPr bwMode="auto">
        <a:xfrm>
          <a:off x="17545050" y="1824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19</xdr:row>
      <xdr:rowOff>0</xdr:rowOff>
    </xdr:from>
    <xdr:ext cx="304800" cy="304800"/>
    <xdr:sp macro="" textlink="">
      <xdr:nvSpPr>
        <xdr:cNvPr id="14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91000000}"/>
            </a:ext>
          </a:extLst>
        </xdr:cNvPr>
        <xdr:cNvSpPr>
          <a:spLocks noChangeAspect="1" noChangeArrowheads="1"/>
        </xdr:cNvSpPr>
      </xdr:nvSpPr>
      <xdr:spPr bwMode="auto">
        <a:xfrm>
          <a:off x="17545050" y="13439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15</xdr:row>
      <xdr:rowOff>0</xdr:rowOff>
    </xdr:from>
    <xdr:ext cx="304800" cy="304800"/>
    <xdr:sp macro="" textlink="">
      <xdr:nvSpPr>
        <xdr:cNvPr id="14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92000000}"/>
            </a:ext>
          </a:extLst>
        </xdr:cNvPr>
        <xdr:cNvSpPr>
          <a:spLocks noChangeAspect="1" noChangeArrowheads="1"/>
        </xdr:cNvSpPr>
      </xdr:nvSpPr>
      <xdr:spPr bwMode="auto">
        <a:xfrm>
          <a:off x="17545050" y="944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18</xdr:row>
      <xdr:rowOff>0</xdr:rowOff>
    </xdr:from>
    <xdr:ext cx="304800" cy="304800"/>
    <xdr:sp macro="" textlink="">
      <xdr:nvSpPr>
        <xdr:cNvPr id="14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93000000}"/>
            </a:ext>
          </a:extLst>
        </xdr:cNvPr>
        <xdr:cNvSpPr>
          <a:spLocks noChangeAspect="1" noChangeArrowheads="1"/>
        </xdr:cNvSpPr>
      </xdr:nvSpPr>
      <xdr:spPr bwMode="auto">
        <a:xfrm>
          <a:off x="17545050" y="12249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21</xdr:row>
      <xdr:rowOff>0</xdr:rowOff>
    </xdr:from>
    <xdr:ext cx="304800" cy="304800"/>
    <xdr:sp macro="" textlink="">
      <xdr:nvSpPr>
        <xdr:cNvPr id="14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94000000}"/>
            </a:ext>
          </a:extLst>
        </xdr:cNvPr>
        <xdr:cNvSpPr>
          <a:spLocks noChangeAspect="1" noChangeArrowheads="1"/>
        </xdr:cNvSpPr>
      </xdr:nvSpPr>
      <xdr:spPr bwMode="auto">
        <a:xfrm>
          <a:off x="17545050" y="15887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21</xdr:row>
      <xdr:rowOff>0</xdr:rowOff>
    </xdr:from>
    <xdr:ext cx="304800" cy="304800"/>
    <xdr:sp macro="" textlink="">
      <xdr:nvSpPr>
        <xdr:cNvPr id="14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95000000}"/>
            </a:ext>
          </a:extLst>
        </xdr:cNvPr>
        <xdr:cNvSpPr>
          <a:spLocks noChangeAspect="1" noChangeArrowheads="1"/>
        </xdr:cNvSpPr>
      </xdr:nvSpPr>
      <xdr:spPr bwMode="auto">
        <a:xfrm>
          <a:off x="17545050" y="15887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15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96000000}"/>
            </a:ext>
          </a:extLst>
        </xdr:cNvPr>
        <xdr:cNvSpPr>
          <a:spLocks noChangeAspect="1" noChangeArrowheads="1"/>
        </xdr:cNvSpPr>
      </xdr:nvSpPr>
      <xdr:spPr bwMode="auto">
        <a:xfrm>
          <a:off x="17545050" y="1706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15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97000000}"/>
            </a:ext>
          </a:extLst>
        </xdr:cNvPr>
        <xdr:cNvSpPr>
          <a:spLocks noChangeAspect="1" noChangeArrowheads="1"/>
        </xdr:cNvSpPr>
      </xdr:nvSpPr>
      <xdr:spPr bwMode="auto">
        <a:xfrm>
          <a:off x="17545050" y="1706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15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98000000}"/>
            </a:ext>
          </a:extLst>
        </xdr:cNvPr>
        <xdr:cNvSpPr>
          <a:spLocks noChangeAspect="1" noChangeArrowheads="1"/>
        </xdr:cNvSpPr>
      </xdr:nvSpPr>
      <xdr:spPr bwMode="auto">
        <a:xfrm>
          <a:off x="17545050" y="1706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xdr:row>
      <xdr:rowOff>0</xdr:rowOff>
    </xdr:from>
    <xdr:ext cx="304800" cy="304800"/>
    <xdr:sp macro="" textlink="">
      <xdr:nvSpPr>
        <xdr:cNvPr id="15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99000000}"/>
            </a:ext>
          </a:extLst>
        </xdr:cNvPr>
        <xdr:cNvSpPr>
          <a:spLocks noChangeAspect="1" noChangeArrowheads="1"/>
        </xdr:cNvSpPr>
      </xdr:nvSpPr>
      <xdr:spPr bwMode="auto">
        <a:xfrm>
          <a:off x="17545050" y="3267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xdr:row>
      <xdr:rowOff>0</xdr:rowOff>
    </xdr:from>
    <xdr:ext cx="304800" cy="304800"/>
    <xdr:sp macro="" textlink="">
      <xdr:nvSpPr>
        <xdr:cNvPr id="15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9A000000}"/>
            </a:ext>
          </a:extLst>
        </xdr:cNvPr>
        <xdr:cNvSpPr>
          <a:spLocks noChangeAspect="1" noChangeArrowheads="1"/>
        </xdr:cNvSpPr>
      </xdr:nvSpPr>
      <xdr:spPr bwMode="auto">
        <a:xfrm>
          <a:off x="17545050" y="3267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10</xdr:row>
      <xdr:rowOff>0</xdr:rowOff>
    </xdr:from>
    <xdr:ext cx="304800" cy="304800"/>
    <xdr:sp macro="" textlink="">
      <xdr:nvSpPr>
        <xdr:cNvPr id="15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9B000000}"/>
            </a:ext>
          </a:extLst>
        </xdr:cNvPr>
        <xdr:cNvSpPr>
          <a:spLocks noChangeAspect="1" noChangeArrowheads="1"/>
        </xdr:cNvSpPr>
      </xdr:nvSpPr>
      <xdr:spPr bwMode="auto">
        <a:xfrm>
          <a:off x="17545050" y="4238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11</xdr:row>
      <xdr:rowOff>0</xdr:rowOff>
    </xdr:from>
    <xdr:ext cx="304800" cy="304800"/>
    <xdr:sp macro="" textlink="">
      <xdr:nvSpPr>
        <xdr:cNvPr id="15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9C000000}"/>
            </a:ext>
          </a:extLst>
        </xdr:cNvPr>
        <xdr:cNvSpPr>
          <a:spLocks noChangeAspect="1" noChangeArrowheads="1"/>
        </xdr:cNvSpPr>
      </xdr:nvSpPr>
      <xdr:spPr bwMode="auto">
        <a:xfrm>
          <a:off x="17545050" y="5210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12</xdr:row>
      <xdr:rowOff>0</xdr:rowOff>
    </xdr:from>
    <xdr:ext cx="304800" cy="304800"/>
    <xdr:sp macro="" textlink="">
      <xdr:nvSpPr>
        <xdr:cNvPr id="15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9D000000}"/>
            </a:ext>
          </a:extLst>
        </xdr:cNvPr>
        <xdr:cNvSpPr>
          <a:spLocks noChangeAspect="1" noChangeArrowheads="1"/>
        </xdr:cNvSpPr>
      </xdr:nvSpPr>
      <xdr:spPr bwMode="auto">
        <a:xfrm>
          <a:off x="17545050" y="618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26</xdr:row>
      <xdr:rowOff>0</xdr:rowOff>
    </xdr:from>
    <xdr:ext cx="304800" cy="304800"/>
    <xdr:sp macro="" textlink="">
      <xdr:nvSpPr>
        <xdr:cNvPr id="15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9E000000}"/>
            </a:ext>
          </a:extLst>
        </xdr:cNvPr>
        <xdr:cNvSpPr>
          <a:spLocks noChangeAspect="1" noChangeArrowheads="1"/>
        </xdr:cNvSpPr>
      </xdr:nvSpPr>
      <xdr:spPr bwMode="auto">
        <a:xfrm>
          <a:off x="17545050" y="22364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27</xdr:row>
      <xdr:rowOff>0</xdr:rowOff>
    </xdr:from>
    <xdr:ext cx="304800" cy="304800"/>
    <xdr:sp macro="" textlink="">
      <xdr:nvSpPr>
        <xdr:cNvPr id="15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9F000000}"/>
            </a:ext>
          </a:extLst>
        </xdr:cNvPr>
        <xdr:cNvSpPr>
          <a:spLocks noChangeAspect="1" noChangeArrowheads="1"/>
        </xdr:cNvSpPr>
      </xdr:nvSpPr>
      <xdr:spPr bwMode="auto">
        <a:xfrm>
          <a:off x="17545050" y="23431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90</xdr:row>
      <xdr:rowOff>0</xdr:rowOff>
    </xdr:from>
    <xdr:ext cx="304800" cy="304800"/>
    <xdr:sp macro="" textlink="">
      <xdr:nvSpPr>
        <xdr:cNvPr id="16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A0000000}"/>
            </a:ext>
          </a:extLst>
        </xdr:cNvPr>
        <xdr:cNvSpPr>
          <a:spLocks noChangeAspect="1" noChangeArrowheads="1"/>
        </xdr:cNvSpPr>
      </xdr:nvSpPr>
      <xdr:spPr bwMode="auto">
        <a:xfrm>
          <a:off x="17545050" y="94916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24</xdr:row>
      <xdr:rowOff>0</xdr:rowOff>
    </xdr:from>
    <xdr:ext cx="304800" cy="304800"/>
    <xdr:sp macro="" textlink="">
      <xdr:nvSpPr>
        <xdr:cNvPr id="16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A1000000}"/>
            </a:ext>
          </a:extLst>
        </xdr:cNvPr>
        <xdr:cNvSpPr>
          <a:spLocks noChangeAspect="1" noChangeArrowheads="1"/>
        </xdr:cNvSpPr>
      </xdr:nvSpPr>
      <xdr:spPr bwMode="auto">
        <a:xfrm>
          <a:off x="17545050" y="19431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28</xdr:row>
      <xdr:rowOff>0</xdr:rowOff>
    </xdr:from>
    <xdr:ext cx="304800" cy="304800"/>
    <xdr:sp macro="" textlink="">
      <xdr:nvSpPr>
        <xdr:cNvPr id="16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A2000000}"/>
            </a:ext>
          </a:extLst>
        </xdr:cNvPr>
        <xdr:cNvSpPr>
          <a:spLocks noChangeAspect="1" noChangeArrowheads="1"/>
        </xdr:cNvSpPr>
      </xdr:nvSpPr>
      <xdr:spPr bwMode="auto">
        <a:xfrm>
          <a:off x="17545050" y="24498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30</xdr:row>
      <xdr:rowOff>0</xdr:rowOff>
    </xdr:from>
    <xdr:ext cx="304800" cy="304800"/>
    <xdr:sp macro="" textlink="">
      <xdr:nvSpPr>
        <xdr:cNvPr id="16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A3000000}"/>
            </a:ext>
          </a:extLst>
        </xdr:cNvPr>
        <xdr:cNvSpPr>
          <a:spLocks noChangeAspect="1" noChangeArrowheads="1"/>
        </xdr:cNvSpPr>
      </xdr:nvSpPr>
      <xdr:spPr bwMode="auto">
        <a:xfrm>
          <a:off x="17545050" y="268414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31</xdr:row>
      <xdr:rowOff>0</xdr:rowOff>
    </xdr:from>
    <xdr:ext cx="304800" cy="304800"/>
    <xdr:sp macro="" textlink="">
      <xdr:nvSpPr>
        <xdr:cNvPr id="16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A4000000}"/>
            </a:ext>
          </a:extLst>
        </xdr:cNvPr>
        <xdr:cNvSpPr>
          <a:spLocks noChangeAspect="1" noChangeArrowheads="1"/>
        </xdr:cNvSpPr>
      </xdr:nvSpPr>
      <xdr:spPr bwMode="auto">
        <a:xfrm>
          <a:off x="17545050" y="28117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32</xdr:row>
      <xdr:rowOff>0</xdr:rowOff>
    </xdr:from>
    <xdr:ext cx="304800" cy="304800"/>
    <xdr:sp macro="" textlink="">
      <xdr:nvSpPr>
        <xdr:cNvPr id="16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A5000000}"/>
            </a:ext>
          </a:extLst>
        </xdr:cNvPr>
        <xdr:cNvSpPr>
          <a:spLocks noChangeAspect="1" noChangeArrowheads="1"/>
        </xdr:cNvSpPr>
      </xdr:nvSpPr>
      <xdr:spPr bwMode="auto">
        <a:xfrm>
          <a:off x="17545050" y="29556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33</xdr:row>
      <xdr:rowOff>0</xdr:rowOff>
    </xdr:from>
    <xdr:ext cx="304800" cy="304800"/>
    <xdr:sp macro="" textlink="">
      <xdr:nvSpPr>
        <xdr:cNvPr id="16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A6000000}"/>
            </a:ext>
          </a:extLst>
        </xdr:cNvPr>
        <xdr:cNvSpPr>
          <a:spLocks noChangeAspect="1" noChangeArrowheads="1"/>
        </xdr:cNvSpPr>
      </xdr:nvSpPr>
      <xdr:spPr bwMode="auto">
        <a:xfrm>
          <a:off x="17545050" y="30994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42</xdr:row>
      <xdr:rowOff>0</xdr:rowOff>
    </xdr:from>
    <xdr:ext cx="304800" cy="304800"/>
    <xdr:sp macro="" textlink="">
      <xdr:nvSpPr>
        <xdr:cNvPr id="16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A7000000}"/>
            </a:ext>
          </a:extLst>
        </xdr:cNvPr>
        <xdr:cNvSpPr>
          <a:spLocks noChangeAspect="1" noChangeArrowheads="1"/>
        </xdr:cNvSpPr>
      </xdr:nvSpPr>
      <xdr:spPr bwMode="auto">
        <a:xfrm>
          <a:off x="17545050" y="44500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44</xdr:row>
      <xdr:rowOff>0</xdr:rowOff>
    </xdr:from>
    <xdr:ext cx="304800" cy="304800"/>
    <xdr:sp macro="" textlink="">
      <xdr:nvSpPr>
        <xdr:cNvPr id="16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A8000000}"/>
            </a:ext>
          </a:extLst>
        </xdr:cNvPr>
        <xdr:cNvSpPr>
          <a:spLocks noChangeAspect="1" noChangeArrowheads="1"/>
        </xdr:cNvSpPr>
      </xdr:nvSpPr>
      <xdr:spPr bwMode="auto">
        <a:xfrm>
          <a:off x="17545050" y="46986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45</xdr:row>
      <xdr:rowOff>0</xdr:rowOff>
    </xdr:from>
    <xdr:ext cx="304800" cy="304800"/>
    <xdr:sp macro="" textlink="">
      <xdr:nvSpPr>
        <xdr:cNvPr id="16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A9000000}"/>
            </a:ext>
          </a:extLst>
        </xdr:cNvPr>
        <xdr:cNvSpPr>
          <a:spLocks noChangeAspect="1" noChangeArrowheads="1"/>
        </xdr:cNvSpPr>
      </xdr:nvSpPr>
      <xdr:spPr bwMode="auto">
        <a:xfrm>
          <a:off x="17545050" y="47986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46</xdr:row>
      <xdr:rowOff>0</xdr:rowOff>
    </xdr:from>
    <xdr:ext cx="304800" cy="304800"/>
    <xdr:sp macro="" textlink="">
      <xdr:nvSpPr>
        <xdr:cNvPr id="17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AA000000}"/>
            </a:ext>
          </a:extLst>
        </xdr:cNvPr>
        <xdr:cNvSpPr>
          <a:spLocks noChangeAspect="1" noChangeArrowheads="1"/>
        </xdr:cNvSpPr>
      </xdr:nvSpPr>
      <xdr:spPr bwMode="auto">
        <a:xfrm>
          <a:off x="17545050" y="49177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47</xdr:row>
      <xdr:rowOff>0</xdr:rowOff>
    </xdr:from>
    <xdr:ext cx="304800" cy="304800"/>
    <xdr:sp macro="" textlink="">
      <xdr:nvSpPr>
        <xdr:cNvPr id="17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AB000000}"/>
            </a:ext>
          </a:extLst>
        </xdr:cNvPr>
        <xdr:cNvSpPr>
          <a:spLocks noChangeAspect="1" noChangeArrowheads="1"/>
        </xdr:cNvSpPr>
      </xdr:nvSpPr>
      <xdr:spPr bwMode="auto">
        <a:xfrm>
          <a:off x="17545050" y="50368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72</xdr:row>
      <xdr:rowOff>0</xdr:rowOff>
    </xdr:from>
    <xdr:ext cx="304800" cy="304800"/>
    <xdr:sp macro="" textlink="">
      <xdr:nvSpPr>
        <xdr:cNvPr id="17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AC000000}"/>
            </a:ext>
          </a:extLst>
        </xdr:cNvPr>
        <xdr:cNvSpPr>
          <a:spLocks noChangeAspect="1" noChangeArrowheads="1"/>
        </xdr:cNvSpPr>
      </xdr:nvSpPr>
      <xdr:spPr bwMode="auto">
        <a:xfrm>
          <a:off x="17545050" y="77095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72</xdr:row>
      <xdr:rowOff>0</xdr:rowOff>
    </xdr:from>
    <xdr:ext cx="304800" cy="304800"/>
    <xdr:sp macro="" textlink="">
      <xdr:nvSpPr>
        <xdr:cNvPr id="17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AD000000}"/>
            </a:ext>
          </a:extLst>
        </xdr:cNvPr>
        <xdr:cNvSpPr>
          <a:spLocks noChangeAspect="1" noChangeArrowheads="1"/>
        </xdr:cNvSpPr>
      </xdr:nvSpPr>
      <xdr:spPr bwMode="auto">
        <a:xfrm>
          <a:off x="17545050" y="77095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72</xdr:row>
      <xdr:rowOff>0</xdr:rowOff>
    </xdr:from>
    <xdr:ext cx="304800" cy="304800"/>
    <xdr:sp macro="" textlink="">
      <xdr:nvSpPr>
        <xdr:cNvPr id="17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AE000000}"/>
            </a:ext>
          </a:extLst>
        </xdr:cNvPr>
        <xdr:cNvSpPr>
          <a:spLocks noChangeAspect="1" noChangeArrowheads="1"/>
        </xdr:cNvSpPr>
      </xdr:nvSpPr>
      <xdr:spPr bwMode="auto">
        <a:xfrm>
          <a:off x="17545050" y="77095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45</xdr:row>
      <xdr:rowOff>0</xdr:rowOff>
    </xdr:from>
    <xdr:ext cx="304800" cy="304800"/>
    <xdr:sp macro="" textlink="">
      <xdr:nvSpPr>
        <xdr:cNvPr id="17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AF000000}"/>
            </a:ext>
          </a:extLst>
        </xdr:cNvPr>
        <xdr:cNvSpPr>
          <a:spLocks noChangeAspect="1" noChangeArrowheads="1"/>
        </xdr:cNvSpPr>
      </xdr:nvSpPr>
      <xdr:spPr bwMode="auto">
        <a:xfrm>
          <a:off x="17545050" y="47986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18</xdr:row>
      <xdr:rowOff>0</xdr:rowOff>
    </xdr:from>
    <xdr:ext cx="304800" cy="304800"/>
    <xdr:sp macro="" textlink="">
      <xdr:nvSpPr>
        <xdr:cNvPr id="17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B0000000}"/>
            </a:ext>
          </a:extLst>
        </xdr:cNvPr>
        <xdr:cNvSpPr>
          <a:spLocks noChangeAspect="1" noChangeArrowheads="1"/>
        </xdr:cNvSpPr>
      </xdr:nvSpPr>
      <xdr:spPr bwMode="auto">
        <a:xfrm>
          <a:off x="17545050" y="12249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19</xdr:row>
      <xdr:rowOff>0</xdr:rowOff>
    </xdr:from>
    <xdr:ext cx="304800" cy="304800"/>
    <xdr:sp macro="" textlink="">
      <xdr:nvSpPr>
        <xdr:cNvPr id="17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B1000000}"/>
            </a:ext>
          </a:extLst>
        </xdr:cNvPr>
        <xdr:cNvSpPr>
          <a:spLocks noChangeAspect="1" noChangeArrowheads="1"/>
        </xdr:cNvSpPr>
      </xdr:nvSpPr>
      <xdr:spPr bwMode="auto">
        <a:xfrm>
          <a:off x="17545050" y="13439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21</xdr:row>
      <xdr:rowOff>0</xdr:rowOff>
    </xdr:from>
    <xdr:ext cx="304800" cy="304800"/>
    <xdr:sp macro="" textlink="">
      <xdr:nvSpPr>
        <xdr:cNvPr id="17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B2000000}"/>
            </a:ext>
          </a:extLst>
        </xdr:cNvPr>
        <xdr:cNvSpPr>
          <a:spLocks noChangeAspect="1" noChangeArrowheads="1"/>
        </xdr:cNvSpPr>
      </xdr:nvSpPr>
      <xdr:spPr bwMode="auto">
        <a:xfrm>
          <a:off x="17545050" y="15887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17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B3000000}"/>
            </a:ext>
          </a:extLst>
        </xdr:cNvPr>
        <xdr:cNvSpPr>
          <a:spLocks noChangeAspect="1" noChangeArrowheads="1"/>
        </xdr:cNvSpPr>
      </xdr:nvSpPr>
      <xdr:spPr bwMode="auto">
        <a:xfrm>
          <a:off x="17545050" y="1706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18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B4000000}"/>
            </a:ext>
          </a:extLst>
        </xdr:cNvPr>
        <xdr:cNvSpPr>
          <a:spLocks noChangeAspect="1" noChangeArrowheads="1"/>
        </xdr:cNvSpPr>
      </xdr:nvSpPr>
      <xdr:spPr bwMode="auto">
        <a:xfrm>
          <a:off x="17545050" y="1706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18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B5000000}"/>
            </a:ext>
          </a:extLst>
        </xdr:cNvPr>
        <xdr:cNvSpPr>
          <a:spLocks noChangeAspect="1" noChangeArrowheads="1"/>
        </xdr:cNvSpPr>
      </xdr:nvSpPr>
      <xdr:spPr bwMode="auto">
        <a:xfrm>
          <a:off x="17545050" y="1706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18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B6000000}"/>
            </a:ext>
          </a:extLst>
        </xdr:cNvPr>
        <xdr:cNvSpPr>
          <a:spLocks noChangeAspect="1" noChangeArrowheads="1"/>
        </xdr:cNvSpPr>
      </xdr:nvSpPr>
      <xdr:spPr bwMode="auto">
        <a:xfrm>
          <a:off x="17545050" y="1706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45</xdr:row>
      <xdr:rowOff>0</xdr:rowOff>
    </xdr:from>
    <xdr:ext cx="304800" cy="304800"/>
    <xdr:sp macro="" textlink="">
      <xdr:nvSpPr>
        <xdr:cNvPr id="18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B7000000}"/>
            </a:ext>
          </a:extLst>
        </xdr:cNvPr>
        <xdr:cNvSpPr>
          <a:spLocks noChangeAspect="1" noChangeArrowheads="1"/>
        </xdr:cNvSpPr>
      </xdr:nvSpPr>
      <xdr:spPr bwMode="auto">
        <a:xfrm>
          <a:off x="17545050" y="47986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46</xdr:row>
      <xdr:rowOff>0</xdr:rowOff>
    </xdr:from>
    <xdr:ext cx="304800" cy="304800"/>
    <xdr:sp macro="" textlink="">
      <xdr:nvSpPr>
        <xdr:cNvPr id="18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B8000000}"/>
            </a:ext>
          </a:extLst>
        </xdr:cNvPr>
        <xdr:cNvSpPr>
          <a:spLocks noChangeAspect="1" noChangeArrowheads="1"/>
        </xdr:cNvSpPr>
      </xdr:nvSpPr>
      <xdr:spPr bwMode="auto">
        <a:xfrm>
          <a:off x="17545050" y="49177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46</xdr:row>
      <xdr:rowOff>0</xdr:rowOff>
    </xdr:from>
    <xdr:ext cx="304800" cy="304800"/>
    <xdr:sp macro="" textlink="">
      <xdr:nvSpPr>
        <xdr:cNvPr id="18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B9000000}"/>
            </a:ext>
          </a:extLst>
        </xdr:cNvPr>
        <xdr:cNvSpPr>
          <a:spLocks noChangeAspect="1" noChangeArrowheads="1"/>
        </xdr:cNvSpPr>
      </xdr:nvSpPr>
      <xdr:spPr bwMode="auto">
        <a:xfrm>
          <a:off x="17545050" y="49177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89</xdr:row>
      <xdr:rowOff>0</xdr:rowOff>
    </xdr:from>
    <xdr:ext cx="304800" cy="304800"/>
    <xdr:sp macro="" textlink="">
      <xdr:nvSpPr>
        <xdr:cNvPr id="18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BA000000}"/>
            </a:ext>
          </a:extLst>
        </xdr:cNvPr>
        <xdr:cNvSpPr>
          <a:spLocks noChangeAspect="1" noChangeArrowheads="1"/>
        </xdr:cNvSpPr>
      </xdr:nvSpPr>
      <xdr:spPr bwMode="auto">
        <a:xfrm>
          <a:off x="17545050" y="93735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87</xdr:row>
      <xdr:rowOff>0</xdr:rowOff>
    </xdr:from>
    <xdr:ext cx="304800" cy="304800"/>
    <xdr:sp macro="" textlink="">
      <xdr:nvSpPr>
        <xdr:cNvPr id="18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BB000000}"/>
            </a:ext>
          </a:extLst>
        </xdr:cNvPr>
        <xdr:cNvSpPr>
          <a:spLocks noChangeAspect="1" noChangeArrowheads="1"/>
        </xdr:cNvSpPr>
      </xdr:nvSpPr>
      <xdr:spPr bwMode="auto">
        <a:xfrm>
          <a:off x="17545050" y="91706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23</xdr:row>
      <xdr:rowOff>0</xdr:rowOff>
    </xdr:from>
    <xdr:ext cx="304800" cy="304800"/>
    <xdr:sp macro="" textlink="">
      <xdr:nvSpPr>
        <xdr:cNvPr id="18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BC000000}"/>
            </a:ext>
          </a:extLst>
        </xdr:cNvPr>
        <xdr:cNvSpPr>
          <a:spLocks noChangeAspect="1" noChangeArrowheads="1"/>
        </xdr:cNvSpPr>
      </xdr:nvSpPr>
      <xdr:spPr bwMode="auto">
        <a:xfrm>
          <a:off x="17545050" y="1824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23</xdr:row>
      <xdr:rowOff>0</xdr:rowOff>
    </xdr:from>
    <xdr:ext cx="304800" cy="304800"/>
    <xdr:sp macro="" textlink="">
      <xdr:nvSpPr>
        <xdr:cNvPr id="18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BD000000}"/>
            </a:ext>
          </a:extLst>
        </xdr:cNvPr>
        <xdr:cNvSpPr>
          <a:spLocks noChangeAspect="1" noChangeArrowheads="1"/>
        </xdr:cNvSpPr>
      </xdr:nvSpPr>
      <xdr:spPr bwMode="auto">
        <a:xfrm>
          <a:off x="17545050" y="1824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xdr:row>
      <xdr:rowOff>0</xdr:rowOff>
    </xdr:from>
    <xdr:ext cx="304800" cy="304800"/>
    <xdr:sp macro="" textlink="">
      <xdr:nvSpPr>
        <xdr:cNvPr id="19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BE000000}"/>
            </a:ext>
          </a:extLst>
        </xdr:cNvPr>
        <xdr:cNvSpPr>
          <a:spLocks noChangeAspect="1" noChangeArrowheads="1"/>
        </xdr:cNvSpPr>
      </xdr:nvSpPr>
      <xdr:spPr bwMode="auto">
        <a:xfrm>
          <a:off x="17545050" y="2419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xdr:row>
      <xdr:rowOff>0</xdr:rowOff>
    </xdr:from>
    <xdr:ext cx="304800" cy="304800"/>
    <xdr:sp macro="" textlink="">
      <xdr:nvSpPr>
        <xdr:cNvPr id="19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BF000000}"/>
            </a:ext>
          </a:extLst>
        </xdr:cNvPr>
        <xdr:cNvSpPr>
          <a:spLocks noChangeAspect="1" noChangeArrowheads="1"/>
        </xdr:cNvSpPr>
      </xdr:nvSpPr>
      <xdr:spPr bwMode="auto">
        <a:xfrm>
          <a:off x="17545050" y="2419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19</xdr:row>
      <xdr:rowOff>0</xdr:rowOff>
    </xdr:from>
    <xdr:ext cx="304800" cy="304800"/>
    <xdr:sp macro="" textlink="">
      <xdr:nvSpPr>
        <xdr:cNvPr id="19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C0000000}"/>
            </a:ext>
          </a:extLst>
        </xdr:cNvPr>
        <xdr:cNvSpPr>
          <a:spLocks noChangeAspect="1" noChangeArrowheads="1"/>
        </xdr:cNvSpPr>
      </xdr:nvSpPr>
      <xdr:spPr bwMode="auto">
        <a:xfrm>
          <a:off x="17545050" y="13439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15</xdr:row>
      <xdr:rowOff>0</xdr:rowOff>
    </xdr:from>
    <xdr:ext cx="304800" cy="304800"/>
    <xdr:sp macro="" textlink="">
      <xdr:nvSpPr>
        <xdr:cNvPr id="19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C1000000}"/>
            </a:ext>
          </a:extLst>
        </xdr:cNvPr>
        <xdr:cNvSpPr>
          <a:spLocks noChangeAspect="1" noChangeArrowheads="1"/>
        </xdr:cNvSpPr>
      </xdr:nvSpPr>
      <xdr:spPr bwMode="auto">
        <a:xfrm>
          <a:off x="17545050" y="944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18</xdr:row>
      <xdr:rowOff>0</xdr:rowOff>
    </xdr:from>
    <xdr:ext cx="304800" cy="304800"/>
    <xdr:sp macro="" textlink="">
      <xdr:nvSpPr>
        <xdr:cNvPr id="19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C2000000}"/>
            </a:ext>
          </a:extLst>
        </xdr:cNvPr>
        <xdr:cNvSpPr>
          <a:spLocks noChangeAspect="1" noChangeArrowheads="1"/>
        </xdr:cNvSpPr>
      </xdr:nvSpPr>
      <xdr:spPr bwMode="auto">
        <a:xfrm>
          <a:off x="17545050" y="12249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21</xdr:row>
      <xdr:rowOff>0</xdr:rowOff>
    </xdr:from>
    <xdr:ext cx="304800" cy="304800"/>
    <xdr:sp macro="" textlink="">
      <xdr:nvSpPr>
        <xdr:cNvPr id="19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C3000000}"/>
            </a:ext>
          </a:extLst>
        </xdr:cNvPr>
        <xdr:cNvSpPr>
          <a:spLocks noChangeAspect="1" noChangeArrowheads="1"/>
        </xdr:cNvSpPr>
      </xdr:nvSpPr>
      <xdr:spPr bwMode="auto">
        <a:xfrm>
          <a:off x="17545050" y="15887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21</xdr:row>
      <xdr:rowOff>0</xdr:rowOff>
    </xdr:from>
    <xdr:ext cx="304800" cy="304800"/>
    <xdr:sp macro="" textlink="">
      <xdr:nvSpPr>
        <xdr:cNvPr id="19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C4000000}"/>
            </a:ext>
          </a:extLst>
        </xdr:cNvPr>
        <xdr:cNvSpPr>
          <a:spLocks noChangeAspect="1" noChangeArrowheads="1"/>
        </xdr:cNvSpPr>
      </xdr:nvSpPr>
      <xdr:spPr bwMode="auto">
        <a:xfrm>
          <a:off x="17545050" y="15887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19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C5000000}"/>
            </a:ext>
          </a:extLst>
        </xdr:cNvPr>
        <xdr:cNvSpPr>
          <a:spLocks noChangeAspect="1" noChangeArrowheads="1"/>
        </xdr:cNvSpPr>
      </xdr:nvSpPr>
      <xdr:spPr bwMode="auto">
        <a:xfrm>
          <a:off x="17545050" y="1706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19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C6000000}"/>
            </a:ext>
          </a:extLst>
        </xdr:cNvPr>
        <xdr:cNvSpPr>
          <a:spLocks noChangeAspect="1" noChangeArrowheads="1"/>
        </xdr:cNvSpPr>
      </xdr:nvSpPr>
      <xdr:spPr bwMode="auto">
        <a:xfrm>
          <a:off x="17545050" y="1706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19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C7000000}"/>
            </a:ext>
          </a:extLst>
        </xdr:cNvPr>
        <xdr:cNvSpPr>
          <a:spLocks noChangeAspect="1" noChangeArrowheads="1"/>
        </xdr:cNvSpPr>
      </xdr:nvSpPr>
      <xdr:spPr bwMode="auto">
        <a:xfrm>
          <a:off x="17545050" y="1706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xdr:row>
      <xdr:rowOff>0</xdr:rowOff>
    </xdr:from>
    <xdr:ext cx="304800" cy="304800"/>
    <xdr:sp macro="" textlink="">
      <xdr:nvSpPr>
        <xdr:cNvPr id="20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C8000000}"/>
            </a:ext>
          </a:extLst>
        </xdr:cNvPr>
        <xdr:cNvSpPr>
          <a:spLocks noChangeAspect="1" noChangeArrowheads="1"/>
        </xdr:cNvSpPr>
      </xdr:nvSpPr>
      <xdr:spPr bwMode="auto">
        <a:xfrm>
          <a:off x="17545050" y="3267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xdr:row>
      <xdr:rowOff>0</xdr:rowOff>
    </xdr:from>
    <xdr:ext cx="304800" cy="304800"/>
    <xdr:sp macro="" textlink="">
      <xdr:nvSpPr>
        <xdr:cNvPr id="20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C9000000}"/>
            </a:ext>
          </a:extLst>
        </xdr:cNvPr>
        <xdr:cNvSpPr>
          <a:spLocks noChangeAspect="1" noChangeArrowheads="1"/>
        </xdr:cNvSpPr>
      </xdr:nvSpPr>
      <xdr:spPr bwMode="auto">
        <a:xfrm>
          <a:off x="17545050" y="3267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10</xdr:row>
      <xdr:rowOff>0</xdr:rowOff>
    </xdr:from>
    <xdr:ext cx="304800" cy="304800"/>
    <xdr:sp macro="" textlink="">
      <xdr:nvSpPr>
        <xdr:cNvPr id="20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CA000000}"/>
            </a:ext>
          </a:extLst>
        </xdr:cNvPr>
        <xdr:cNvSpPr>
          <a:spLocks noChangeAspect="1" noChangeArrowheads="1"/>
        </xdr:cNvSpPr>
      </xdr:nvSpPr>
      <xdr:spPr bwMode="auto">
        <a:xfrm>
          <a:off x="17545050" y="4238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11</xdr:row>
      <xdr:rowOff>0</xdr:rowOff>
    </xdr:from>
    <xdr:ext cx="304800" cy="304800"/>
    <xdr:sp macro="" textlink="">
      <xdr:nvSpPr>
        <xdr:cNvPr id="20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CB000000}"/>
            </a:ext>
          </a:extLst>
        </xdr:cNvPr>
        <xdr:cNvSpPr>
          <a:spLocks noChangeAspect="1" noChangeArrowheads="1"/>
        </xdr:cNvSpPr>
      </xdr:nvSpPr>
      <xdr:spPr bwMode="auto">
        <a:xfrm>
          <a:off x="17545050" y="5210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12</xdr:row>
      <xdr:rowOff>0</xdr:rowOff>
    </xdr:from>
    <xdr:ext cx="304800" cy="304800"/>
    <xdr:sp macro="" textlink="">
      <xdr:nvSpPr>
        <xdr:cNvPr id="20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CC000000}"/>
            </a:ext>
          </a:extLst>
        </xdr:cNvPr>
        <xdr:cNvSpPr>
          <a:spLocks noChangeAspect="1" noChangeArrowheads="1"/>
        </xdr:cNvSpPr>
      </xdr:nvSpPr>
      <xdr:spPr bwMode="auto">
        <a:xfrm>
          <a:off x="17545050" y="618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26</xdr:row>
      <xdr:rowOff>0</xdr:rowOff>
    </xdr:from>
    <xdr:ext cx="304800" cy="304800"/>
    <xdr:sp macro="" textlink="">
      <xdr:nvSpPr>
        <xdr:cNvPr id="20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CD000000}"/>
            </a:ext>
          </a:extLst>
        </xdr:cNvPr>
        <xdr:cNvSpPr>
          <a:spLocks noChangeAspect="1" noChangeArrowheads="1"/>
        </xdr:cNvSpPr>
      </xdr:nvSpPr>
      <xdr:spPr bwMode="auto">
        <a:xfrm>
          <a:off x="17545050" y="22364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27</xdr:row>
      <xdr:rowOff>0</xdr:rowOff>
    </xdr:from>
    <xdr:ext cx="304800" cy="304800"/>
    <xdr:sp macro="" textlink="">
      <xdr:nvSpPr>
        <xdr:cNvPr id="20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CE000000}"/>
            </a:ext>
          </a:extLst>
        </xdr:cNvPr>
        <xdr:cNvSpPr>
          <a:spLocks noChangeAspect="1" noChangeArrowheads="1"/>
        </xdr:cNvSpPr>
      </xdr:nvSpPr>
      <xdr:spPr bwMode="auto">
        <a:xfrm>
          <a:off x="17545050" y="23431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90</xdr:row>
      <xdr:rowOff>0</xdr:rowOff>
    </xdr:from>
    <xdr:ext cx="304800" cy="304800"/>
    <xdr:sp macro="" textlink="">
      <xdr:nvSpPr>
        <xdr:cNvPr id="20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CF000000}"/>
            </a:ext>
          </a:extLst>
        </xdr:cNvPr>
        <xdr:cNvSpPr>
          <a:spLocks noChangeAspect="1" noChangeArrowheads="1"/>
        </xdr:cNvSpPr>
      </xdr:nvSpPr>
      <xdr:spPr bwMode="auto">
        <a:xfrm>
          <a:off x="17545050" y="94916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24</xdr:row>
      <xdr:rowOff>0</xdr:rowOff>
    </xdr:from>
    <xdr:ext cx="304800" cy="304800"/>
    <xdr:sp macro="" textlink="">
      <xdr:nvSpPr>
        <xdr:cNvPr id="20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D0000000}"/>
            </a:ext>
          </a:extLst>
        </xdr:cNvPr>
        <xdr:cNvSpPr>
          <a:spLocks noChangeAspect="1" noChangeArrowheads="1"/>
        </xdr:cNvSpPr>
      </xdr:nvSpPr>
      <xdr:spPr bwMode="auto">
        <a:xfrm>
          <a:off x="17545050" y="19431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28</xdr:row>
      <xdr:rowOff>0</xdr:rowOff>
    </xdr:from>
    <xdr:ext cx="304800" cy="304800"/>
    <xdr:sp macro="" textlink="">
      <xdr:nvSpPr>
        <xdr:cNvPr id="20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D1000000}"/>
            </a:ext>
          </a:extLst>
        </xdr:cNvPr>
        <xdr:cNvSpPr>
          <a:spLocks noChangeAspect="1" noChangeArrowheads="1"/>
        </xdr:cNvSpPr>
      </xdr:nvSpPr>
      <xdr:spPr bwMode="auto">
        <a:xfrm>
          <a:off x="17545050" y="24498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30</xdr:row>
      <xdr:rowOff>0</xdr:rowOff>
    </xdr:from>
    <xdr:ext cx="304800" cy="304800"/>
    <xdr:sp macro="" textlink="">
      <xdr:nvSpPr>
        <xdr:cNvPr id="21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D2000000}"/>
            </a:ext>
          </a:extLst>
        </xdr:cNvPr>
        <xdr:cNvSpPr>
          <a:spLocks noChangeAspect="1" noChangeArrowheads="1"/>
        </xdr:cNvSpPr>
      </xdr:nvSpPr>
      <xdr:spPr bwMode="auto">
        <a:xfrm>
          <a:off x="17545050" y="268414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31</xdr:row>
      <xdr:rowOff>0</xdr:rowOff>
    </xdr:from>
    <xdr:ext cx="304800" cy="304800"/>
    <xdr:sp macro="" textlink="">
      <xdr:nvSpPr>
        <xdr:cNvPr id="21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D3000000}"/>
            </a:ext>
          </a:extLst>
        </xdr:cNvPr>
        <xdr:cNvSpPr>
          <a:spLocks noChangeAspect="1" noChangeArrowheads="1"/>
        </xdr:cNvSpPr>
      </xdr:nvSpPr>
      <xdr:spPr bwMode="auto">
        <a:xfrm>
          <a:off x="17545050" y="28117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32</xdr:row>
      <xdr:rowOff>0</xdr:rowOff>
    </xdr:from>
    <xdr:ext cx="304800" cy="304800"/>
    <xdr:sp macro="" textlink="">
      <xdr:nvSpPr>
        <xdr:cNvPr id="21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D4000000}"/>
            </a:ext>
          </a:extLst>
        </xdr:cNvPr>
        <xdr:cNvSpPr>
          <a:spLocks noChangeAspect="1" noChangeArrowheads="1"/>
        </xdr:cNvSpPr>
      </xdr:nvSpPr>
      <xdr:spPr bwMode="auto">
        <a:xfrm>
          <a:off x="17545050" y="29556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33</xdr:row>
      <xdr:rowOff>0</xdr:rowOff>
    </xdr:from>
    <xdr:ext cx="304800" cy="304800"/>
    <xdr:sp macro="" textlink="">
      <xdr:nvSpPr>
        <xdr:cNvPr id="21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D5000000}"/>
            </a:ext>
          </a:extLst>
        </xdr:cNvPr>
        <xdr:cNvSpPr>
          <a:spLocks noChangeAspect="1" noChangeArrowheads="1"/>
        </xdr:cNvSpPr>
      </xdr:nvSpPr>
      <xdr:spPr bwMode="auto">
        <a:xfrm>
          <a:off x="17545050" y="30994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42</xdr:row>
      <xdr:rowOff>0</xdr:rowOff>
    </xdr:from>
    <xdr:ext cx="304800" cy="304800"/>
    <xdr:sp macro="" textlink="">
      <xdr:nvSpPr>
        <xdr:cNvPr id="21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D6000000}"/>
            </a:ext>
          </a:extLst>
        </xdr:cNvPr>
        <xdr:cNvSpPr>
          <a:spLocks noChangeAspect="1" noChangeArrowheads="1"/>
        </xdr:cNvSpPr>
      </xdr:nvSpPr>
      <xdr:spPr bwMode="auto">
        <a:xfrm>
          <a:off x="17545050" y="44500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44</xdr:row>
      <xdr:rowOff>0</xdr:rowOff>
    </xdr:from>
    <xdr:ext cx="304800" cy="304800"/>
    <xdr:sp macro="" textlink="">
      <xdr:nvSpPr>
        <xdr:cNvPr id="21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D7000000}"/>
            </a:ext>
          </a:extLst>
        </xdr:cNvPr>
        <xdr:cNvSpPr>
          <a:spLocks noChangeAspect="1" noChangeArrowheads="1"/>
        </xdr:cNvSpPr>
      </xdr:nvSpPr>
      <xdr:spPr bwMode="auto">
        <a:xfrm>
          <a:off x="17545050" y="46986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45</xdr:row>
      <xdr:rowOff>0</xdr:rowOff>
    </xdr:from>
    <xdr:ext cx="304800" cy="304800"/>
    <xdr:sp macro="" textlink="">
      <xdr:nvSpPr>
        <xdr:cNvPr id="21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D8000000}"/>
            </a:ext>
          </a:extLst>
        </xdr:cNvPr>
        <xdr:cNvSpPr>
          <a:spLocks noChangeAspect="1" noChangeArrowheads="1"/>
        </xdr:cNvSpPr>
      </xdr:nvSpPr>
      <xdr:spPr bwMode="auto">
        <a:xfrm>
          <a:off x="17545050" y="47986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46</xdr:row>
      <xdr:rowOff>0</xdr:rowOff>
    </xdr:from>
    <xdr:ext cx="304800" cy="304800"/>
    <xdr:sp macro="" textlink="">
      <xdr:nvSpPr>
        <xdr:cNvPr id="21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D9000000}"/>
            </a:ext>
          </a:extLst>
        </xdr:cNvPr>
        <xdr:cNvSpPr>
          <a:spLocks noChangeAspect="1" noChangeArrowheads="1"/>
        </xdr:cNvSpPr>
      </xdr:nvSpPr>
      <xdr:spPr bwMode="auto">
        <a:xfrm>
          <a:off x="17545050" y="49177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47</xdr:row>
      <xdr:rowOff>0</xdr:rowOff>
    </xdr:from>
    <xdr:ext cx="304800" cy="304800"/>
    <xdr:sp macro="" textlink="">
      <xdr:nvSpPr>
        <xdr:cNvPr id="21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DA000000}"/>
            </a:ext>
          </a:extLst>
        </xdr:cNvPr>
        <xdr:cNvSpPr>
          <a:spLocks noChangeAspect="1" noChangeArrowheads="1"/>
        </xdr:cNvSpPr>
      </xdr:nvSpPr>
      <xdr:spPr bwMode="auto">
        <a:xfrm>
          <a:off x="17545050" y="50368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72</xdr:row>
      <xdr:rowOff>0</xdr:rowOff>
    </xdr:from>
    <xdr:ext cx="304800" cy="304800"/>
    <xdr:sp macro="" textlink="">
      <xdr:nvSpPr>
        <xdr:cNvPr id="21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DB000000}"/>
            </a:ext>
          </a:extLst>
        </xdr:cNvPr>
        <xdr:cNvSpPr>
          <a:spLocks noChangeAspect="1" noChangeArrowheads="1"/>
        </xdr:cNvSpPr>
      </xdr:nvSpPr>
      <xdr:spPr bwMode="auto">
        <a:xfrm>
          <a:off x="17545050" y="77095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72</xdr:row>
      <xdr:rowOff>0</xdr:rowOff>
    </xdr:from>
    <xdr:ext cx="304800" cy="304800"/>
    <xdr:sp macro="" textlink="">
      <xdr:nvSpPr>
        <xdr:cNvPr id="22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DC000000}"/>
            </a:ext>
          </a:extLst>
        </xdr:cNvPr>
        <xdr:cNvSpPr>
          <a:spLocks noChangeAspect="1" noChangeArrowheads="1"/>
        </xdr:cNvSpPr>
      </xdr:nvSpPr>
      <xdr:spPr bwMode="auto">
        <a:xfrm>
          <a:off x="17545050" y="77095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72</xdr:row>
      <xdr:rowOff>0</xdr:rowOff>
    </xdr:from>
    <xdr:ext cx="304800" cy="304800"/>
    <xdr:sp macro="" textlink="">
      <xdr:nvSpPr>
        <xdr:cNvPr id="22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DD000000}"/>
            </a:ext>
          </a:extLst>
        </xdr:cNvPr>
        <xdr:cNvSpPr>
          <a:spLocks noChangeAspect="1" noChangeArrowheads="1"/>
        </xdr:cNvSpPr>
      </xdr:nvSpPr>
      <xdr:spPr bwMode="auto">
        <a:xfrm>
          <a:off x="17545050" y="77095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45</xdr:row>
      <xdr:rowOff>0</xdr:rowOff>
    </xdr:from>
    <xdr:ext cx="304800" cy="304800"/>
    <xdr:sp macro="" textlink="">
      <xdr:nvSpPr>
        <xdr:cNvPr id="22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DE000000}"/>
            </a:ext>
          </a:extLst>
        </xdr:cNvPr>
        <xdr:cNvSpPr>
          <a:spLocks noChangeAspect="1" noChangeArrowheads="1"/>
        </xdr:cNvSpPr>
      </xdr:nvSpPr>
      <xdr:spPr bwMode="auto">
        <a:xfrm>
          <a:off x="17545050" y="47986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18</xdr:row>
      <xdr:rowOff>0</xdr:rowOff>
    </xdr:from>
    <xdr:ext cx="304800" cy="304800"/>
    <xdr:sp macro="" textlink="">
      <xdr:nvSpPr>
        <xdr:cNvPr id="22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DF000000}"/>
            </a:ext>
          </a:extLst>
        </xdr:cNvPr>
        <xdr:cNvSpPr>
          <a:spLocks noChangeAspect="1" noChangeArrowheads="1"/>
        </xdr:cNvSpPr>
      </xdr:nvSpPr>
      <xdr:spPr bwMode="auto">
        <a:xfrm>
          <a:off x="17545050" y="12249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19</xdr:row>
      <xdr:rowOff>0</xdr:rowOff>
    </xdr:from>
    <xdr:ext cx="304800" cy="304800"/>
    <xdr:sp macro="" textlink="">
      <xdr:nvSpPr>
        <xdr:cNvPr id="22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E0000000}"/>
            </a:ext>
          </a:extLst>
        </xdr:cNvPr>
        <xdr:cNvSpPr>
          <a:spLocks noChangeAspect="1" noChangeArrowheads="1"/>
        </xdr:cNvSpPr>
      </xdr:nvSpPr>
      <xdr:spPr bwMode="auto">
        <a:xfrm>
          <a:off x="17545050" y="13439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21</xdr:row>
      <xdr:rowOff>0</xdr:rowOff>
    </xdr:from>
    <xdr:ext cx="304800" cy="304800"/>
    <xdr:sp macro="" textlink="">
      <xdr:nvSpPr>
        <xdr:cNvPr id="22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E1000000}"/>
            </a:ext>
          </a:extLst>
        </xdr:cNvPr>
        <xdr:cNvSpPr>
          <a:spLocks noChangeAspect="1" noChangeArrowheads="1"/>
        </xdr:cNvSpPr>
      </xdr:nvSpPr>
      <xdr:spPr bwMode="auto">
        <a:xfrm>
          <a:off x="17545050" y="15887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22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E2000000}"/>
            </a:ext>
          </a:extLst>
        </xdr:cNvPr>
        <xdr:cNvSpPr>
          <a:spLocks noChangeAspect="1" noChangeArrowheads="1"/>
        </xdr:cNvSpPr>
      </xdr:nvSpPr>
      <xdr:spPr bwMode="auto">
        <a:xfrm>
          <a:off x="17545050" y="1706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22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E3000000}"/>
            </a:ext>
          </a:extLst>
        </xdr:cNvPr>
        <xdr:cNvSpPr>
          <a:spLocks noChangeAspect="1" noChangeArrowheads="1"/>
        </xdr:cNvSpPr>
      </xdr:nvSpPr>
      <xdr:spPr bwMode="auto">
        <a:xfrm>
          <a:off x="17545050" y="1706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22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E4000000}"/>
            </a:ext>
          </a:extLst>
        </xdr:cNvPr>
        <xdr:cNvSpPr>
          <a:spLocks noChangeAspect="1" noChangeArrowheads="1"/>
        </xdr:cNvSpPr>
      </xdr:nvSpPr>
      <xdr:spPr bwMode="auto">
        <a:xfrm>
          <a:off x="17545050" y="1706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22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E5000000}"/>
            </a:ext>
          </a:extLst>
        </xdr:cNvPr>
        <xdr:cNvSpPr>
          <a:spLocks noChangeAspect="1" noChangeArrowheads="1"/>
        </xdr:cNvSpPr>
      </xdr:nvSpPr>
      <xdr:spPr bwMode="auto">
        <a:xfrm>
          <a:off x="17545050" y="1706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45</xdr:row>
      <xdr:rowOff>0</xdr:rowOff>
    </xdr:from>
    <xdr:ext cx="304800" cy="304800"/>
    <xdr:sp macro="" textlink="">
      <xdr:nvSpPr>
        <xdr:cNvPr id="23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E6000000}"/>
            </a:ext>
          </a:extLst>
        </xdr:cNvPr>
        <xdr:cNvSpPr>
          <a:spLocks noChangeAspect="1" noChangeArrowheads="1"/>
        </xdr:cNvSpPr>
      </xdr:nvSpPr>
      <xdr:spPr bwMode="auto">
        <a:xfrm>
          <a:off x="17545050" y="47986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46</xdr:row>
      <xdr:rowOff>0</xdr:rowOff>
    </xdr:from>
    <xdr:ext cx="304800" cy="304800"/>
    <xdr:sp macro="" textlink="">
      <xdr:nvSpPr>
        <xdr:cNvPr id="23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E7000000}"/>
            </a:ext>
          </a:extLst>
        </xdr:cNvPr>
        <xdr:cNvSpPr>
          <a:spLocks noChangeAspect="1" noChangeArrowheads="1"/>
        </xdr:cNvSpPr>
      </xdr:nvSpPr>
      <xdr:spPr bwMode="auto">
        <a:xfrm>
          <a:off x="17545050" y="49177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46</xdr:row>
      <xdr:rowOff>0</xdr:rowOff>
    </xdr:from>
    <xdr:ext cx="304800" cy="304800"/>
    <xdr:sp macro="" textlink="">
      <xdr:nvSpPr>
        <xdr:cNvPr id="23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E8000000}"/>
            </a:ext>
          </a:extLst>
        </xdr:cNvPr>
        <xdr:cNvSpPr>
          <a:spLocks noChangeAspect="1" noChangeArrowheads="1"/>
        </xdr:cNvSpPr>
      </xdr:nvSpPr>
      <xdr:spPr bwMode="auto">
        <a:xfrm>
          <a:off x="17545050" y="49177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89</xdr:row>
      <xdr:rowOff>0</xdr:rowOff>
    </xdr:from>
    <xdr:ext cx="304800" cy="304800"/>
    <xdr:sp macro="" textlink="">
      <xdr:nvSpPr>
        <xdr:cNvPr id="23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E9000000}"/>
            </a:ext>
          </a:extLst>
        </xdr:cNvPr>
        <xdr:cNvSpPr>
          <a:spLocks noChangeAspect="1" noChangeArrowheads="1"/>
        </xdr:cNvSpPr>
      </xdr:nvSpPr>
      <xdr:spPr bwMode="auto">
        <a:xfrm>
          <a:off x="17545050" y="93735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87</xdr:row>
      <xdr:rowOff>0</xdr:rowOff>
    </xdr:from>
    <xdr:ext cx="304800" cy="304800"/>
    <xdr:sp macro="" textlink="">
      <xdr:nvSpPr>
        <xdr:cNvPr id="23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EA000000}"/>
            </a:ext>
          </a:extLst>
        </xdr:cNvPr>
        <xdr:cNvSpPr>
          <a:spLocks noChangeAspect="1" noChangeArrowheads="1"/>
        </xdr:cNvSpPr>
      </xdr:nvSpPr>
      <xdr:spPr bwMode="auto">
        <a:xfrm>
          <a:off x="17545050" y="91706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23</xdr:row>
      <xdr:rowOff>0</xdr:rowOff>
    </xdr:from>
    <xdr:ext cx="304800" cy="304800"/>
    <xdr:sp macro="" textlink="">
      <xdr:nvSpPr>
        <xdr:cNvPr id="23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EB000000}"/>
            </a:ext>
          </a:extLst>
        </xdr:cNvPr>
        <xdr:cNvSpPr>
          <a:spLocks noChangeAspect="1" noChangeArrowheads="1"/>
        </xdr:cNvSpPr>
      </xdr:nvSpPr>
      <xdr:spPr bwMode="auto">
        <a:xfrm>
          <a:off x="17545050" y="1824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23</xdr:row>
      <xdr:rowOff>0</xdr:rowOff>
    </xdr:from>
    <xdr:ext cx="304800" cy="304800"/>
    <xdr:sp macro="" textlink="">
      <xdr:nvSpPr>
        <xdr:cNvPr id="23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EC000000}"/>
            </a:ext>
          </a:extLst>
        </xdr:cNvPr>
        <xdr:cNvSpPr>
          <a:spLocks noChangeAspect="1" noChangeArrowheads="1"/>
        </xdr:cNvSpPr>
      </xdr:nvSpPr>
      <xdr:spPr bwMode="auto">
        <a:xfrm>
          <a:off x="17545050" y="1824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xdr:row>
      <xdr:rowOff>0</xdr:rowOff>
    </xdr:from>
    <xdr:ext cx="304800" cy="304800"/>
    <xdr:sp macro="" textlink="">
      <xdr:nvSpPr>
        <xdr:cNvPr id="23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ED000000}"/>
            </a:ext>
          </a:extLst>
        </xdr:cNvPr>
        <xdr:cNvSpPr>
          <a:spLocks noChangeAspect="1" noChangeArrowheads="1"/>
        </xdr:cNvSpPr>
      </xdr:nvSpPr>
      <xdr:spPr bwMode="auto">
        <a:xfrm>
          <a:off x="17545050" y="2419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xdr:row>
      <xdr:rowOff>0</xdr:rowOff>
    </xdr:from>
    <xdr:ext cx="304800" cy="304800"/>
    <xdr:sp macro="" textlink="">
      <xdr:nvSpPr>
        <xdr:cNvPr id="23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EE000000}"/>
            </a:ext>
          </a:extLst>
        </xdr:cNvPr>
        <xdr:cNvSpPr>
          <a:spLocks noChangeAspect="1" noChangeArrowheads="1"/>
        </xdr:cNvSpPr>
      </xdr:nvSpPr>
      <xdr:spPr bwMode="auto">
        <a:xfrm>
          <a:off x="17545050" y="2419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15</xdr:row>
      <xdr:rowOff>0</xdr:rowOff>
    </xdr:from>
    <xdr:ext cx="304800" cy="304800"/>
    <xdr:sp macro="" textlink="">
      <xdr:nvSpPr>
        <xdr:cNvPr id="23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EF000000}"/>
            </a:ext>
          </a:extLst>
        </xdr:cNvPr>
        <xdr:cNvSpPr>
          <a:spLocks noChangeAspect="1" noChangeArrowheads="1"/>
        </xdr:cNvSpPr>
      </xdr:nvSpPr>
      <xdr:spPr bwMode="auto">
        <a:xfrm>
          <a:off x="17545050" y="944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21</xdr:row>
      <xdr:rowOff>0</xdr:rowOff>
    </xdr:from>
    <xdr:ext cx="304800" cy="304800"/>
    <xdr:sp macro="" textlink="">
      <xdr:nvSpPr>
        <xdr:cNvPr id="24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F0000000}"/>
            </a:ext>
          </a:extLst>
        </xdr:cNvPr>
        <xdr:cNvSpPr>
          <a:spLocks noChangeAspect="1" noChangeArrowheads="1"/>
        </xdr:cNvSpPr>
      </xdr:nvSpPr>
      <xdr:spPr bwMode="auto">
        <a:xfrm>
          <a:off x="17545050" y="15887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18</xdr:row>
      <xdr:rowOff>0</xdr:rowOff>
    </xdr:from>
    <xdr:ext cx="304800" cy="304800"/>
    <xdr:sp macro="" textlink="">
      <xdr:nvSpPr>
        <xdr:cNvPr id="24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F1000000}"/>
            </a:ext>
          </a:extLst>
        </xdr:cNvPr>
        <xdr:cNvSpPr>
          <a:spLocks noChangeAspect="1" noChangeArrowheads="1"/>
        </xdr:cNvSpPr>
      </xdr:nvSpPr>
      <xdr:spPr bwMode="auto">
        <a:xfrm>
          <a:off x="17545050" y="12249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24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F2000000}"/>
            </a:ext>
          </a:extLst>
        </xdr:cNvPr>
        <xdr:cNvSpPr>
          <a:spLocks noChangeAspect="1" noChangeArrowheads="1"/>
        </xdr:cNvSpPr>
      </xdr:nvSpPr>
      <xdr:spPr bwMode="auto">
        <a:xfrm>
          <a:off x="17545050" y="1706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24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F3000000}"/>
            </a:ext>
          </a:extLst>
        </xdr:cNvPr>
        <xdr:cNvSpPr>
          <a:spLocks noChangeAspect="1" noChangeArrowheads="1"/>
        </xdr:cNvSpPr>
      </xdr:nvSpPr>
      <xdr:spPr bwMode="auto">
        <a:xfrm>
          <a:off x="17545050" y="1706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24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F4000000}"/>
            </a:ext>
          </a:extLst>
        </xdr:cNvPr>
        <xdr:cNvSpPr>
          <a:spLocks noChangeAspect="1" noChangeArrowheads="1"/>
        </xdr:cNvSpPr>
      </xdr:nvSpPr>
      <xdr:spPr bwMode="auto">
        <a:xfrm>
          <a:off x="17545050" y="1706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24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F5000000}"/>
            </a:ext>
          </a:extLst>
        </xdr:cNvPr>
        <xdr:cNvSpPr>
          <a:spLocks noChangeAspect="1" noChangeArrowheads="1"/>
        </xdr:cNvSpPr>
      </xdr:nvSpPr>
      <xdr:spPr bwMode="auto">
        <a:xfrm>
          <a:off x="17545050" y="1706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23</xdr:row>
      <xdr:rowOff>0</xdr:rowOff>
    </xdr:from>
    <xdr:ext cx="304800" cy="304800"/>
    <xdr:sp macro="" textlink="">
      <xdr:nvSpPr>
        <xdr:cNvPr id="24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F6000000}"/>
            </a:ext>
          </a:extLst>
        </xdr:cNvPr>
        <xdr:cNvSpPr>
          <a:spLocks noChangeAspect="1" noChangeArrowheads="1"/>
        </xdr:cNvSpPr>
      </xdr:nvSpPr>
      <xdr:spPr bwMode="auto">
        <a:xfrm>
          <a:off x="17545050" y="1824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10</xdr:row>
      <xdr:rowOff>0</xdr:rowOff>
    </xdr:from>
    <xdr:ext cx="304800" cy="304800"/>
    <xdr:sp macro="" textlink="">
      <xdr:nvSpPr>
        <xdr:cNvPr id="24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F7000000}"/>
            </a:ext>
          </a:extLst>
        </xdr:cNvPr>
        <xdr:cNvSpPr>
          <a:spLocks noChangeAspect="1" noChangeArrowheads="1"/>
        </xdr:cNvSpPr>
      </xdr:nvSpPr>
      <xdr:spPr bwMode="auto">
        <a:xfrm>
          <a:off x="17545050" y="4238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10</xdr:row>
      <xdr:rowOff>0</xdr:rowOff>
    </xdr:from>
    <xdr:ext cx="304800" cy="304800"/>
    <xdr:sp macro="" textlink="">
      <xdr:nvSpPr>
        <xdr:cNvPr id="24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F8000000}"/>
            </a:ext>
          </a:extLst>
        </xdr:cNvPr>
        <xdr:cNvSpPr>
          <a:spLocks noChangeAspect="1" noChangeArrowheads="1"/>
        </xdr:cNvSpPr>
      </xdr:nvSpPr>
      <xdr:spPr bwMode="auto">
        <a:xfrm>
          <a:off x="17545050" y="4238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11</xdr:row>
      <xdr:rowOff>0</xdr:rowOff>
    </xdr:from>
    <xdr:ext cx="304800" cy="304800"/>
    <xdr:sp macro="" textlink="">
      <xdr:nvSpPr>
        <xdr:cNvPr id="24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F9000000}"/>
            </a:ext>
          </a:extLst>
        </xdr:cNvPr>
        <xdr:cNvSpPr>
          <a:spLocks noChangeAspect="1" noChangeArrowheads="1"/>
        </xdr:cNvSpPr>
      </xdr:nvSpPr>
      <xdr:spPr bwMode="auto">
        <a:xfrm>
          <a:off x="17545050" y="5210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12</xdr:row>
      <xdr:rowOff>0</xdr:rowOff>
    </xdr:from>
    <xdr:ext cx="304800" cy="304800"/>
    <xdr:sp macro="" textlink="">
      <xdr:nvSpPr>
        <xdr:cNvPr id="25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FA000000}"/>
            </a:ext>
          </a:extLst>
        </xdr:cNvPr>
        <xdr:cNvSpPr>
          <a:spLocks noChangeAspect="1" noChangeArrowheads="1"/>
        </xdr:cNvSpPr>
      </xdr:nvSpPr>
      <xdr:spPr bwMode="auto">
        <a:xfrm>
          <a:off x="17545050" y="618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26</xdr:row>
      <xdr:rowOff>0</xdr:rowOff>
    </xdr:from>
    <xdr:ext cx="304800" cy="304800"/>
    <xdr:sp macro="" textlink="">
      <xdr:nvSpPr>
        <xdr:cNvPr id="25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FB000000}"/>
            </a:ext>
          </a:extLst>
        </xdr:cNvPr>
        <xdr:cNvSpPr>
          <a:spLocks noChangeAspect="1" noChangeArrowheads="1"/>
        </xdr:cNvSpPr>
      </xdr:nvSpPr>
      <xdr:spPr bwMode="auto">
        <a:xfrm>
          <a:off x="17545050" y="22364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27</xdr:row>
      <xdr:rowOff>0</xdr:rowOff>
    </xdr:from>
    <xdr:ext cx="304800" cy="304800"/>
    <xdr:sp macro="" textlink="">
      <xdr:nvSpPr>
        <xdr:cNvPr id="25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FC000000}"/>
            </a:ext>
          </a:extLst>
        </xdr:cNvPr>
        <xdr:cNvSpPr>
          <a:spLocks noChangeAspect="1" noChangeArrowheads="1"/>
        </xdr:cNvSpPr>
      </xdr:nvSpPr>
      <xdr:spPr bwMode="auto">
        <a:xfrm>
          <a:off x="17545050" y="23431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87</xdr:row>
      <xdr:rowOff>0</xdr:rowOff>
    </xdr:from>
    <xdr:ext cx="304800" cy="304800"/>
    <xdr:sp macro="" textlink="">
      <xdr:nvSpPr>
        <xdr:cNvPr id="25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FD000000}"/>
            </a:ext>
          </a:extLst>
        </xdr:cNvPr>
        <xdr:cNvSpPr>
          <a:spLocks noChangeAspect="1" noChangeArrowheads="1"/>
        </xdr:cNvSpPr>
      </xdr:nvSpPr>
      <xdr:spPr bwMode="auto">
        <a:xfrm>
          <a:off x="17545050" y="91706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24</xdr:row>
      <xdr:rowOff>0</xdr:rowOff>
    </xdr:from>
    <xdr:ext cx="304800" cy="304800"/>
    <xdr:sp macro="" textlink="">
      <xdr:nvSpPr>
        <xdr:cNvPr id="25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FE000000}"/>
            </a:ext>
          </a:extLst>
        </xdr:cNvPr>
        <xdr:cNvSpPr>
          <a:spLocks noChangeAspect="1" noChangeArrowheads="1"/>
        </xdr:cNvSpPr>
      </xdr:nvSpPr>
      <xdr:spPr bwMode="auto">
        <a:xfrm>
          <a:off x="17545050" y="19431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25</xdr:row>
      <xdr:rowOff>0</xdr:rowOff>
    </xdr:from>
    <xdr:ext cx="304800" cy="304800"/>
    <xdr:sp macro="" textlink="">
      <xdr:nvSpPr>
        <xdr:cNvPr id="25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FF000000}"/>
            </a:ext>
          </a:extLst>
        </xdr:cNvPr>
        <xdr:cNvSpPr>
          <a:spLocks noChangeAspect="1" noChangeArrowheads="1"/>
        </xdr:cNvSpPr>
      </xdr:nvSpPr>
      <xdr:spPr bwMode="auto">
        <a:xfrm>
          <a:off x="17545050" y="20897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30</xdr:row>
      <xdr:rowOff>0</xdr:rowOff>
    </xdr:from>
    <xdr:ext cx="304800" cy="304800"/>
    <xdr:sp macro="" textlink="">
      <xdr:nvSpPr>
        <xdr:cNvPr id="25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00010000}"/>
            </a:ext>
          </a:extLst>
        </xdr:cNvPr>
        <xdr:cNvSpPr>
          <a:spLocks noChangeAspect="1" noChangeArrowheads="1"/>
        </xdr:cNvSpPr>
      </xdr:nvSpPr>
      <xdr:spPr bwMode="auto">
        <a:xfrm>
          <a:off x="17545050" y="268414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31</xdr:row>
      <xdr:rowOff>0</xdr:rowOff>
    </xdr:from>
    <xdr:ext cx="304800" cy="304800"/>
    <xdr:sp macro="" textlink="">
      <xdr:nvSpPr>
        <xdr:cNvPr id="25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01010000}"/>
            </a:ext>
          </a:extLst>
        </xdr:cNvPr>
        <xdr:cNvSpPr>
          <a:spLocks noChangeAspect="1" noChangeArrowheads="1"/>
        </xdr:cNvSpPr>
      </xdr:nvSpPr>
      <xdr:spPr bwMode="auto">
        <a:xfrm>
          <a:off x="17545050" y="28117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32</xdr:row>
      <xdr:rowOff>0</xdr:rowOff>
    </xdr:from>
    <xdr:ext cx="304800" cy="304800"/>
    <xdr:sp macro="" textlink="">
      <xdr:nvSpPr>
        <xdr:cNvPr id="25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02010000}"/>
            </a:ext>
          </a:extLst>
        </xdr:cNvPr>
        <xdr:cNvSpPr>
          <a:spLocks noChangeAspect="1" noChangeArrowheads="1"/>
        </xdr:cNvSpPr>
      </xdr:nvSpPr>
      <xdr:spPr bwMode="auto">
        <a:xfrm>
          <a:off x="17545050" y="29556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33</xdr:row>
      <xdr:rowOff>0</xdr:rowOff>
    </xdr:from>
    <xdr:ext cx="304800" cy="304800"/>
    <xdr:sp macro="" textlink="">
      <xdr:nvSpPr>
        <xdr:cNvPr id="25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03010000}"/>
            </a:ext>
          </a:extLst>
        </xdr:cNvPr>
        <xdr:cNvSpPr>
          <a:spLocks noChangeAspect="1" noChangeArrowheads="1"/>
        </xdr:cNvSpPr>
      </xdr:nvSpPr>
      <xdr:spPr bwMode="auto">
        <a:xfrm>
          <a:off x="17545050" y="30994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42</xdr:row>
      <xdr:rowOff>0</xdr:rowOff>
    </xdr:from>
    <xdr:ext cx="304800" cy="304800"/>
    <xdr:sp macro="" textlink="">
      <xdr:nvSpPr>
        <xdr:cNvPr id="26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04010000}"/>
            </a:ext>
          </a:extLst>
        </xdr:cNvPr>
        <xdr:cNvSpPr>
          <a:spLocks noChangeAspect="1" noChangeArrowheads="1"/>
        </xdr:cNvSpPr>
      </xdr:nvSpPr>
      <xdr:spPr bwMode="auto">
        <a:xfrm>
          <a:off x="17545050" y="44500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43</xdr:row>
      <xdr:rowOff>0</xdr:rowOff>
    </xdr:from>
    <xdr:ext cx="304800" cy="304800"/>
    <xdr:sp macro="" textlink="">
      <xdr:nvSpPr>
        <xdr:cNvPr id="26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05010000}"/>
            </a:ext>
          </a:extLst>
        </xdr:cNvPr>
        <xdr:cNvSpPr>
          <a:spLocks noChangeAspect="1" noChangeArrowheads="1"/>
        </xdr:cNvSpPr>
      </xdr:nvSpPr>
      <xdr:spPr bwMode="auto">
        <a:xfrm>
          <a:off x="17545050" y="45796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45</xdr:row>
      <xdr:rowOff>0</xdr:rowOff>
    </xdr:from>
    <xdr:ext cx="304800" cy="304800"/>
    <xdr:sp macro="" textlink="">
      <xdr:nvSpPr>
        <xdr:cNvPr id="26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06010000}"/>
            </a:ext>
          </a:extLst>
        </xdr:cNvPr>
        <xdr:cNvSpPr>
          <a:spLocks noChangeAspect="1" noChangeArrowheads="1"/>
        </xdr:cNvSpPr>
      </xdr:nvSpPr>
      <xdr:spPr bwMode="auto">
        <a:xfrm>
          <a:off x="17545050" y="47986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46</xdr:row>
      <xdr:rowOff>0</xdr:rowOff>
    </xdr:from>
    <xdr:ext cx="304800" cy="304800"/>
    <xdr:sp macro="" textlink="">
      <xdr:nvSpPr>
        <xdr:cNvPr id="26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07010000}"/>
            </a:ext>
          </a:extLst>
        </xdr:cNvPr>
        <xdr:cNvSpPr>
          <a:spLocks noChangeAspect="1" noChangeArrowheads="1"/>
        </xdr:cNvSpPr>
      </xdr:nvSpPr>
      <xdr:spPr bwMode="auto">
        <a:xfrm>
          <a:off x="17545050" y="49177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47</xdr:row>
      <xdr:rowOff>0</xdr:rowOff>
    </xdr:from>
    <xdr:ext cx="304800" cy="304800"/>
    <xdr:sp macro="" textlink="">
      <xdr:nvSpPr>
        <xdr:cNvPr id="26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08010000}"/>
            </a:ext>
          </a:extLst>
        </xdr:cNvPr>
        <xdr:cNvSpPr>
          <a:spLocks noChangeAspect="1" noChangeArrowheads="1"/>
        </xdr:cNvSpPr>
      </xdr:nvSpPr>
      <xdr:spPr bwMode="auto">
        <a:xfrm>
          <a:off x="17545050" y="50368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34</xdr:row>
      <xdr:rowOff>0</xdr:rowOff>
    </xdr:from>
    <xdr:ext cx="304800" cy="304800"/>
    <xdr:sp macro="" textlink="">
      <xdr:nvSpPr>
        <xdr:cNvPr id="26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09010000}"/>
            </a:ext>
          </a:extLst>
        </xdr:cNvPr>
        <xdr:cNvSpPr>
          <a:spLocks noChangeAspect="1" noChangeArrowheads="1"/>
        </xdr:cNvSpPr>
      </xdr:nvSpPr>
      <xdr:spPr bwMode="auto">
        <a:xfrm>
          <a:off x="17545050" y="32432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73</xdr:row>
      <xdr:rowOff>0</xdr:rowOff>
    </xdr:from>
    <xdr:ext cx="304800" cy="304800"/>
    <xdr:sp macro="" textlink="">
      <xdr:nvSpPr>
        <xdr:cNvPr id="26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0A010000}"/>
            </a:ext>
          </a:extLst>
        </xdr:cNvPr>
        <xdr:cNvSpPr>
          <a:spLocks noChangeAspect="1" noChangeArrowheads="1"/>
        </xdr:cNvSpPr>
      </xdr:nvSpPr>
      <xdr:spPr bwMode="auto">
        <a:xfrm>
          <a:off x="17545050" y="780764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73</xdr:row>
      <xdr:rowOff>0</xdr:rowOff>
    </xdr:from>
    <xdr:ext cx="304800" cy="304800"/>
    <xdr:sp macro="" textlink="">
      <xdr:nvSpPr>
        <xdr:cNvPr id="26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0B010000}"/>
            </a:ext>
          </a:extLst>
        </xdr:cNvPr>
        <xdr:cNvSpPr>
          <a:spLocks noChangeAspect="1" noChangeArrowheads="1"/>
        </xdr:cNvSpPr>
      </xdr:nvSpPr>
      <xdr:spPr bwMode="auto">
        <a:xfrm>
          <a:off x="17545050" y="780764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73</xdr:row>
      <xdr:rowOff>0</xdr:rowOff>
    </xdr:from>
    <xdr:ext cx="304800" cy="304800"/>
    <xdr:sp macro="" textlink="">
      <xdr:nvSpPr>
        <xdr:cNvPr id="26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0C010000}"/>
            </a:ext>
          </a:extLst>
        </xdr:cNvPr>
        <xdr:cNvSpPr>
          <a:spLocks noChangeAspect="1" noChangeArrowheads="1"/>
        </xdr:cNvSpPr>
      </xdr:nvSpPr>
      <xdr:spPr bwMode="auto">
        <a:xfrm>
          <a:off x="17545050" y="780764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46</xdr:row>
      <xdr:rowOff>0</xdr:rowOff>
    </xdr:from>
    <xdr:ext cx="304800" cy="304800"/>
    <xdr:sp macro="" textlink="">
      <xdr:nvSpPr>
        <xdr:cNvPr id="26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0D010000}"/>
            </a:ext>
          </a:extLst>
        </xdr:cNvPr>
        <xdr:cNvSpPr>
          <a:spLocks noChangeAspect="1" noChangeArrowheads="1"/>
        </xdr:cNvSpPr>
      </xdr:nvSpPr>
      <xdr:spPr bwMode="auto">
        <a:xfrm>
          <a:off x="17545050" y="49177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19</xdr:row>
      <xdr:rowOff>0</xdr:rowOff>
    </xdr:from>
    <xdr:ext cx="304800" cy="304800"/>
    <xdr:sp macro="" textlink="">
      <xdr:nvSpPr>
        <xdr:cNvPr id="27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0E010000}"/>
            </a:ext>
          </a:extLst>
        </xdr:cNvPr>
        <xdr:cNvSpPr>
          <a:spLocks noChangeAspect="1" noChangeArrowheads="1"/>
        </xdr:cNvSpPr>
      </xdr:nvSpPr>
      <xdr:spPr bwMode="auto">
        <a:xfrm>
          <a:off x="17545050" y="13439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15</xdr:row>
      <xdr:rowOff>0</xdr:rowOff>
    </xdr:from>
    <xdr:ext cx="304800" cy="304800"/>
    <xdr:sp macro="" textlink="">
      <xdr:nvSpPr>
        <xdr:cNvPr id="27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0F010000}"/>
            </a:ext>
          </a:extLst>
        </xdr:cNvPr>
        <xdr:cNvSpPr>
          <a:spLocks noChangeAspect="1" noChangeArrowheads="1"/>
        </xdr:cNvSpPr>
      </xdr:nvSpPr>
      <xdr:spPr bwMode="auto">
        <a:xfrm>
          <a:off x="17545050" y="944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27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10010000}"/>
            </a:ext>
          </a:extLst>
        </xdr:cNvPr>
        <xdr:cNvSpPr>
          <a:spLocks noChangeAspect="1" noChangeArrowheads="1"/>
        </xdr:cNvSpPr>
      </xdr:nvSpPr>
      <xdr:spPr bwMode="auto">
        <a:xfrm>
          <a:off x="17545050" y="1706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27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11010000}"/>
            </a:ext>
          </a:extLst>
        </xdr:cNvPr>
        <xdr:cNvSpPr>
          <a:spLocks noChangeAspect="1" noChangeArrowheads="1"/>
        </xdr:cNvSpPr>
      </xdr:nvSpPr>
      <xdr:spPr bwMode="auto">
        <a:xfrm>
          <a:off x="17545050" y="1706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27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12010000}"/>
            </a:ext>
          </a:extLst>
        </xdr:cNvPr>
        <xdr:cNvSpPr>
          <a:spLocks noChangeAspect="1" noChangeArrowheads="1"/>
        </xdr:cNvSpPr>
      </xdr:nvSpPr>
      <xdr:spPr bwMode="auto">
        <a:xfrm>
          <a:off x="17545050" y="1706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27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13010000}"/>
            </a:ext>
          </a:extLst>
        </xdr:cNvPr>
        <xdr:cNvSpPr>
          <a:spLocks noChangeAspect="1" noChangeArrowheads="1"/>
        </xdr:cNvSpPr>
      </xdr:nvSpPr>
      <xdr:spPr bwMode="auto">
        <a:xfrm>
          <a:off x="17545050" y="1706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23</xdr:row>
      <xdr:rowOff>0</xdr:rowOff>
    </xdr:from>
    <xdr:ext cx="304800" cy="304800"/>
    <xdr:sp macro="" textlink="">
      <xdr:nvSpPr>
        <xdr:cNvPr id="27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14010000}"/>
            </a:ext>
          </a:extLst>
        </xdr:cNvPr>
        <xdr:cNvSpPr>
          <a:spLocks noChangeAspect="1" noChangeArrowheads="1"/>
        </xdr:cNvSpPr>
      </xdr:nvSpPr>
      <xdr:spPr bwMode="auto">
        <a:xfrm>
          <a:off x="17545050" y="1824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46</xdr:row>
      <xdr:rowOff>0</xdr:rowOff>
    </xdr:from>
    <xdr:ext cx="304800" cy="304800"/>
    <xdr:sp macro="" textlink="">
      <xdr:nvSpPr>
        <xdr:cNvPr id="27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15010000}"/>
            </a:ext>
          </a:extLst>
        </xdr:cNvPr>
        <xdr:cNvSpPr>
          <a:spLocks noChangeAspect="1" noChangeArrowheads="1"/>
        </xdr:cNvSpPr>
      </xdr:nvSpPr>
      <xdr:spPr bwMode="auto">
        <a:xfrm>
          <a:off x="17545050" y="49177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47</xdr:row>
      <xdr:rowOff>0</xdr:rowOff>
    </xdr:from>
    <xdr:ext cx="304800" cy="304800"/>
    <xdr:sp macro="" textlink="">
      <xdr:nvSpPr>
        <xdr:cNvPr id="27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16010000}"/>
            </a:ext>
          </a:extLst>
        </xdr:cNvPr>
        <xdr:cNvSpPr>
          <a:spLocks noChangeAspect="1" noChangeArrowheads="1"/>
        </xdr:cNvSpPr>
      </xdr:nvSpPr>
      <xdr:spPr bwMode="auto">
        <a:xfrm>
          <a:off x="17545050" y="50368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47</xdr:row>
      <xdr:rowOff>0</xdr:rowOff>
    </xdr:from>
    <xdr:ext cx="304800" cy="304800"/>
    <xdr:sp macro="" textlink="">
      <xdr:nvSpPr>
        <xdr:cNvPr id="27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17010000}"/>
            </a:ext>
          </a:extLst>
        </xdr:cNvPr>
        <xdr:cNvSpPr>
          <a:spLocks noChangeAspect="1" noChangeArrowheads="1"/>
        </xdr:cNvSpPr>
      </xdr:nvSpPr>
      <xdr:spPr bwMode="auto">
        <a:xfrm>
          <a:off x="17545050" y="50368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90</xdr:row>
      <xdr:rowOff>0</xdr:rowOff>
    </xdr:from>
    <xdr:ext cx="304800" cy="304800"/>
    <xdr:sp macro="" textlink="">
      <xdr:nvSpPr>
        <xdr:cNvPr id="28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18010000}"/>
            </a:ext>
          </a:extLst>
        </xdr:cNvPr>
        <xdr:cNvSpPr>
          <a:spLocks noChangeAspect="1" noChangeArrowheads="1"/>
        </xdr:cNvSpPr>
      </xdr:nvSpPr>
      <xdr:spPr bwMode="auto">
        <a:xfrm>
          <a:off x="17545050" y="94916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89</xdr:row>
      <xdr:rowOff>0</xdr:rowOff>
    </xdr:from>
    <xdr:ext cx="304800" cy="304800"/>
    <xdr:sp macro="" textlink="">
      <xdr:nvSpPr>
        <xdr:cNvPr id="28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19010000}"/>
            </a:ext>
          </a:extLst>
        </xdr:cNvPr>
        <xdr:cNvSpPr>
          <a:spLocks noChangeAspect="1" noChangeArrowheads="1"/>
        </xdr:cNvSpPr>
      </xdr:nvSpPr>
      <xdr:spPr bwMode="auto">
        <a:xfrm>
          <a:off x="17545050" y="93735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xdr:row>
      <xdr:rowOff>0</xdr:rowOff>
    </xdr:from>
    <xdr:ext cx="304800" cy="304800"/>
    <xdr:sp macro="" textlink="">
      <xdr:nvSpPr>
        <xdr:cNvPr id="28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1A010000}"/>
            </a:ext>
          </a:extLst>
        </xdr:cNvPr>
        <xdr:cNvSpPr>
          <a:spLocks noChangeAspect="1" noChangeArrowheads="1"/>
        </xdr:cNvSpPr>
      </xdr:nvSpPr>
      <xdr:spPr bwMode="auto">
        <a:xfrm>
          <a:off x="17545050" y="2419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xdr:row>
      <xdr:rowOff>0</xdr:rowOff>
    </xdr:from>
    <xdr:ext cx="304800" cy="304800"/>
    <xdr:sp macro="" textlink="">
      <xdr:nvSpPr>
        <xdr:cNvPr id="28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1B010000}"/>
            </a:ext>
          </a:extLst>
        </xdr:cNvPr>
        <xdr:cNvSpPr>
          <a:spLocks noChangeAspect="1" noChangeArrowheads="1"/>
        </xdr:cNvSpPr>
      </xdr:nvSpPr>
      <xdr:spPr bwMode="auto">
        <a:xfrm>
          <a:off x="17545050" y="2419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xdr:row>
      <xdr:rowOff>0</xdr:rowOff>
    </xdr:from>
    <xdr:ext cx="304800" cy="304800"/>
    <xdr:sp macro="" textlink="">
      <xdr:nvSpPr>
        <xdr:cNvPr id="28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1C010000}"/>
            </a:ext>
          </a:extLst>
        </xdr:cNvPr>
        <xdr:cNvSpPr>
          <a:spLocks noChangeAspect="1" noChangeArrowheads="1"/>
        </xdr:cNvSpPr>
      </xdr:nvSpPr>
      <xdr:spPr bwMode="auto">
        <a:xfrm>
          <a:off x="17545050" y="3267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xdr:row>
      <xdr:rowOff>0</xdr:rowOff>
    </xdr:from>
    <xdr:ext cx="304800" cy="304800"/>
    <xdr:sp macro="" textlink="">
      <xdr:nvSpPr>
        <xdr:cNvPr id="28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1D010000}"/>
            </a:ext>
          </a:extLst>
        </xdr:cNvPr>
        <xdr:cNvSpPr>
          <a:spLocks noChangeAspect="1" noChangeArrowheads="1"/>
        </xdr:cNvSpPr>
      </xdr:nvSpPr>
      <xdr:spPr bwMode="auto">
        <a:xfrm>
          <a:off x="17545050" y="3267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21</xdr:row>
      <xdr:rowOff>0</xdr:rowOff>
    </xdr:from>
    <xdr:ext cx="304800" cy="304800"/>
    <xdr:sp macro="" textlink="">
      <xdr:nvSpPr>
        <xdr:cNvPr id="28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1E010000}"/>
            </a:ext>
          </a:extLst>
        </xdr:cNvPr>
        <xdr:cNvSpPr>
          <a:spLocks noChangeAspect="1" noChangeArrowheads="1"/>
        </xdr:cNvSpPr>
      </xdr:nvSpPr>
      <xdr:spPr bwMode="auto">
        <a:xfrm>
          <a:off x="17545050" y="15887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28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1F010000}"/>
            </a:ext>
          </a:extLst>
        </xdr:cNvPr>
        <xdr:cNvSpPr>
          <a:spLocks noChangeAspect="1" noChangeArrowheads="1"/>
        </xdr:cNvSpPr>
      </xdr:nvSpPr>
      <xdr:spPr bwMode="auto">
        <a:xfrm>
          <a:off x="17545050" y="1706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19</xdr:row>
      <xdr:rowOff>0</xdr:rowOff>
    </xdr:from>
    <xdr:ext cx="304800" cy="304800"/>
    <xdr:sp macro="" textlink="">
      <xdr:nvSpPr>
        <xdr:cNvPr id="28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20010000}"/>
            </a:ext>
          </a:extLst>
        </xdr:cNvPr>
        <xdr:cNvSpPr>
          <a:spLocks noChangeAspect="1" noChangeArrowheads="1"/>
        </xdr:cNvSpPr>
      </xdr:nvSpPr>
      <xdr:spPr bwMode="auto">
        <a:xfrm>
          <a:off x="17545050" y="13439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28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21010000}"/>
            </a:ext>
          </a:extLst>
        </xdr:cNvPr>
        <xdr:cNvSpPr>
          <a:spLocks noChangeAspect="1" noChangeArrowheads="1"/>
        </xdr:cNvSpPr>
      </xdr:nvSpPr>
      <xdr:spPr bwMode="auto">
        <a:xfrm>
          <a:off x="17545050" y="1706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29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22010000}"/>
            </a:ext>
          </a:extLst>
        </xdr:cNvPr>
        <xdr:cNvSpPr>
          <a:spLocks noChangeAspect="1" noChangeArrowheads="1"/>
        </xdr:cNvSpPr>
      </xdr:nvSpPr>
      <xdr:spPr bwMode="auto">
        <a:xfrm>
          <a:off x="17545050" y="1706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29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23010000}"/>
            </a:ext>
          </a:extLst>
        </xdr:cNvPr>
        <xdr:cNvSpPr>
          <a:spLocks noChangeAspect="1" noChangeArrowheads="1"/>
        </xdr:cNvSpPr>
      </xdr:nvSpPr>
      <xdr:spPr bwMode="auto">
        <a:xfrm>
          <a:off x="17545050" y="1706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23</xdr:row>
      <xdr:rowOff>0</xdr:rowOff>
    </xdr:from>
    <xdr:ext cx="304800" cy="304800"/>
    <xdr:sp macro="" textlink="">
      <xdr:nvSpPr>
        <xdr:cNvPr id="29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24010000}"/>
            </a:ext>
          </a:extLst>
        </xdr:cNvPr>
        <xdr:cNvSpPr>
          <a:spLocks noChangeAspect="1" noChangeArrowheads="1"/>
        </xdr:cNvSpPr>
      </xdr:nvSpPr>
      <xdr:spPr bwMode="auto">
        <a:xfrm>
          <a:off x="17545050" y="1824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xdr:row>
      <xdr:rowOff>0</xdr:rowOff>
    </xdr:from>
    <xdr:ext cx="304800" cy="304800"/>
    <xdr:sp macro="" textlink="">
      <xdr:nvSpPr>
        <xdr:cNvPr id="29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25010000}"/>
            </a:ext>
          </a:extLst>
        </xdr:cNvPr>
        <xdr:cNvSpPr>
          <a:spLocks noChangeAspect="1" noChangeArrowheads="1"/>
        </xdr:cNvSpPr>
      </xdr:nvSpPr>
      <xdr:spPr bwMode="auto">
        <a:xfrm>
          <a:off x="17545050" y="2419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11</xdr:row>
      <xdr:rowOff>0</xdr:rowOff>
    </xdr:from>
    <xdr:ext cx="304800" cy="304800"/>
    <xdr:sp macro="" textlink="">
      <xdr:nvSpPr>
        <xdr:cNvPr id="29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26010000}"/>
            </a:ext>
          </a:extLst>
        </xdr:cNvPr>
        <xdr:cNvSpPr>
          <a:spLocks noChangeAspect="1" noChangeArrowheads="1"/>
        </xdr:cNvSpPr>
      </xdr:nvSpPr>
      <xdr:spPr bwMode="auto">
        <a:xfrm>
          <a:off x="17545050" y="5210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11</xdr:row>
      <xdr:rowOff>0</xdr:rowOff>
    </xdr:from>
    <xdr:ext cx="304800" cy="304800"/>
    <xdr:sp macro="" textlink="">
      <xdr:nvSpPr>
        <xdr:cNvPr id="29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27010000}"/>
            </a:ext>
          </a:extLst>
        </xdr:cNvPr>
        <xdr:cNvSpPr>
          <a:spLocks noChangeAspect="1" noChangeArrowheads="1"/>
        </xdr:cNvSpPr>
      </xdr:nvSpPr>
      <xdr:spPr bwMode="auto">
        <a:xfrm>
          <a:off x="17545050" y="5210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12</xdr:row>
      <xdr:rowOff>0</xdr:rowOff>
    </xdr:from>
    <xdr:ext cx="304800" cy="304800"/>
    <xdr:sp macro="" textlink="">
      <xdr:nvSpPr>
        <xdr:cNvPr id="29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28010000}"/>
            </a:ext>
          </a:extLst>
        </xdr:cNvPr>
        <xdr:cNvSpPr>
          <a:spLocks noChangeAspect="1" noChangeArrowheads="1"/>
        </xdr:cNvSpPr>
      </xdr:nvSpPr>
      <xdr:spPr bwMode="auto">
        <a:xfrm>
          <a:off x="17545050" y="618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26</xdr:row>
      <xdr:rowOff>0</xdr:rowOff>
    </xdr:from>
    <xdr:ext cx="304800" cy="304800"/>
    <xdr:sp macro="" textlink="">
      <xdr:nvSpPr>
        <xdr:cNvPr id="29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29010000}"/>
            </a:ext>
          </a:extLst>
        </xdr:cNvPr>
        <xdr:cNvSpPr>
          <a:spLocks noChangeAspect="1" noChangeArrowheads="1"/>
        </xdr:cNvSpPr>
      </xdr:nvSpPr>
      <xdr:spPr bwMode="auto">
        <a:xfrm>
          <a:off x="17545050" y="22364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27</xdr:row>
      <xdr:rowOff>0</xdr:rowOff>
    </xdr:from>
    <xdr:ext cx="304800" cy="304800"/>
    <xdr:sp macro="" textlink="">
      <xdr:nvSpPr>
        <xdr:cNvPr id="29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2A010000}"/>
            </a:ext>
          </a:extLst>
        </xdr:cNvPr>
        <xdr:cNvSpPr>
          <a:spLocks noChangeAspect="1" noChangeArrowheads="1"/>
        </xdr:cNvSpPr>
      </xdr:nvSpPr>
      <xdr:spPr bwMode="auto">
        <a:xfrm>
          <a:off x="17545050" y="23431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87</xdr:row>
      <xdr:rowOff>0</xdr:rowOff>
    </xdr:from>
    <xdr:ext cx="304800" cy="304800"/>
    <xdr:sp macro="" textlink="">
      <xdr:nvSpPr>
        <xdr:cNvPr id="29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2B010000}"/>
            </a:ext>
          </a:extLst>
        </xdr:cNvPr>
        <xdr:cNvSpPr>
          <a:spLocks noChangeAspect="1" noChangeArrowheads="1"/>
        </xdr:cNvSpPr>
      </xdr:nvSpPr>
      <xdr:spPr bwMode="auto">
        <a:xfrm>
          <a:off x="17545050" y="91706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89</xdr:row>
      <xdr:rowOff>0</xdr:rowOff>
    </xdr:from>
    <xdr:ext cx="304800" cy="304800"/>
    <xdr:sp macro="" textlink="">
      <xdr:nvSpPr>
        <xdr:cNvPr id="30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2C010000}"/>
            </a:ext>
          </a:extLst>
        </xdr:cNvPr>
        <xdr:cNvSpPr>
          <a:spLocks noChangeAspect="1" noChangeArrowheads="1"/>
        </xdr:cNvSpPr>
      </xdr:nvSpPr>
      <xdr:spPr bwMode="auto">
        <a:xfrm>
          <a:off x="17545050" y="93735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25</xdr:row>
      <xdr:rowOff>0</xdr:rowOff>
    </xdr:from>
    <xdr:ext cx="304800" cy="304800"/>
    <xdr:sp macro="" textlink="">
      <xdr:nvSpPr>
        <xdr:cNvPr id="30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2D010000}"/>
            </a:ext>
          </a:extLst>
        </xdr:cNvPr>
        <xdr:cNvSpPr>
          <a:spLocks noChangeAspect="1" noChangeArrowheads="1"/>
        </xdr:cNvSpPr>
      </xdr:nvSpPr>
      <xdr:spPr bwMode="auto">
        <a:xfrm>
          <a:off x="17545050" y="20897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29</xdr:row>
      <xdr:rowOff>0</xdr:rowOff>
    </xdr:from>
    <xdr:ext cx="304800" cy="304800"/>
    <xdr:sp macro="" textlink="">
      <xdr:nvSpPr>
        <xdr:cNvPr id="30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2E010000}"/>
            </a:ext>
          </a:extLst>
        </xdr:cNvPr>
        <xdr:cNvSpPr>
          <a:spLocks noChangeAspect="1" noChangeArrowheads="1"/>
        </xdr:cNvSpPr>
      </xdr:nvSpPr>
      <xdr:spPr bwMode="auto">
        <a:xfrm>
          <a:off x="17545050" y="25565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31</xdr:row>
      <xdr:rowOff>0</xdr:rowOff>
    </xdr:from>
    <xdr:ext cx="304800" cy="304800"/>
    <xdr:sp macro="" textlink="">
      <xdr:nvSpPr>
        <xdr:cNvPr id="30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2F010000}"/>
            </a:ext>
          </a:extLst>
        </xdr:cNvPr>
        <xdr:cNvSpPr>
          <a:spLocks noChangeAspect="1" noChangeArrowheads="1"/>
        </xdr:cNvSpPr>
      </xdr:nvSpPr>
      <xdr:spPr bwMode="auto">
        <a:xfrm>
          <a:off x="17545050" y="28117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32</xdr:row>
      <xdr:rowOff>0</xdr:rowOff>
    </xdr:from>
    <xdr:ext cx="304800" cy="304800"/>
    <xdr:sp macro="" textlink="">
      <xdr:nvSpPr>
        <xdr:cNvPr id="30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30010000}"/>
            </a:ext>
          </a:extLst>
        </xdr:cNvPr>
        <xdr:cNvSpPr>
          <a:spLocks noChangeAspect="1" noChangeArrowheads="1"/>
        </xdr:cNvSpPr>
      </xdr:nvSpPr>
      <xdr:spPr bwMode="auto">
        <a:xfrm>
          <a:off x="17545050" y="29556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33</xdr:row>
      <xdr:rowOff>0</xdr:rowOff>
    </xdr:from>
    <xdr:ext cx="304800" cy="304800"/>
    <xdr:sp macro="" textlink="">
      <xdr:nvSpPr>
        <xdr:cNvPr id="30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31010000}"/>
            </a:ext>
          </a:extLst>
        </xdr:cNvPr>
        <xdr:cNvSpPr>
          <a:spLocks noChangeAspect="1" noChangeArrowheads="1"/>
        </xdr:cNvSpPr>
      </xdr:nvSpPr>
      <xdr:spPr bwMode="auto">
        <a:xfrm>
          <a:off x="17545050" y="30994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42</xdr:row>
      <xdr:rowOff>0</xdr:rowOff>
    </xdr:from>
    <xdr:ext cx="304800" cy="304800"/>
    <xdr:sp macro="" textlink="">
      <xdr:nvSpPr>
        <xdr:cNvPr id="30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32010000}"/>
            </a:ext>
          </a:extLst>
        </xdr:cNvPr>
        <xdr:cNvSpPr>
          <a:spLocks noChangeAspect="1" noChangeArrowheads="1"/>
        </xdr:cNvSpPr>
      </xdr:nvSpPr>
      <xdr:spPr bwMode="auto">
        <a:xfrm>
          <a:off x="17545050" y="44500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43</xdr:row>
      <xdr:rowOff>0</xdr:rowOff>
    </xdr:from>
    <xdr:ext cx="304800" cy="304800"/>
    <xdr:sp macro="" textlink="">
      <xdr:nvSpPr>
        <xdr:cNvPr id="30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33010000}"/>
            </a:ext>
          </a:extLst>
        </xdr:cNvPr>
        <xdr:cNvSpPr>
          <a:spLocks noChangeAspect="1" noChangeArrowheads="1"/>
        </xdr:cNvSpPr>
      </xdr:nvSpPr>
      <xdr:spPr bwMode="auto">
        <a:xfrm>
          <a:off x="17545050" y="45796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44</xdr:row>
      <xdr:rowOff>0</xdr:rowOff>
    </xdr:from>
    <xdr:ext cx="304800" cy="304800"/>
    <xdr:sp macro="" textlink="">
      <xdr:nvSpPr>
        <xdr:cNvPr id="30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34010000}"/>
            </a:ext>
          </a:extLst>
        </xdr:cNvPr>
        <xdr:cNvSpPr>
          <a:spLocks noChangeAspect="1" noChangeArrowheads="1"/>
        </xdr:cNvSpPr>
      </xdr:nvSpPr>
      <xdr:spPr bwMode="auto">
        <a:xfrm>
          <a:off x="17545050" y="46986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46</xdr:row>
      <xdr:rowOff>0</xdr:rowOff>
    </xdr:from>
    <xdr:ext cx="304800" cy="304800"/>
    <xdr:sp macro="" textlink="">
      <xdr:nvSpPr>
        <xdr:cNvPr id="30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35010000}"/>
            </a:ext>
          </a:extLst>
        </xdr:cNvPr>
        <xdr:cNvSpPr>
          <a:spLocks noChangeAspect="1" noChangeArrowheads="1"/>
        </xdr:cNvSpPr>
      </xdr:nvSpPr>
      <xdr:spPr bwMode="auto">
        <a:xfrm>
          <a:off x="17545050" y="49177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47</xdr:row>
      <xdr:rowOff>0</xdr:rowOff>
    </xdr:from>
    <xdr:ext cx="304800" cy="304800"/>
    <xdr:sp macro="" textlink="">
      <xdr:nvSpPr>
        <xdr:cNvPr id="31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36010000}"/>
            </a:ext>
          </a:extLst>
        </xdr:cNvPr>
        <xdr:cNvSpPr>
          <a:spLocks noChangeAspect="1" noChangeArrowheads="1"/>
        </xdr:cNvSpPr>
      </xdr:nvSpPr>
      <xdr:spPr bwMode="auto">
        <a:xfrm>
          <a:off x="17545050" y="50368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34</xdr:row>
      <xdr:rowOff>0</xdr:rowOff>
    </xdr:from>
    <xdr:ext cx="304800" cy="304800"/>
    <xdr:sp macro="" textlink="">
      <xdr:nvSpPr>
        <xdr:cNvPr id="31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37010000}"/>
            </a:ext>
          </a:extLst>
        </xdr:cNvPr>
        <xdr:cNvSpPr>
          <a:spLocks noChangeAspect="1" noChangeArrowheads="1"/>
        </xdr:cNvSpPr>
      </xdr:nvSpPr>
      <xdr:spPr bwMode="auto">
        <a:xfrm>
          <a:off x="17545050" y="32432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35</xdr:row>
      <xdr:rowOff>0</xdr:rowOff>
    </xdr:from>
    <xdr:ext cx="304800" cy="304800"/>
    <xdr:sp macro="" textlink="">
      <xdr:nvSpPr>
        <xdr:cNvPr id="31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38010000}"/>
            </a:ext>
          </a:extLst>
        </xdr:cNvPr>
        <xdr:cNvSpPr>
          <a:spLocks noChangeAspect="1" noChangeArrowheads="1"/>
        </xdr:cNvSpPr>
      </xdr:nvSpPr>
      <xdr:spPr bwMode="auto">
        <a:xfrm>
          <a:off x="17545050" y="335946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74</xdr:row>
      <xdr:rowOff>0</xdr:rowOff>
    </xdr:from>
    <xdr:ext cx="304800" cy="304800"/>
    <xdr:sp macro="" textlink="">
      <xdr:nvSpPr>
        <xdr:cNvPr id="31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39010000}"/>
            </a:ext>
          </a:extLst>
        </xdr:cNvPr>
        <xdr:cNvSpPr>
          <a:spLocks noChangeAspect="1" noChangeArrowheads="1"/>
        </xdr:cNvSpPr>
      </xdr:nvSpPr>
      <xdr:spPr bwMode="auto">
        <a:xfrm>
          <a:off x="17545050" y="79057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74</xdr:row>
      <xdr:rowOff>0</xdr:rowOff>
    </xdr:from>
    <xdr:ext cx="304800" cy="304800"/>
    <xdr:sp macro="" textlink="">
      <xdr:nvSpPr>
        <xdr:cNvPr id="31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3A010000}"/>
            </a:ext>
          </a:extLst>
        </xdr:cNvPr>
        <xdr:cNvSpPr>
          <a:spLocks noChangeAspect="1" noChangeArrowheads="1"/>
        </xdr:cNvSpPr>
      </xdr:nvSpPr>
      <xdr:spPr bwMode="auto">
        <a:xfrm>
          <a:off x="17545050" y="79057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74</xdr:row>
      <xdr:rowOff>0</xdr:rowOff>
    </xdr:from>
    <xdr:ext cx="304800" cy="304800"/>
    <xdr:sp macro="" textlink="">
      <xdr:nvSpPr>
        <xdr:cNvPr id="31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3B010000}"/>
            </a:ext>
          </a:extLst>
        </xdr:cNvPr>
        <xdr:cNvSpPr>
          <a:spLocks noChangeAspect="1" noChangeArrowheads="1"/>
        </xdr:cNvSpPr>
      </xdr:nvSpPr>
      <xdr:spPr bwMode="auto">
        <a:xfrm>
          <a:off x="17545050" y="79057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47</xdr:row>
      <xdr:rowOff>0</xdr:rowOff>
    </xdr:from>
    <xdr:ext cx="304800" cy="304800"/>
    <xdr:sp macro="" textlink="">
      <xdr:nvSpPr>
        <xdr:cNvPr id="31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3C010000}"/>
            </a:ext>
          </a:extLst>
        </xdr:cNvPr>
        <xdr:cNvSpPr>
          <a:spLocks noChangeAspect="1" noChangeArrowheads="1"/>
        </xdr:cNvSpPr>
      </xdr:nvSpPr>
      <xdr:spPr bwMode="auto">
        <a:xfrm>
          <a:off x="17545050" y="50368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15</xdr:row>
      <xdr:rowOff>0</xdr:rowOff>
    </xdr:from>
    <xdr:ext cx="304800" cy="304800"/>
    <xdr:sp macro="" textlink="">
      <xdr:nvSpPr>
        <xdr:cNvPr id="31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3D010000}"/>
            </a:ext>
          </a:extLst>
        </xdr:cNvPr>
        <xdr:cNvSpPr>
          <a:spLocks noChangeAspect="1" noChangeArrowheads="1"/>
        </xdr:cNvSpPr>
      </xdr:nvSpPr>
      <xdr:spPr bwMode="auto">
        <a:xfrm>
          <a:off x="17545050" y="944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21</xdr:row>
      <xdr:rowOff>0</xdr:rowOff>
    </xdr:from>
    <xdr:ext cx="304800" cy="304800"/>
    <xdr:sp macro="" textlink="">
      <xdr:nvSpPr>
        <xdr:cNvPr id="31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3E010000}"/>
            </a:ext>
          </a:extLst>
        </xdr:cNvPr>
        <xdr:cNvSpPr>
          <a:spLocks noChangeAspect="1" noChangeArrowheads="1"/>
        </xdr:cNvSpPr>
      </xdr:nvSpPr>
      <xdr:spPr bwMode="auto">
        <a:xfrm>
          <a:off x="17545050" y="15887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31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3F010000}"/>
            </a:ext>
          </a:extLst>
        </xdr:cNvPr>
        <xdr:cNvSpPr>
          <a:spLocks noChangeAspect="1" noChangeArrowheads="1"/>
        </xdr:cNvSpPr>
      </xdr:nvSpPr>
      <xdr:spPr bwMode="auto">
        <a:xfrm>
          <a:off x="17545050" y="1706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32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40010000}"/>
            </a:ext>
          </a:extLst>
        </xdr:cNvPr>
        <xdr:cNvSpPr>
          <a:spLocks noChangeAspect="1" noChangeArrowheads="1"/>
        </xdr:cNvSpPr>
      </xdr:nvSpPr>
      <xdr:spPr bwMode="auto">
        <a:xfrm>
          <a:off x="17545050" y="1706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32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41010000}"/>
            </a:ext>
          </a:extLst>
        </xdr:cNvPr>
        <xdr:cNvSpPr>
          <a:spLocks noChangeAspect="1" noChangeArrowheads="1"/>
        </xdr:cNvSpPr>
      </xdr:nvSpPr>
      <xdr:spPr bwMode="auto">
        <a:xfrm>
          <a:off x="17545050" y="1706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32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42010000}"/>
            </a:ext>
          </a:extLst>
        </xdr:cNvPr>
        <xdr:cNvSpPr>
          <a:spLocks noChangeAspect="1" noChangeArrowheads="1"/>
        </xdr:cNvSpPr>
      </xdr:nvSpPr>
      <xdr:spPr bwMode="auto">
        <a:xfrm>
          <a:off x="17545050" y="1706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xdr:row>
      <xdr:rowOff>0</xdr:rowOff>
    </xdr:from>
    <xdr:ext cx="304800" cy="304800"/>
    <xdr:sp macro="" textlink="">
      <xdr:nvSpPr>
        <xdr:cNvPr id="32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43010000}"/>
            </a:ext>
          </a:extLst>
        </xdr:cNvPr>
        <xdr:cNvSpPr>
          <a:spLocks noChangeAspect="1" noChangeArrowheads="1"/>
        </xdr:cNvSpPr>
      </xdr:nvSpPr>
      <xdr:spPr bwMode="auto">
        <a:xfrm>
          <a:off x="17545050" y="2419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47</xdr:row>
      <xdr:rowOff>0</xdr:rowOff>
    </xdr:from>
    <xdr:ext cx="304800" cy="304800"/>
    <xdr:sp macro="" textlink="">
      <xdr:nvSpPr>
        <xdr:cNvPr id="32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44010000}"/>
            </a:ext>
          </a:extLst>
        </xdr:cNvPr>
        <xdr:cNvSpPr>
          <a:spLocks noChangeAspect="1" noChangeArrowheads="1"/>
        </xdr:cNvSpPr>
      </xdr:nvSpPr>
      <xdr:spPr bwMode="auto">
        <a:xfrm>
          <a:off x="17545050" y="50368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34</xdr:row>
      <xdr:rowOff>0</xdr:rowOff>
    </xdr:from>
    <xdr:ext cx="304800" cy="304800"/>
    <xdr:sp macro="" textlink="">
      <xdr:nvSpPr>
        <xdr:cNvPr id="32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45010000}"/>
            </a:ext>
          </a:extLst>
        </xdr:cNvPr>
        <xdr:cNvSpPr>
          <a:spLocks noChangeAspect="1" noChangeArrowheads="1"/>
        </xdr:cNvSpPr>
      </xdr:nvSpPr>
      <xdr:spPr bwMode="auto">
        <a:xfrm>
          <a:off x="17545050" y="32432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34</xdr:row>
      <xdr:rowOff>0</xdr:rowOff>
    </xdr:from>
    <xdr:ext cx="304800" cy="304800"/>
    <xdr:sp macro="" textlink="">
      <xdr:nvSpPr>
        <xdr:cNvPr id="32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46010000}"/>
            </a:ext>
          </a:extLst>
        </xdr:cNvPr>
        <xdr:cNvSpPr>
          <a:spLocks noChangeAspect="1" noChangeArrowheads="1"/>
        </xdr:cNvSpPr>
      </xdr:nvSpPr>
      <xdr:spPr bwMode="auto">
        <a:xfrm>
          <a:off x="17545050" y="32432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24</xdr:row>
      <xdr:rowOff>0</xdr:rowOff>
    </xdr:from>
    <xdr:ext cx="304800" cy="304800"/>
    <xdr:sp macro="" textlink="">
      <xdr:nvSpPr>
        <xdr:cNvPr id="32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47010000}"/>
            </a:ext>
          </a:extLst>
        </xdr:cNvPr>
        <xdr:cNvSpPr>
          <a:spLocks noChangeAspect="1" noChangeArrowheads="1"/>
        </xdr:cNvSpPr>
      </xdr:nvSpPr>
      <xdr:spPr bwMode="auto">
        <a:xfrm>
          <a:off x="17545050" y="19431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90</xdr:row>
      <xdr:rowOff>0</xdr:rowOff>
    </xdr:from>
    <xdr:ext cx="304800" cy="304800"/>
    <xdr:sp macro="" textlink="">
      <xdr:nvSpPr>
        <xdr:cNvPr id="32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48010000}"/>
            </a:ext>
          </a:extLst>
        </xdr:cNvPr>
        <xdr:cNvSpPr>
          <a:spLocks noChangeAspect="1" noChangeArrowheads="1"/>
        </xdr:cNvSpPr>
      </xdr:nvSpPr>
      <xdr:spPr bwMode="auto">
        <a:xfrm>
          <a:off x="17545050" y="94916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xdr:row>
      <xdr:rowOff>0</xdr:rowOff>
    </xdr:from>
    <xdr:ext cx="304800" cy="304800"/>
    <xdr:sp macro="" textlink="">
      <xdr:nvSpPr>
        <xdr:cNvPr id="32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49010000}"/>
            </a:ext>
          </a:extLst>
        </xdr:cNvPr>
        <xdr:cNvSpPr>
          <a:spLocks noChangeAspect="1" noChangeArrowheads="1"/>
        </xdr:cNvSpPr>
      </xdr:nvSpPr>
      <xdr:spPr bwMode="auto">
        <a:xfrm>
          <a:off x="17545050" y="3267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xdr:row>
      <xdr:rowOff>0</xdr:rowOff>
    </xdr:from>
    <xdr:ext cx="304800" cy="304800"/>
    <xdr:sp macro="" textlink="">
      <xdr:nvSpPr>
        <xdr:cNvPr id="33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4A010000}"/>
            </a:ext>
          </a:extLst>
        </xdr:cNvPr>
        <xdr:cNvSpPr>
          <a:spLocks noChangeAspect="1" noChangeArrowheads="1"/>
        </xdr:cNvSpPr>
      </xdr:nvSpPr>
      <xdr:spPr bwMode="auto">
        <a:xfrm>
          <a:off x="17545050" y="3267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10</xdr:row>
      <xdr:rowOff>0</xdr:rowOff>
    </xdr:from>
    <xdr:ext cx="304800" cy="304800"/>
    <xdr:sp macro="" textlink="">
      <xdr:nvSpPr>
        <xdr:cNvPr id="33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4B010000}"/>
            </a:ext>
          </a:extLst>
        </xdr:cNvPr>
        <xdr:cNvSpPr>
          <a:spLocks noChangeAspect="1" noChangeArrowheads="1"/>
        </xdr:cNvSpPr>
      </xdr:nvSpPr>
      <xdr:spPr bwMode="auto">
        <a:xfrm>
          <a:off x="17545050" y="4238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10</xdr:row>
      <xdr:rowOff>0</xdr:rowOff>
    </xdr:from>
    <xdr:ext cx="304800" cy="304800"/>
    <xdr:sp macro="" textlink="">
      <xdr:nvSpPr>
        <xdr:cNvPr id="33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4C010000}"/>
            </a:ext>
          </a:extLst>
        </xdr:cNvPr>
        <xdr:cNvSpPr>
          <a:spLocks noChangeAspect="1" noChangeArrowheads="1"/>
        </xdr:cNvSpPr>
      </xdr:nvSpPr>
      <xdr:spPr bwMode="auto">
        <a:xfrm>
          <a:off x="17545050" y="4238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33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4D010000}"/>
            </a:ext>
          </a:extLst>
        </xdr:cNvPr>
        <xdr:cNvSpPr>
          <a:spLocks noChangeAspect="1" noChangeArrowheads="1"/>
        </xdr:cNvSpPr>
      </xdr:nvSpPr>
      <xdr:spPr bwMode="auto">
        <a:xfrm>
          <a:off x="17545050" y="1706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33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4E010000}"/>
            </a:ext>
          </a:extLst>
        </xdr:cNvPr>
        <xdr:cNvSpPr>
          <a:spLocks noChangeAspect="1" noChangeArrowheads="1"/>
        </xdr:cNvSpPr>
      </xdr:nvSpPr>
      <xdr:spPr bwMode="auto">
        <a:xfrm>
          <a:off x="17545050" y="1706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15</xdr:row>
      <xdr:rowOff>0</xdr:rowOff>
    </xdr:from>
    <xdr:ext cx="304800" cy="304800"/>
    <xdr:sp macro="" textlink="">
      <xdr:nvSpPr>
        <xdr:cNvPr id="33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4F010000}"/>
            </a:ext>
          </a:extLst>
        </xdr:cNvPr>
        <xdr:cNvSpPr>
          <a:spLocks noChangeAspect="1" noChangeArrowheads="1"/>
        </xdr:cNvSpPr>
      </xdr:nvSpPr>
      <xdr:spPr bwMode="auto">
        <a:xfrm>
          <a:off x="17545050" y="944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33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50010000}"/>
            </a:ext>
          </a:extLst>
        </xdr:cNvPr>
        <xdr:cNvSpPr>
          <a:spLocks noChangeAspect="1" noChangeArrowheads="1"/>
        </xdr:cNvSpPr>
      </xdr:nvSpPr>
      <xdr:spPr bwMode="auto">
        <a:xfrm>
          <a:off x="17545050" y="1706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33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51010000}"/>
            </a:ext>
          </a:extLst>
        </xdr:cNvPr>
        <xdr:cNvSpPr>
          <a:spLocks noChangeAspect="1" noChangeArrowheads="1"/>
        </xdr:cNvSpPr>
      </xdr:nvSpPr>
      <xdr:spPr bwMode="auto">
        <a:xfrm>
          <a:off x="17545050" y="1706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23</xdr:row>
      <xdr:rowOff>0</xdr:rowOff>
    </xdr:from>
    <xdr:ext cx="304800" cy="304800"/>
    <xdr:sp macro="" textlink="">
      <xdr:nvSpPr>
        <xdr:cNvPr id="33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52010000}"/>
            </a:ext>
          </a:extLst>
        </xdr:cNvPr>
        <xdr:cNvSpPr>
          <a:spLocks noChangeAspect="1" noChangeArrowheads="1"/>
        </xdr:cNvSpPr>
      </xdr:nvSpPr>
      <xdr:spPr bwMode="auto">
        <a:xfrm>
          <a:off x="17545050" y="1824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xdr:row>
      <xdr:rowOff>0</xdr:rowOff>
    </xdr:from>
    <xdr:ext cx="304800" cy="304800"/>
    <xdr:sp macro="" textlink="">
      <xdr:nvSpPr>
        <xdr:cNvPr id="33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53010000}"/>
            </a:ext>
          </a:extLst>
        </xdr:cNvPr>
        <xdr:cNvSpPr>
          <a:spLocks noChangeAspect="1" noChangeArrowheads="1"/>
        </xdr:cNvSpPr>
      </xdr:nvSpPr>
      <xdr:spPr bwMode="auto">
        <a:xfrm>
          <a:off x="17545050" y="2419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xdr:row>
      <xdr:rowOff>0</xdr:rowOff>
    </xdr:from>
    <xdr:ext cx="304800" cy="304800"/>
    <xdr:sp macro="" textlink="">
      <xdr:nvSpPr>
        <xdr:cNvPr id="34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54010000}"/>
            </a:ext>
          </a:extLst>
        </xdr:cNvPr>
        <xdr:cNvSpPr>
          <a:spLocks noChangeAspect="1" noChangeArrowheads="1"/>
        </xdr:cNvSpPr>
      </xdr:nvSpPr>
      <xdr:spPr bwMode="auto">
        <a:xfrm>
          <a:off x="17545050" y="3267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12</xdr:row>
      <xdr:rowOff>0</xdr:rowOff>
    </xdr:from>
    <xdr:ext cx="304800" cy="304800"/>
    <xdr:sp macro="" textlink="">
      <xdr:nvSpPr>
        <xdr:cNvPr id="34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55010000}"/>
            </a:ext>
          </a:extLst>
        </xdr:cNvPr>
        <xdr:cNvSpPr>
          <a:spLocks noChangeAspect="1" noChangeArrowheads="1"/>
        </xdr:cNvSpPr>
      </xdr:nvSpPr>
      <xdr:spPr bwMode="auto">
        <a:xfrm>
          <a:off x="17545050" y="618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12</xdr:row>
      <xdr:rowOff>0</xdr:rowOff>
    </xdr:from>
    <xdr:ext cx="304800" cy="304800"/>
    <xdr:sp macro="" textlink="">
      <xdr:nvSpPr>
        <xdr:cNvPr id="34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56010000}"/>
            </a:ext>
          </a:extLst>
        </xdr:cNvPr>
        <xdr:cNvSpPr>
          <a:spLocks noChangeAspect="1" noChangeArrowheads="1"/>
        </xdr:cNvSpPr>
      </xdr:nvSpPr>
      <xdr:spPr bwMode="auto">
        <a:xfrm>
          <a:off x="17545050" y="618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26</xdr:row>
      <xdr:rowOff>0</xdr:rowOff>
    </xdr:from>
    <xdr:ext cx="304800" cy="304800"/>
    <xdr:sp macro="" textlink="">
      <xdr:nvSpPr>
        <xdr:cNvPr id="34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57010000}"/>
            </a:ext>
          </a:extLst>
        </xdr:cNvPr>
        <xdr:cNvSpPr>
          <a:spLocks noChangeAspect="1" noChangeArrowheads="1"/>
        </xdr:cNvSpPr>
      </xdr:nvSpPr>
      <xdr:spPr bwMode="auto">
        <a:xfrm>
          <a:off x="17545050" y="22364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27</xdr:row>
      <xdr:rowOff>0</xdr:rowOff>
    </xdr:from>
    <xdr:ext cx="304800" cy="304800"/>
    <xdr:sp macro="" textlink="">
      <xdr:nvSpPr>
        <xdr:cNvPr id="34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58010000}"/>
            </a:ext>
          </a:extLst>
        </xdr:cNvPr>
        <xdr:cNvSpPr>
          <a:spLocks noChangeAspect="1" noChangeArrowheads="1"/>
        </xdr:cNvSpPr>
      </xdr:nvSpPr>
      <xdr:spPr bwMode="auto">
        <a:xfrm>
          <a:off x="17545050" y="23431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87</xdr:row>
      <xdr:rowOff>0</xdr:rowOff>
    </xdr:from>
    <xdr:ext cx="304800" cy="304800"/>
    <xdr:sp macro="" textlink="">
      <xdr:nvSpPr>
        <xdr:cNvPr id="34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59010000}"/>
            </a:ext>
          </a:extLst>
        </xdr:cNvPr>
        <xdr:cNvSpPr>
          <a:spLocks noChangeAspect="1" noChangeArrowheads="1"/>
        </xdr:cNvSpPr>
      </xdr:nvSpPr>
      <xdr:spPr bwMode="auto">
        <a:xfrm>
          <a:off x="17545050" y="91706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89</xdr:row>
      <xdr:rowOff>0</xdr:rowOff>
    </xdr:from>
    <xdr:ext cx="304800" cy="304800"/>
    <xdr:sp macro="" textlink="">
      <xdr:nvSpPr>
        <xdr:cNvPr id="34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5A010000}"/>
            </a:ext>
          </a:extLst>
        </xdr:cNvPr>
        <xdr:cNvSpPr>
          <a:spLocks noChangeAspect="1" noChangeArrowheads="1"/>
        </xdr:cNvSpPr>
      </xdr:nvSpPr>
      <xdr:spPr bwMode="auto">
        <a:xfrm>
          <a:off x="17545050" y="93735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90</xdr:row>
      <xdr:rowOff>0</xdr:rowOff>
    </xdr:from>
    <xdr:ext cx="304800" cy="304800"/>
    <xdr:sp macro="" textlink="">
      <xdr:nvSpPr>
        <xdr:cNvPr id="34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5B010000}"/>
            </a:ext>
          </a:extLst>
        </xdr:cNvPr>
        <xdr:cNvSpPr>
          <a:spLocks noChangeAspect="1" noChangeArrowheads="1"/>
        </xdr:cNvSpPr>
      </xdr:nvSpPr>
      <xdr:spPr bwMode="auto">
        <a:xfrm>
          <a:off x="17545050" y="94916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29</xdr:row>
      <xdr:rowOff>0</xdr:rowOff>
    </xdr:from>
    <xdr:ext cx="304800" cy="304800"/>
    <xdr:sp macro="" textlink="">
      <xdr:nvSpPr>
        <xdr:cNvPr id="34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5C010000}"/>
            </a:ext>
          </a:extLst>
        </xdr:cNvPr>
        <xdr:cNvSpPr>
          <a:spLocks noChangeAspect="1" noChangeArrowheads="1"/>
        </xdr:cNvSpPr>
      </xdr:nvSpPr>
      <xdr:spPr bwMode="auto">
        <a:xfrm>
          <a:off x="17545050" y="25565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28</xdr:row>
      <xdr:rowOff>0</xdr:rowOff>
    </xdr:from>
    <xdr:ext cx="304800" cy="304800"/>
    <xdr:sp macro="" textlink="">
      <xdr:nvSpPr>
        <xdr:cNvPr id="34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5D010000}"/>
            </a:ext>
          </a:extLst>
        </xdr:cNvPr>
        <xdr:cNvSpPr>
          <a:spLocks noChangeAspect="1" noChangeArrowheads="1"/>
        </xdr:cNvSpPr>
      </xdr:nvSpPr>
      <xdr:spPr bwMode="auto">
        <a:xfrm>
          <a:off x="17545050" y="24498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32</xdr:row>
      <xdr:rowOff>0</xdr:rowOff>
    </xdr:from>
    <xdr:ext cx="304800" cy="304800"/>
    <xdr:sp macro="" textlink="">
      <xdr:nvSpPr>
        <xdr:cNvPr id="35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5E010000}"/>
            </a:ext>
          </a:extLst>
        </xdr:cNvPr>
        <xdr:cNvSpPr>
          <a:spLocks noChangeAspect="1" noChangeArrowheads="1"/>
        </xdr:cNvSpPr>
      </xdr:nvSpPr>
      <xdr:spPr bwMode="auto">
        <a:xfrm>
          <a:off x="17545050" y="29556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33</xdr:row>
      <xdr:rowOff>0</xdr:rowOff>
    </xdr:from>
    <xdr:ext cx="304800" cy="304800"/>
    <xdr:sp macro="" textlink="">
      <xdr:nvSpPr>
        <xdr:cNvPr id="35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5F010000}"/>
            </a:ext>
          </a:extLst>
        </xdr:cNvPr>
        <xdr:cNvSpPr>
          <a:spLocks noChangeAspect="1" noChangeArrowheads="1"/>
        </xdr:cNvSpPr>
      </xdr:nvSpPr>
      <xdr:spPr bwMode="auto">
        <a:xfrm>
          <a:off x="17545050" y="30994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42</xdr:row>
      <xdr:rowOff>0</xdr:rowOff>
    </xdr:from>
    <xdr:ext cx="304800" cy="304800"/>
    <xdr:sp macro="" textlink="">
      <xdr:nvSpPr>
        <xdr:cNvPr id="35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60010000}"/>
            </a:ext>
          </a:extLst>
        </xdr:cNvPr>
        <xdr:cNvSpPr>
          <a:spLocks noChangeAspect="1" noChangeArrowheads="1"/>
        </xdr:cNvSpPr>
      </xdr:nvSpPr>
      <xdr:spPr bwMode="auto">
        <a:xfrm>
          <a:off x="17545050" y="44500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43</xdr:row>
      <xdr:rowOff>0</xdr:rowOff>
    </xdr:from>
    <xdr:ext cx="304800" cy="304800"/>
    <xdr:sp macro="" textlink="">
      <xdr:nvSpPr>
        <xdr:cNvPr id="35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61010000}"/>
            </a:ext>
          </a:extLst>
        </xdr:cNvPr>
        <xdr:cNvSpPr>
          <a:spLocks noChangeAspect="1" noChangeArrowheads="1"/>
        </xdr:cNvSpPr>
      </xdr:nvSpPr>
      <xdr:spPr bwMode="auto">
        <a:xfrm>
          <a:off x="17545050" y="45796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44</xdr:row>
      <xdr:rowOff>0</xdr:rowOff>
    </xdr:from>
    <xdr:ext cx="304800" cy="304800"/>
    <xdr:sp macro="" textlink="">
      <xdr:nvSpPr>
        <xdr:cNvPr id="35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62010000}"/>
            </a:ext>
          </a:extLst>
        </xdr:cNvPr>
        <xdr:cNvSpPr>
          <a:spLocks noChangeAspect="1" noChangeArrowheads="1"/>
        </xdr:cNvSpPr>
      </xdr:nvSpPr>
      <xdr:spPr bwMode="auto">
        <a:xfrm>
          <a:off x="17545050" y="46986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45</xdr:row>
      <xdr:rowOff>0</xdr:rowOff>
    </xdr:from>
    <xdr:ext cx="304800" cy="304800"/>
    <xdr:sp macro="" textlink="">
      <xdr:nvSpPr>
        <xdr:cNvPr id="35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63010000}"/>
            </a:ext>
          </a:extLst>
        </xdr:cNvPr>
        <xdr:cNvSpPr>
          <a:spLocks noChangeAspect="1" noChangeArrowheads="1"/>
        </xdr:cNvSpPr>
      </xdr:nvSpPr>
      <xdr:spPr bwMode="auto">
        <a:xfrm>
          <a:off x="17545050" y="47986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47</xdr:row>
      <xdr:rowOff>0</xdr:rowOff>
    </xdr:from>
    <xdr:ext cx="304800" cy="304800"/>
    <xdr:sp macro="" textlink="">
      <xdr:nvSpPr>
        <xdr:cNvPr id="35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64010000}"/>
            </a:ext>
          </a:extLst>
        </xdr:cNvPr>
        <xdr:cNvSpPr>
          <a:spLocks noChangeAspect="1" noChangeArrowheads="1"/>
        </xdr:cNvSpPr>
      </xdr:nvSpPr>
      <xdr:spPr bwMode="auto">
        <a:xfrm>
          <a:off x="17545050" y="50368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34</xdr:row>
      <xdr:rowOff>0</xdr:rowOff>
    </xdr:from>
    <xdr:ext cx="304800" cy="304800"/>
    <xdr:sp macro="" textlink="">
      <xdr:nvSpPr>
        <xdr:cNvPr id="35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65010000}"/>
            </a:ext>
          </a:extLst>
        </xdr:cNvPr>
        <xdr:cNvSpPr>
          <a:spLocks noChangeAspect="1" noChangeArrowheads="1"/>
        </xdr:cNvSpPr>
      </xdr:nvSpPr>
      <xdr:spPr bwMode="auto">
        <a:xfrm>
          <a:off x="17545050" y="32432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35</xdr:row>
      <xdr:rowOff>0</xdr:rowOff>
    </xdr:from>
    <xdr:ext cx="304800" cy="304800"/>
    <xdr:sp macro="" textlink="">
      <xdr:nvSpPr>
        <xdr:cNvPr id="35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66010000}"/>
            </a:ext>
          </a:extLst>
        </xdr:cNvPr>
        <xdr:cNvSpPr>
          <a:spLocks noChangeAspect="1" noChangeArrowheads="1"/>
        </xdr:cNvSpPr>
      </xdr:nvSpPr>
      <xdr:spPr bwMode="auto">
        <a:xfrm>
          <a:off x="17545050" y="335946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36</xdr:row>
      <xdr:rowOff>0</xdr:rowOff>
    </xdr:from>
    <xdr:ext cx="304800" cy="304800"/>
    <xdr:sp macro="" textlink="">
      <xdr:nvSpPr>
        <xdr:cNvPr id="35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67010000}"/>
            </a:ext>
          </a:extLst>
        </xdr:cNvPr>
        <xdr:cNvSpPr>
          <a:spLocks noChangeAspect="1" noChangeArrowheads="1"/>
        </xdr:cNvSpPr>
      </xdr:nvSpPr>
      <xdr:spPr bwMode="auto">
        <a:xfrm>
          <a:off x="17545050" y="36185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34</xdr:row>
      <xdr:rowOff>0</xdr:rowOff>
    </xdr:from>
    <xdr:ext cx="304800" cy="304800"/>
    <xdr:sp macro="" textlink="">
      <xdr:nvSpPr>
        <xdr:cNvPr id="36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68010000}"/>
            </a:ext>
          </a:extLst>
        </xdr:cNvPr>
        <xdr:cNvSpPr>
          <a:spLocks noChangeAspect="1" noChangeArrowheads="1"/>
        </xdr:cNvSpPr>
      </xdr:nvSpPr>
      <xdr:spPr bwMode="auto">
        <a:xfrm>
          <a:off x="17545050" y="32432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21</xdr:row>
      <xdr:rowOff>0</xdr:rowOff>
    </xdr:from>
    <xdr:ext cx="304800" cy="304800"/>
    <xdr:sp macro="" textlink="">
      <xdr:nvSpPr>
        <xdr:cNvPr id="36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69010000}"/>
            </a:ext>
          </a:extLst>
        </xdr:cNvPr>
        <xdr:cNvSpPr>
          <a:spLocks noChangeAspect="1" noChangeArrowheads="1"/>
        </xdr:cNvSpPr>
      </xdr:nvSpPr>
      <xdr:spPr bwMode="auto">
        <a:xfrm>
          <a:off x="17545050" y="15887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36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6A010000}"/>
            </a:ext>
          </a:extLst>
        </xdr:cNvPr>
        <xdr:cNvSpPr>
          <a:spLocks noChangeAspect="1" noChangeArrowheads="1"/>
        </xdr:cNvSpPr>
      </xdr:nvSpPr>
      <xdr:spPr bwMode="auto">
        <a:xfrm>
          <a:off x="17545050" y="1706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36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6B010000}"/>
            </a:ext>
          </a:extLst>
        </xdr:cNvPr>
        <xdr:cNvSpPr>
          <a:spLocks noChangeAspect="1" noChangeArrowheads="1"/>
        </xdr:cNvSpPr>
      </xdr:nvSpPr>
      <xdr:spPr bwMode="auto">
        <a:xfrm>
          <a:off x="17545050" y="1706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23</xdr:row>
      <xdr:rowOff>0</xdr:rowOff>
    </xdr:from>
    <xdr:ext cx="304800" cy="304800"/>
    <xdr:sp macro="" textlink="">
      <xdr:nvSpPr>
        <xdr:cNvPr id="36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6C010000}"/>
            </a:ext>
          </a:extLst>
        </xdr:cNvPr>
        <xdr:cNvSpPr>
          <a:spLocks noChangeAspect="1" noChangeArrowheads="1"/>
        </xdr:cNvSpPr>
      </xdr:nvSpPr>
      <xdr:spPr bwMode="auto">
        <a:xfrm>
          <a:off x="17545050" y="1824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23</xdr:row>
      <xdr:rowOff>0</xdr:rowOff>
    </xdr:from>
    <xdr:ext cx="304800" cy="304800"/>
    <xdr:sp macro="" textlink="">
      <xdr:nvSpPr>
        <xdr:cNvPr id="36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6D010000}"/>
            </a:ext>
          </a:extLst>
        </xdr:cNvPr>
        <xdr:cNvSpPr>
          <a:spLocks noChangeAspect="1" noChangeArrowheads="1"/>
        </xdr:cNvSpPr>
      </xdr:nvSpPr>
      <xdr:spPr bwMode="auto">
        <a:xfrm>
          <a:off x="17545050" y="1824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23</xdr:row>
      <xdr:rowOff>0</xdr:rowOff>
    </xdr:from>
    <xdr:ext cx="304800" cy="304800"/>
    <xdr:sp macro="" textlink="">
      <xdr:nvSpPr>
        <xdr:cNvPr id="36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6E010000}"/>
            </a:ext>
          </a:extLst>
        </xdr:cNvPr>
        <xdr:cNvSpPr>
          <a:spLocks noChangeAspect="1" noChangeArrowheads="1"/>
        </xdr:cNvSpPr>
      </xdr:nvSpPr>
      <xdr:spPr bwMode="auto">
        <a:xfrm>
          <a:off x="17545050" y="1824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xdr:row>
      <xdr:rowOff>0</xdr:rowOff>
    </xdr:from>
    <xdr:ext cx="304800" cy="304800"/>
    <xdr:sp macro="" textlink="">
      <xdr:nvSpPr>
        <xdr:cNvPr id="36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6F010000}"/>
            </a:ext>
          </a:extLst>
        </xdr:cNvPr>
        <xdr:cNvSpPr>
          <a:spLocks noChangeAspect="1" noChangeArrowheads="1"/>
        </xdr:cNvSpPr>
      </xdr:nvSpPr>
      <xdr:spPr bwMode="auto">
        <a:xfrm>
          <a:off x="17545050" y="3267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34</xdr:row>
      <xdr:rowOff>0</xdr:rowOff>
    </xdr:from>
    <xdr:ext cx="304800" cy="304800"/>
    <xdr:sp macro="" textlink="">
      <xdr:nvSpPr>
        <xdr:cNvPr id="36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70010000}"/>
            </a:ext>
          </a:extLst>
        </xdr:cNvPr>
        <xdr:cNvSpPr>
          <a:spLocks noChangeAspect="1" noChangeArrowheads="1"/>
        </xdr:cNvSpPr>
      </xdr:nvSpPr>
      <xdr:spPr bwMode="auto">
        <a:xfrm>
          <a:off x="17545050" y="32432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35</xdr:row>
      <xdr:rowOff>0</xdr:rowOff>
    </xdr:from>
    <xdr:ext cx="304800" cy="304800"/>
    <xdr:sp macro="" textlink="">
      <xdr:nvSpPr>
        <xdr:cNvPr id="36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71010000}"/>
            </a:ext>
          </a:extLst>
        </xdr:cNvPr>
        <xdr:cNvSpPr>
          <a:spLocks noChangeAspect="1" noChangeArrowheads="1"/>
        </xdr:cNvSpPr>
      </xdr:nvSpPr>
      <xdr:spPr bwMode="auto">
        <a:xfrm>
          <a:off x="17545050" y="335946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35</xdr:row>
      <xdr:rowOff>0</xdr:rowOff>
    </xdr:from>
    <xdr:ext cx="304800" cy="304800"/>
    <xdr:sp macro="" textlink="">
      <xdr:nvSpPr>
        <xdr:cNvPr id="37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72010000}"/>
            </a:ext>
          </a:extLst>
        </xdr:cNvPr>
        <xdr:cNvSpPr>
          <a:spLocks noChangeAspect="1" noChangeArrowheads="1"/>
        </xdr:cNvSpPr>
      </xdr:nvSpPr>
      <xdr:spPr bwMode="auto">
        <a:xfrm>
          <a:off x="17545050" y="335946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25</xdr:row>
      <xdr:rowOff>0</xdr:rowOff>
    </xdr:from>
    <xdr:ext cx="304800" cy="304800"/>
    <xdr:sp macro="" textlink="">
      <xdr:nvSpPr>
        <xdr:cNvPr id="37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73010000}"/>
            </a:ext>
          </a:extLst>
        </xdr:cNvPr>
        <xdr:cNvSpPr>
          <a:spLocks noChangeAspect="1" noChangeArrowheads="1"/>
        </xdr:cNvSpPr>
      </xdr:nvSpPr>
      <xdr:spPr bwMode="auto">
        <a:xfrm>
          <a:off x="17545050" y="20897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24</xdr:row>
      <xdr:rowOff>0</xdr:rowOff>
    </xdr:from>
    <xdr:ext cx="304800" cy="304800"/>
    <xdr:sp macro="" textlink="">
      <xdr:nvSpPr>
        <xdr:cNvPr id="37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74010000}"/>
            </a:ext>
          </a:extLst>
        </xdr:cNvPr>
        <xdr:cNvSpPr>
          <a:spLocks noChangeAspect="1" noChangeArrowheads="1"/>
        </xdr:cNvSpPr>
      </xdr:nvSpPr>
      <xdr:spPr bwMode="auto">
        <a:xfrm>
          <a:off x="17545050" y="19431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10</xdr:row>
      <xdr:rowOff>0</xdr:rowOff>
    </xdr:from>
    <xdr:ext cx="304800" cy="304800"/>
    <xdr:sp macro="" textlink="">
      <xdr:nvSpPr>
        <xdr:cNvPr id="37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75010000}"/>
            </a:ext>
          </a:extLst>
        </xdr:cNvPr>
        <xdr:cNvSpPr>
          <a:spLocks noChangeAspect="1" noChangeArrowheads="1"/>
        </xdr:cNvSpPr>
      </xdr:nvSpPr>
      <xdr:spPr bwMode="auto">
        <a:xfrm>
          <a:off x="17545050" y="4238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10</xdr:row>
      <xdr:rowOff>0</xdr:rowOff>
    </xdr:from>
    <xdr:ext cx="304800" cy="304800"/>
    <xdr:sp macro="" textlink="">
      <xdr:nvSpPr>
        <xdr:cNvPr id="37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76010000}"/>
            </a:ext>
          </a:extLst>
        </xdr:cNvPr>
        <xdr:cNvSpPr>
          <a:spLocks noChangeAspect="1" noChangeArrowheads="1"/>
        </xdr:cNvSpPr>
      </xdr:nvSpPr>
      <xdr:spPr bwMode="auto">
        <a:xfrm>
          <a:off x="17545050" y="4238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11</xdr:row>
      <xdr:rowOff>0</xdr:rowOff>
    </xdr:from>
    <xdr:ext cx="304800" cy="304800"/>
    <xdr:sp macro="" textlink="">
      <xdr:nvSpPr>
        <xdr:cNvPr id="37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77010000}"/>
            </a:ext>
          </a:extLst>
        </xdr:cNvPr>
        <xdr:cNvSpPr>
          <a:spLocks noChangeAspect="1" noChangeArrowheads="1"/>
        </xdr:cNvSpPr>
      </xdr:nvSpPr>
      <xdr:spPr bwMode="auto">
        <a:xfrm>
          <a:off x="17545050" y="5210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11</xdr:row>
      <xdr:rowOff>0</xdr:rowOff>
    </xdr:from>
    <xdr:ext cx="304800" cy="304800"/>
    <xdr:sp macro="" textlink="">
      <xdr:nvSpPr>
        <xdr:cNvPr id="37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78010000}"/>
            </a:ext>
          </a:extLst>
        </xdr:cNvPr>
        <xdr:cNvSpPr>
          <a:spLocks noChangeAspect="1" noChangeArrowheads="1"/>
        </xdr:cNvSpPr>
      </xdr:nvSpPr>
      <xdr:spPr bwMode="auto">
        <a:xfrm>
          <a:off x="17545050" y="5210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0</xdr:col>
      <xdr:colOff>0</xdr:colOff>
      <xdr:row>0</xdr:row>
      <xdr:rowOff>0</xdr:rowOff>
    </xdr:from>
    <xdr:to>
      <xdr:col>2</xdr:col>
      <xdr:colOff>523875</xdr:colOff>
      <xdr:row>3</xdr:row>
      <xdr:rowOff>228600</xdr:rowOff>
    </xdr:to>
    <xdr:pic>
      <xdr:nvPicPr>
        <xdr:cNvPr id="377" name="Imagen 376">
          <a:extLst>
            <a:ext uri="{FF2B5EF4-FFF2-40B4-BE49-F238E27FC236}">
              <a16:creationId xmlns:a16="http://schemas.microsoft.com/office/drawing/2014/main" id="{00000000-0008-0000-0000-00007901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0" y="0"/>
          <a:ext cx="1009650" cy="876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16</xdr:col>
      <xdr:colOff>0</xdr:colOff>
      <xdr:row>43</xdr:row>
      <xdr:rowOff>0</xdr:rowOff>
    </xdr:from>
    <xdr:ext cx="304800" cy="304800"/>
    <xdr:sp macro="" textlink="">
      <xdr:nvSpPr>
        <xdr:cNvPr id="37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7A010000}"/>
            </a:ext>
          </a:extLst>
        </xdr:cNvPr>
        <xdr:cNvSpPr>
          <a:spLocks noChangeAspect="1" noChangeArrowheads="1"/>
        </xdr:cNvSpPr>
      </xdr:nvSpPr>
      <xdr:spPr bwMode="auto">
        <a:xfrm>
          <a:off x="17545050" y="45796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43</xdr:row>
      <xdr:rowOff>0</xdr:rowOff>
    </xdr:from>
    <xdr:ext cx="304800" cy="304800"/>
    <xdr:sp macro="" textlink="">
      <xdr:nvSpPr>
        <xdr:cNvPr id="37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7B010000}"/>
            </a:ext>
          </a:extLst>
        </xdr:cNvPr>
        <xdr:cNvSpPr>
          <a:spLocks noChangeAspect="1" noChangeArrowheads="1"/>
        </xdr:cNvSpPr>
      </xdr:nvSpPr>
      <xdr:spPr bwMode="auto">
        <a:xfrm>
          <a:off x="17545050" y="45796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43</xdr:row>
      <xdr:rowOff>0</xdr:rowOff>
    </xdr:from>
    <xdr:ext cx="304800" cy="304800"/>
    <xdr:sp macro="" textlink="">
      <xdr:nvSpPr>
        <xdr:cNvPr id="38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7C010000}"/>
            </a:ext>
          </a:extLst>
        </xdr:cNvPr>
        <xdr:cNvSpPr>
          <a:spLocks noChangeAspect="1" noChangeArrowheads="1"/>
        </xdr:cNvSpPr>
      </xdr:nvSpPr>
      <xdr:spPr bwMode="auto">
        <a:xfrm>
          <a:off x="17545050" y="45796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43</xdr:row>
      <xdr:rowOff>0</xdr:rowOff>
    </xdr:from>
    <xdr:ext cx="304800" cy="304800"/>
    <xdr:sp macro="" textlink="">
      <xdr:nvSpPr>
        <xdr:cNvPr id="38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7D010000}"/>
            </a:ext>
          </a:extLst>
        </xdr:cNvPr>
        <xdr:cNvSpPr>
          <a:spLocks noChangeAspect="1" noChangeArrowheads="1"/>
        </xdr:cNvSpPr>
      </xdr:nvSpPr>
      <xdr:spPr bwMode="auto">
        <a:xfrm>
          <a:off x="17545050" y="45796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43</xdr:row>
      <xdr:rowOff>0</xdr:rowOff>
    </xdr:from>
    <xdr:ext cx="304800" cy="304800"/>
    <xdr:sp macro="" textlink="">
      <xdr:nvSpPr>
        <xdr:cNvPr id="38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7E010000}"/>
            </a:ext>
          </a:extLst>
        </xdr:cNvPr>
        <xdr:cNvSpPr>
          <a:spLocks noChangeAspect="1" noChangeArrowheads="1"/>
        </xdr:cNvSpPr>
      </xdr:nvSpPr>
      <xdr:spPr bwMode="auto">
        <a:xfrm>
          <a:off x="17545050" y="45796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43</xdr:row>
      <xdr:rowOff>0</xdr:rowOff>
    </xdr:from>
    <xdr:ext cx="304800" cy="304800"/>
    <xdr:sp macro="" textlink="">
      <xdr:nvSpPr>
        <xdr:cNvPr id="38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7F010000}"/>
            </a:ext>
          </a:extLst>
        </xdr:cNvPr>
        <xdr:cNvSpPr>
          <a:spLocks noChangeAspect="1" noChangeArrowheads="1"/>
        </xdr:cNvSpPr>
      </xdr:nvSpPr>
      <xdr:spPr bwMode="auto">
        <a:xfrm>
          <a:off x="17545050" y="45796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43</xdr:row>
      <xdr:rowOff>0</xdr:rowOff>
    </xdr:from>
    <xdr:ext cx="304800" cy="304800"/>
    <xdr:sp macro="" textlink="">
      <xdr:nvSpPr>
        <xdr:cNvPr id="38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80010000}"/>
            </a:ext>
          </a:extLst>
        </xdr:cNvPr>
        <xdr:cNvSpPr>
          <a:spLocks noChangeAspect="1" noChangeArrowheads="1"/>
        </xdr:cNvSpPr>
      </xdr:nvSpPr>
      <xdr:spPr bwMode="auto">
        <a:xfrm>
          <a:off x="17545050" y="45796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43</xdr:row>
      <xdr:rowOff>0</xdr:rowOff>
    </xdr:from>
    <xdr:ext cx="304800" cy="304800"/>
    <xdr:sp macro="" textlink="">
      <xdr:nvSpPr>
        <xdr:cNvPr id="38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81010000}"/>
            </a:ext>
          </a:extLst>
        </xdr:cNvPr>
        <xdr:cNvSpPr>
          <a:spLocks noChangeAspect="1" noChangeArrowheads="1"/>
        </xdr:cNvSpPr>
      </xdr:nvSpPr>
      <xdr:spPr bwMode="auto">
        <a:xfrm>
          <a:off x="17545050" y="45796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43</xdr:row>
      <xdr:rowOff>0</xdr:rowOff>
    </xdr:from>
    <xdr:ext cx="304800" cy="304800"/>
    <xdr:sp macro="" textlink="">
      <xdr:nvSpPr>
        <xdr:cNvPr id="38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82010000}"/>
            </a:ext>
          </a:extLst>
        </xdr:cNvPr>
        <xdr:cNvSpPr>
          <a:spLocks noChangeAspect="1" noChangeArrowheads="1"/>
        </xdr:cNvSpPr>
      </xdr:nvSpPr>
      <xdr:spPr bwMode="auto">
        <a:xfrm>
          <a:off x="17545050" y="45796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43</xdr:row>
      <xdr:rowOff>0</xdr:rowOff>
    </xdr:from>
    <xdr:ext cx="304800" cy="304800"/>
    <xdr:sp macro="" textlink="">
      <xdr:nvSpPr>
        <xdr:cNvPr id="38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83010000}"/>
            </a:ext>
          </a:extLst>
        </xdr:cNvPr>
        <xdr:cNvSpPr>
          <a:spLocks noChangeAspect="1" noChangeArrowheads="1"/>
        </xdr:cNvSpPr>
      </xdr:nvSpPr>
      <xdr:spPr bwMode="auto">
        <a:xfrm>
          <a:off x="17545050" y="45796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43</xdr:row>
      <xdr:rowOff>0</xdr:rowOff>
    </xdr:from>
    <xdr:ext cx="304800" cy="304800"/>
    <xdr:sp macro="" textlink="">
      <xdr:nvSpPr>
        <xdr:cNvPr id="38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84010000}"/>
            </a:ext>
          </a:extLst>
        </xdr:cNvPr>
        <xdr:cNvSpPr>
          <a:spLocks noChangeAspect="1" noChangeArrowheads="1"/>
        </xdr:cNvSpPr>
      </xdr:nvSpPr>
      <xdr:spPr bwMode="auto">
        <a:xfrm>
          <a:off x="17545050" y="45796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16</xdr:row>
      <xdr:rowOff>0</xdr:rowOff>
    </xdr:from>
    <xdr:ext cx="304800" cy="304800"/>
    <xdr:sp macro="" textlink="">
      <xdr:nvSpPr>
        <xdr:cNvPr id="38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85010000}"/>
            </a:ext>
          </a:extLst>
        </xdr:cNvPr>
        <xdr:cNvSpPr>
          <a:spLocks noChangeAspect="1" noChangeArrowheads="1"/>
        </xdr:cNvSpPr>
      </xdr:nvSpPr>
      <xdr:spPr bwMode="auto">
        <a:xfrm>
          <a:off x="17545050"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16</xdr:row>
      <xdr:rowOff>0</xdr:rowOff>
    </xdr:from>
    <xdr:ext cx="304800" cy="304800"/>
    <xdr:sp macro="" textlink="">
      <xdr:nvSpPr>
        <xdr:cNvPr id="39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86010000}"/>
            </a:ext>
          </a:extLst>
        </xdr:cNvPr>
        <xdr:cNvSpPr>
          <a:spLocks noChangeAspect="1" noChangeArrowheads="1"/>
        </xdr:cNvSpPr>
      </xdr:nvSpPr>
      <xdr:spPr bwMode="auto">
        <a:xfrm>
          <a:off x="17545050"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16</xdr:row>
      <xdr:rowOff>0</xdr:rowOff>
    </xdr:from>
    <xdr:ext cx="304800" cy="304800"/>
    <xdr:sp macro="" textlink="">
      <xdr:nvSpPr>
        <xdr:cNvPr id="39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87010000}"/>
            </a:ext>
          </a:extLst>
        </xdr:cNvPr>
        <xdr:cNvSpPr>
          <a:spLocks noChangeAspect="1" noChangeArrowheads="1"/>
        </xdr:cNvSpPr>
      </xdr:nvSpPr>
      <xdr:spPr bwMode="auto">
        <a:xfrm>
          <a:off x="17545050"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16</xdr:row>
      <xdr:rowOff>0</xdr:rowOff>
    </xdr:from>
    <xdr:ext cx="304800" cy="304800"/>
    <xdr:sp macro="" textlink="">
      <xdr:nvSpPr>
        <xdr:cNvPr id="39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88010000}"/>
            </a:ext>
          </a:extLst>
        </xdr:cNvPr>
        <xdr:cNvSpPr>
          <a:spLocks noChangeAspect="1" noChangeArrowheads="1"/>
        </xdr:cNvSpPr>
      </xdr:nvSpPr>
      <xdr:spPr bwMode="auto">
        <a:xfrm>
          <a:off x="17545050"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16</xdr:row>
      <xdr:rowOff>0</xdr:rowOff>
    </xdr:from>
    <xdr:ext cx="304800" cy="304800"/>
    <xdr:sp macro="" textlink="">
      <xdr:nvSpPr>
        <xdr:cNvPr id="39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89010000}"/>
            </a:ext>
          </a:extLst>
        </xdr:cNvPr>
        <xdr:cNvSpPr>
          <a:spLocks noChangeAspect="1" noChangeArrowheads="1"/>
        </xdr:cNvSpPr>
      </xdr:nvSpPr>
      <xdr:spPr bwMode="auto">
        <a:xfrm>
          <a:off x="17545050"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16</xdr:row>
      <xdr:rowOff>0</xdr:rowOff>
    </xdr:from>
    <xdr:ext cx="304800" cy="304800"/>
    <xdr:sp macro="" textlink="">
      <xdr:nvSpPr>
        <xdr:cNvPr id="39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8A010000}"/>
            </a:ext>
          </a:extLst>
        </xdr:cNvPr>
        <xdr:cNvSpPr>
          <a:spLocks noChangeAspect="1" noChangeArrowheads="1"/>
        </xdr:cNvSpPr>
      </xdr:nvSpPr>
      <xdr:spPr bwMode="auto">
        <a:xfrm>
          <a:off x="17545050"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20</xdr:row>
      <xdr:rowOff>0</xdr:rowOff>
    </xdr:from>
    <xdr:ext cx="304800" cy="304800"/>
    <xdr:sp macro="" textlink="">
      <xdr:nvSpPr>
        <xdr:cNvPr id="39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8B010000}"/>
            </a:ext>
          </a:extLst>
        </xdr:cNvPr>
        <xdr:cNvSpPr>
          <a:spLocks noChangeAspect="1" noChangeArrowheads="1"/>
        </xdr:cNvSpPr>
      </xdr:nvSpPr>
      <xdr:spPr bwMode="auto">
        <a:xfrm>
          <a:off x="17545050" y="14620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20</xdr:row>
      <xdr:rowOff>0</xdr:rowOff>
    </xdr:from>
    <xdr:ext cx="304800" cy="304800"/>
    <xdr:sp macro="" textlink="">
      <xdr:nvSpPr>
        <xdr:cNvPr id="39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8C010000}"/>
            </a:ext>
          </a:extLst>
        </xdr:cNvPr>
        <xdr:cNvSpPr>
          <a:spLocks noChangeAspect="1" noChangeArrowheads="1"/>
        </xdr:cNvSpPr>
      </xdr:nvSpPr>
      <xdr:spPr bwMode="auto">
        <a:xfrm>
          <a:off x="17545050" y="14620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20</xdr:row>
      <xdr:rowOff>0</xdr:rowOff>
    </xdr:from>
    <xdr:ext cx="304800" cy="304800"/>
    <xdr:sp macro="" textlink="">
      <xdr:nvSpPr>
        <xdr:cNvPr id="39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8D010000}"/>
            </a:ext>
          </a:extLst>
        </xdr:cNvPr>
        <xdr:cNvSpPr>
          <a:spLocks noChangeAspect="1" noChangeArrowheads="1"/>
        </xdr:cNvSpPr>
      </xdr:nvSpPr>
      <xdr:spPr bwMode="auto">
        <a:xfrm>
          <a:off x="17545050" y="14620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20</xdr:row>
      <xdr:rowOff>0</xdr:rowOff>
    </xdr:from>
    <xdr:ext cx="304800" cy="304800"/>
    <xdr:sp macro="" textlink="">
      <xdr:nvSpPr>
        <xdr:cNvPr id="39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8E010000}"/>
            </a:ext>
          </a:extLst>
        </xdr:cNvPr>
        <xdr:cNvSpPr>
          <a:spLocks noChangeAspect="1" noChangeArrowheads="1"/>
        </xdr:cNvSpPr>
      </xdr:nvSpPr>
      <xdr:spPr bwMode="auto">
        <a:xfrm>
          <a:off x="17545050" y="14620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20</xdr:row>
      <xdr:rowOff>0</xdr:rowOff>
    </xdr:from>
    <xdr:ext cx="304800" cy="304800"/>
    <xdr:sp macro="" textlink="">
      <xdr:nvSpPr>
        <xdr:cNvPr id="39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8F010000}"/>
            </a:ext>
          </a:extLst>
        </xdr:cNvPr>
        <xdr:cNvSpPr>
          <a:spLocks noChangeAspect="1" noChangeArrowheads="1"/>
        </xdr:cNvSpPr>
      </xdr:nvSpPr>
      <xdr:spPr bwMode="auto">
        <a:xfrm>
          <a:off x="17545050" y="14620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20</xdr:row>
      <xdr:rowOff>0</xdr:rowOff>
    </xdr:from>
    <xdr:ext cx="304800" cy="304800"/>
    <xdr:sp macro="" textlink="">
      <xdr:nvSpPr>
        <xdr:cNvPr id="40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90010000}"/>
            </a:ext>
          </a:extLst>
        </xdr:cNvPr>
        <xdr:cNvSpPr>
          <a:spLocks noChangeAspect="1" noChangeArrowheads="1"/>
        </xdr:cNvSpPr>
      </xdr:nvSpPr>
      <xdr:spPr bwMode="auto">
        <a:xfrm>
          <a:off x="17545050" y="14620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20</xdr:row>
      <xdr:rowOff>0</xdr:rowOff>
    </xdr:from>
    <xdr:ext cx="304800" cy="304800"/>
    <xdr:sp macro="" textlink="">
      <xdr:nvSpPr>
        <xdr:cNvPr id="40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91010000}"/>
            </a:ext>
          </a:extLst>
        </xdr:cNvPr>
        <xdr:cNvSpPr>
          <a:spLocks noChangeAspect="1" noChangeArrowheads="1"/>
        </xdr:cNvSpPr>
      </xdr:nvSpPr>
      <xdr:spPr bwMode="auto">
        <a:xfrm>
          <a:off x="17545050" y="14620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20</xdr:row>
      <xdr:rowOff>0</xdr:rowOff>
    </xdr:from>
    <xdr:ext cx="304800" cy="304800"/>
    <xdr:sp macro="" textlink="">
      <xdr:nvSpPr>
        <xdr:cNvPr id="40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92010000}"/>
            </a:ext>
          </a:extLst>
        </xdr:cNvPr>
        <xdr:cNvSpPr>
          <a:spLocks noChangeAspect="1" noChangeArrowheads="1"/>
        </xdr:cNvSpPr>
      </xdr:nvSpPr>
      <xdr:spPr bwMode="auto">
        <a:xfrm>
          <a:off x="17545050" y="14620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20</xdr:row>
      <xdr:rowOff>0</xdr:rowOff>
    </xdr:from>
    <xdr:ext cx="304800" cy="304800"/>
    <xdr:sp macro="" textlink="">
      <xdr:nvSpPr>
        <xdr:cNvPr id="40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93010000}"/>
            </a:ext>
          </a:extLst>
        </xdr:cNvPr>
        <xdr:cNvSpPr>
          <a:spLocks noChangeAspect="1" noChangeArrowheads="1"/>
        </xdr:cNvSpPr>
      </xdr:nvSpPr>
      <xdr:spPr bwMode="auto">
        <a:xfrm>
          <a:off x="17545050" y="14620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20</xdr:row>
      <xdr:rowOff>0</xdr:rowOff>
    </xdr:from>
    <xdr:ext cx="304800" cy="304800"/>
    <xdr:sp macro="" textlink="">
      <xdr:nvSpPr>
        <xdr:cNvPr id="40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94010000}"/>
            </a:ext>
          </a:extLst>
        </xdr:cNvPr>
        <xdr:cNvSpPr>
          <a:spLocks noChangeAspect="1" noChangeArrowheads="1"/>
        </xdr:cNvSpPr>
      </xdr:nvSpPr>
      <xdr:spPr bwMode="auto">
        <a:xfrm>
          <a:off x="17545050" y="14620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20</xdr:row>
      <xdr:rowOff>0</xdr:rowOff>
    </xdr:from>
    <xdr:ext cx="304800" cy="304800"/>
    <xdr:sp macro="" textlink="">
      <xdr:nvSpPr>
        <xdr:cNvPr id="40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95010000}"/>
            </a:ext>
          </a:extLst>
        </xdr:cNvPr>
        <xdr:cNvSpPr>
          <a:spLocks noChangeAspect="1" noChangeArrowheads="1"/>
        </xdr:cNvSpPr>
      </xdr:nvSpPr>
      <xdr:spPr bwMode="auto">
        <a:xfrm>
          <a:off x="17545050" y="14620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20</xdr:row>
      <xdr:rowOff>0</xdr:rowOff>
    </xdr:from>
    <xdr:ext cx="304800" cy="304800"/>
    <xdr:sp macro="" textlink="">
      <xdr:nvSpPr>
        <xdr:cNvPr id="40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96010000}"/>
            </a:ext>
          </a:extLst>
        </xdr:cNvPr>
        <xdr:cNvSpPr>
          <a:spLocks noChangeAspect="1" noChangeArrowheads="1"/>
        </xdr:cNvSpPr>
      </xdr:nvSpPr>
      <xdr:spPr bwMode="auto">
        <a:xfrm>
          <a:off x="17545050" y="14620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20</xdr:row>
      <xdr:rowOff>0</xdr:rowOff>
    </xdr:from>
    <xdr:ext cx="304800" cy="304800"/>
    <xdr:sp macro="" textlink="">
      <xdr:nvSpPr>
        <xdr:cNvPr id="40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97010000}"/>
            </a:ext>
          </a:extLst>
        </xdr:cNvPr>
        <xdr:cNvSpPr>
          <a:spLocks noChangeAspect="1" noChangeArrowheads="1"/>
        </xdr:cNvSpPr>
      </xdr:nvSpPr>
      <xdr:spPr bwMode="auto">
        <a:xfrm>
          <a:off x="17545050" y="14620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20</xdr:row>
      <xdr:rowOff>0</xdr:rowOff>
    </xdr:from>
    <xdr:ext cx="304800" cy="304800"/>
    <xdr:sp macro="" textlink="">
      <xdr:nvSpPr>
        <xdr:cNvPr id="40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98010000}"/>
            </a:ext>
          </a:extLst>
        </xdr:cNvPr>
        <xdr:cNvSpPr>
          <a:spLocks noChangeAspect="1" noChangeArrowheads="1"/>
        </xdr:cNvSpPr>
      </xdr:nvSpPr>
      <xdr:spPr bwMode="auto">
        <a:xfrm>
          <a:off x="17545050" y="14620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20</xdr:row>
      <xdr:rowOff>0</xdr:rowOff>
    </xdr:from>
    <xdr:ext cx="304800" cy="304800"/>
    <xdr:sp macro="" textlink="">
      <xdr:nvSpPr>
        <xdr:cNvPr id="40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99010000}"/>
            </a:ext>
          </a:extLst>
        </xdr:cNvPr>
        <xdr:cNvSpPr>
          <a:spLocks noChangeAspect="1" noChangeArrowheads="1"/>
        </xdr:cNvSpPr>
      </xdr:nvSpPr>
      <xdr:spPr bwMode="auto">
        <a:xfrm>
          <a:off x="17545050" y="14620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20</xdr:row>
      <xdr:rowOff>0</xdr:rowOff>
    </xdr:from>
    <xdr:ext cx="304800" cy="304800"/>
    <xdr:sp macro="" textlink="">
      <xdr:nvSpPr>
        <xdr:cNvPr id="41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9A010000}"/>
            </a:ext>
          </a:extLst>
        </xdr:cNvPr>
        <xdr:cNvSpPr>
          <a:spLocks noChangeAspect="1" noChangeArrowheads="1"/>
        </xdr:cNvSpPr>
      </xdr:nvSpPr>
      <xdr:spPr bwMode="auto">
        <a:xfrm>
          <a:off x="17545050" y="14620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20</xdr:row>
      <xdr:rowOff>0</xdr:rowOff>
    </xdr:from>
    <xdr:ext cx="304800" cy="304800"/>
    <xdr:sp macro="" textlink="">
      <xdr:nvSpPr>
        <xdr:cNvPr id="41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9B010000}"/>
            </a:ext>
          </a:extLst>
        </xdr:cNvPr>
        <xdr:cNvSpPr>
          <a:spLocks noChangeAspect="1" noChangeArrowheads="1"/>
        </xdr:cNvSpPr>
      </xdr:nvSpPr>
      <xdr:spPr bwMode="auto">
        <a:xfrm>
          <a:off x="17545050" y="14620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wsDr>
</file>

<file path=xl/drawings/drawing2.xml><?xml version="1.0" encoding="utf-8"?>
<xdr:wsDr xmlns:xdr="http://schemas.openxmlformats.org/drawingml/2006/spreadsheetDrawing" xmlns:a="http://schemas.openxmlformats.org/drawingml/2006/main">
  <xdr:oneCellAnchor>
    <xdr:from>
      <xdr:col>16</xdr:col>
      <xdr:colOff>0</xdr:colOff>
      <xdr:row>18</xdr:row>
      <xdr:rowOff>0</xdr:rowOff>
    </xdr:from>
    <xdr:ext cx="304800" cy="304800"/>
    <xdr:sp macro="" textlink="">
      <xdr:nvSpPr>
        <xdr:cNvPr id="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03000000}"/>
            </a:ext>
          </a:extLst>
        </xdr:cNvPr>
        <xdr:cNvSpPr>
          <a:spLocks noChangeAspect="1" noChangeArrowheads="1"/>
        </xdr:cNvSpPr>
      </xdr:nvSpPr>
      <xdr:spPr bwMode="auto">
        <a:xfrm>
          <a:off x="19364325" y="24574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13</xdr:row>
      <xdr:rowOff>0</xdr:rowOff>
    </xdr:from>
    <xdr:ext cx="304800" cy="304800"/>
    <xdr:sp macro="" textlink="">
      <xdr:nvSpPr>
        <xdr:cNvPr id="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04000000}"/>
            </a:ext>
          </a:extLst>
        </xdr:cNvPr>
        <xdr:cNvSpPr>
          <a:spLocks noChangeAspect="1" noChangeArrowheads="1"/>
        </xdr:cNvSpPr>
      </xdr:nvSpPr>
      <xdr:spPr bwMode="auto">
        <a:xfrm>
          <a:off x="19364325" y="3429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18</xdr:row>
      <xdr:rowOff>0</xdr:rowOff>
    </xdr:from>
    <xdr:ext cx="304800" cy="304800"/>
    <xdr:sp macro="" textlink="">
      <xdr:nvSpPr>
        <xdr:cNvPr id="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05000000}"/>
            </a:ext>
          </a:extLst>
        </xdr:cNvPr>
        <xdr:cNvSpPr>
          <a:spLocks noChangeAspect="1" noChangeArrowheads="1"/>
        </xdr:cNvSpPr>
      </xdr:nvSpPr>
      <xdr:spPr bwMode="auto">
        <a:xfrm>
          <a:off x="19364325" y="3429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18</xdr:row>
      <xdr:rowOff>0</xdr:rowOff>
    </xdr:from>
    <xdr:ext cx="304800" cy="304800"/>
    <xdr:sp macro="" textlink="">
      <xdr:nvSpPr>
        <xdr:cNvPr id="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06000000}"/>
            </a:ext>
          </a:extLst>
        </xdr:cNvPr>
        <xdr:cNvSpPr>
          <a:spLocks noChangeAspect="1" noChangeArrowheads="1"/>
        </xdr:cNvSpPr>
      </xdr:nvSpPr>
      <xdr:spPr bwMode="auto">
        <a:xfrm>
          <a:off x="19364325" y="4400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19</xdr:row>
      <xdr:rowOff>0</xdr:rowOff>
    </xdr:from>
    <xdr:ext cx="304800" cy="304800"/>
    <xdr:sp macro="" textlink="">
      <xdr:nvSpPr>
        <xdr:cNvPr id="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07000000}"/>
            </a:ext>
          </a:extLst>
        </xdr:cNvPr>
        <xdr:cNvSpPr>
          <a:spLocks noChangeAspect="1" noChangeArrowheads="1"/>
        </xdr:cNvSpPr>
      </xdr:nvSpPr>
      <xdr:spPr bwMode="auto">
        <a:xfrm>
          <a:off x="19364325" y="5372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15</xdr:row>
      <xdr:rowOff>0</xdr:rowOff>
    </xdr:from>
    <xdr:ext cx="304800" cy="304800"/>
    <xdr:sp macro="" textlink="">
      <xdr:nvSpPr>
        <xdr:cNvPr id="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08000000}"/>
            </a:ext>
          </a:extLst>
        </xdr:cNvPr>
        <xdr:cNvSpPr>
          <a:spLocks noChangeAspect="1" noChangeArrowheads="1"/>
        </xdr:cNvSpPr>
      </xdr:nvSpPr>
      <xdr:spPr bwMode="auto">
        <a:xfrm>
          <a:off x="19364325" y="4400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21</xdr:row>
      <xdr:rowOff>0</xdr:rowOff>
    </xdr:from>
    <xdr:ext cx="304800" cy="304800"/>
    <xdr:sp macro="" textlink="">
      <xdr:nvSpPr>
        <xdr:cNvPr id="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09000000}"/>
            </a:ext>
          </a:extLst>
        </xdr:cNvPr>
        <xdr:cNvSpPr>
          <a:spLocks noChangeAspect="1" noChangeArrowheads="1"/>
        </xdr:cNvSpPr>
      </xdr:nvSpPr>
      <xdr:spPr bwMode="auto">
        <a:xfrm>
          <a:off x="19364325" y="6343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1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0A000000}"/>
            </a:ext>
          </a:extLst>
        </xdr:cNvPr>
        <xdr:cNvSpPr>
          <a:spLocks noChangeAspect="1" noChangeArrowheads="1"/>
        </xdr:cNvSpPr>
      </xdr:nvSpPr>
      <xdr:spPr bwMode="auto">
        <a:xfrm>
          <a:off x="19364325" y="7315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1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0B000000}"/>
            </a:ext>
          </a:extLst>
        </xdr:cNvPr>
        <xdr:cNvSpPr>
          <a:spLocks noChangeAspect="1" noChangeArrowheads="1"/>
        </xdr:cNvSpPr>
      </xdr:nvSpPr>
      <xdr:spPr bwMode="auto">
        <a:xfrm>
          <a:off x="19812000" y="10229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23</xdr:row>
      <xdr:rowOff>0</xdr:rowOff>
    </xdr:from>
    <xdr:ext cx="304800" cy="304800"/>
    <xdr:sp macro="" textlink="">
      <xdr:nvSpPr>
        <xdr:cNvPr id="1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0C000000}"/>
            </a:ext>
          </a:extLst>
        </xdr:cNvPr>
        <xdr:cNvSpPr>
          <a:spLocks noChangeAspect="1" noChangeArrowheads="1"/>
        </xdr:cNvSpPr>
      </xdr:nvSpPr>
      <xdr:spPr bwMode="auto">
        <a:xfrm>
          <a:off x="19812000" y="11201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xdr:row>
      <xdr:rowOff>0</xdr:rowOff>
    </xdr:from>
    <xdr:ext cx="304800" cy="304800"/>
    <xdr:sp macro="" textlink="">
      <xdr:nvSpPr>
        <xdr:cNvPr id="1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0D000000}"/>
            </a:ext>
          </a:extLst>
        </xdr:cNvPr>
        <xdr:cNvSpPr>
          <a:spLocks noChangeAspect="1" noChangeArrowheads="1"/>
        </xdr:cNvSpPr>
      </xdr:nvSpPr>
      <xdr:spPr bwMode="auto">
        <a:xfrm>
          <a:off x="19812000" y="12392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xdr:row>
      <xdr:rowOff>0</xdr:rowOff>
    </xdr:from>
    <xdr:ext cx="304800" cy="304800"/>
    <xdr:sp macro="" textlink="">
      <xdr:nvSpPr>
        <xdr:cNvPr id="1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0E000000}"/>
            </a:ext>
          </a:extLst>
        </xdr:cNvPr>
        <xdr:cNvSpPr>
          <a:spLocks noChangeAspect="1" noChangeArrowheads="1"/>
        </xdr:cNvSpPr>
      </xdr:nvSpPr>
      <xdr:spPr bwMode="auto">
        <a:xfrm>
          <a:off x="19812000" y="13582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10</xdr:row>
      <xdr:rowOff>0</xdr:rowOff>
    </xdr:from>
    <xdr:ext cx="304800" cy="304800"/>
    <xdr:sp macro="" textlink="">
      <xdr:nvSpPr>
        <xdr:cNvPr id="1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0F000000}"/>
            </a:ext>
          </a:extLst>
        </xdr:cNvPr>
        <xdr:cNvSpPr>
          <a:spLocks noChangeAspect="1" noChangeArrowheads="1"/>
        </xdr:cNvSpPr>
      </xdr:nvSpPr>
      <xdr:spPr bwMode="auto">
        <a:xfrm>
          <a:off x="19812000" y="14763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11</xdr:row>
      <xdr:rowOff>0</xdr:rowOff>
    </xdr:from>
    <xdr:ext cx="304800" cy="304800"/>
    <xdr:sp macro="" textlink="">
      <xdr:nvSpPr>
        <xdr:cNvPr id="1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10000000}"/>
            </a:ext>
          </a:extLst>
        </xdr:cNvPr>
        <xdr:cNvSpPr>
          <a:spLocks noChangeAspect="1" noChangeArrowheads="1"/>
        </xdr:cNvSpPr>
      </xdr:nvSpPr>
      <xdr:spPr bwMode="auto">
        <a:xfrm>
          <a:off x="19812000" y="15944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27</xdr:row>
      <xdr:rowOff>0</xdr:rowOff>
    </xdr:from>
    <xdr:ext cx="304800" cy="304800"/>
    <xdr:sp macro="" textlink="">
      <xdr:nvSpPr>
        <xdr:cNvPr id="1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11000000}"/>
            </a:ext>
          </a:extLst>
        </xdr:cNvPr>
        <xdr:cNvSpPr>
          <a:spLocks noChangeAspect="1" noChangeArrowheads="1"/>
        </xdr:cNvSpPr>
      </xdr:nvSpPr>
      <xdr:spPr bwMode="auto">
        <a:xfrm>
          <a:off x="19812000" y="17125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88</xdr:row>
      <xdr:rowOff>0</xdr:rowOff>
    </xdr:from>
    <xdr:ext cx="304800" cy="304800"/>
    <xdr:sp macro="" textlink="">
      <xdr:nvSpPr>
        <xdr:cNvPr id="1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12000000}"/>
            </a:ext>
          </a:extLst>
        </xdr:cNvPr>
        <xdr:cNvSpPr>
          <a:spLocks noChangeAspect="1" noChangeArrowheads="1"/>
        </xdr:cNvSpPr>
      </xdr:nvSpPr>
      <xdr:spPr bwMode="auto">
        <a:xfrm>
          <a:off x="19812000" y="19773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24</xdr:row>
      <xdr:rowOff>0</xdr:rowOff>
    </xdr:from>
    <xdr:ext cx="304800" cy="304800"/>
    <xdr:sp macro="" textlink="">
      <xdr:nvSpPr>
        <xdr:cNvPr id="2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14000000}"/>
            </a:ext>
          </a:extLst>
        </xdr:cNvPr>
        <xdr:cNvSpPr>
          <a:spLocks noChangeAspect="1" noChangeArrowheads="1"/>
        </xdr:cNvSpPr>
      </xdr:nvSpPr>
      <xdr:spPr bwMode="auto">
        <a:xfrm>
          <a:off x="19812000" y="22307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25</xdr:row>
      <xdr:rowOff>0</xdr:rowOff>
    </xdr:from>
    <xdr:ext cx="304800" cy="304800"/>
    <xdr:sp macro="" textlink="">
      <xdr:nvSpPr>
        <xdr:cNvPr id="2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15000000}"/>
            </a:ext>
          </a:extLst>
        </xdr:cNvPr>
        <xdr:cNvSpPr>
          <a:spLocks noChangeAspect="1" noChangeArrowheads="1"/>
        </xdr:cNvSpPr>
      </xdr:nvSpPr>
      <xdr:spPr bwMode="auto">
        <a:xfrm>
          <a:off x="19812000" y="24441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29</xdr:row>
      <xdr:rowOff>0</xdr:rowOff>
    </xdr:from>
    <xdr:ext cx="304800" cy="304800"/>
    <xdr:sp macro="" textlink="">
      <xdr:nvSpPr>
        <xdr:cNvPr id="2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16000000}"/>
            </a:ext>
          </a:extLst>
        </xdr:cNvPr>
        <xdr:cNvSpPr>
          <a:spLocks noChangeAspect="1" noChangeArrowheads="1"/>
        </xdr:cNvSpPr>
      </xdr:nvSpPr>
      <xdr:spPr bwMode="auto">
        <a:xfrm>
          <a:off x="19812000" y="25717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28</xdr:row>
      <xdr:rowOff>0</xdr:rowOff>
    </xdr:from>
    <xdr:ext cx="304800" cy="304800"/>
    <xdr:sp macro="" textlink="">
      <xdr:nvSpPr>
        <xdr:cNvPr id="2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17000000}"/>
            </a:ext>
          </a:extLst>
        </xdr:cNvPr>
        <xdr:cNvSpPr>
          <a:spLocks noChangeAspect="1" noChangeArrowheads="1"/>
        </xdr:cNvSpPr>
      </xdr:nvSpPr>
      <xdr:spPr bwMode="auto">
        <a:xfrm>
          <a:off x="19812000" y="27006176"/>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30</xdr:row>
      <xdr:rowOff>0</xdr:rowOff>
    </xdr:from>
    <xdr:ext cx="304800" cy="304800"/>
    <xdr:sp macro="" textlink="">
      <xdr:nvSpPr>
        <xdr:cNvPr id="2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18000000}"/>
            </a:ext>
          </a:extLst>
        </xdr:cNvPr>
        <xdr:cNvSpPr>
          <a:spLocks noChangeAspect="1" noChangeArrowheads="1"/>
        </xdr:cNvSpPr>
      </xdr:nvSpPr>
      <xdr:spPr bwMode="auto">
        <a:xfrm>
          <a:off x="19812000" y="28432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31</xdr:row>
      <xdr:rowOff>0</xdr:rowOff>
    </xdr:from>
    <xdr:ext cx="304800" cy="304800"/>
    <xdr:sp macro="" textlink="">
      <xdr:nvSpPr>
        <xdr:cNvPr id="2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19000000}"/>
            </a:ext>
          </a:extLst>
        </xdr:cNvPr>
        <xdr:cNvSpPr>
          <a:spLocks noChangeAspect="1" noChangeArrowheads="1"/>
        </xdr:cNvSpPr>
      </xdr:nvSpPr>
      <xdr:spPr bwMode="auto">
        <a:xfrm>
          <a:off x="19812000" y="29870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33</xdr:row>
      <xdr:rowOff>0</xdr:rowOff>
    </xdr:from>
    <xdr:ext cx="304800" cy="304800"/>
    <xdr:sp macro="" textlink="">
      <xdr:nvSpPr>
        <xdr:cNvPr id="2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1C000000}"/>
            </a:ext>
          </a:extLst>
        </xdr:cNvPr>
        <xdr:cNvSpPr>
          <a:spLocks noChangeAspect="1" noChangeArrowheads="1"/>
        </xdr:cNvSpPr>
      </xdr:nvSpPr>
      <xdr:spPr bwMode="auto">
        <a:xfrm>
          <a:off x="19812000" y="3247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42</xdr:row>
      <xdr:rowOff>0</xdr:rowOff>
    </xdr:from>
    <xdr:ext cx="304800" cy="304800"/>
    <xdr:sp macro="" textlink="">
      <xdr:nvSpPr>
        <xdr:cNvPr id="2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1D000000}"/>
            </a:ext>
          </a:extLst>
        </xdr:cNvPr>
        <xdr:cNvSpPr>
          <a:spLocks noChangeAspect="1" noChangeArrowheads="1"/>
        </xdr:cNvSpPr>
      </xdr:nvSpPr>
      <xdr:spPr bwMode="auto">
        <a:xfrm>
          <a:off x="19812000" y="34251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43</xdr:row>
      <xdr:rowOff>0</xdr:rowOff>
    </xdr:from>
    <xdr:ext cx="304800" cy="304800"/>
    <xdr:sp macro="" textlink="">
      <xdr:nvSpPr>
        <xdr:cNvPr id="3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1E000000}"/>
            </a:ext>
          </a:extLst>
        </xdr:cNvPr>
        <xdr:cNvSpPr>
          <a:spLocks noChangeAspect="1" noChangeArrowheads="1"/>
        </xdr:cNvSpPr>
      </xdr:nvSpPr>
      <xdr:spPr bwMode="auto">
        <a:xfrm>
          <a:off x="19812000" y="36033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44</xdr:row>
      <xdr:rowOff>0</xdr:rowOff>
    </xdr:from>
    <xdr:ext cx="304800" cy="304800"/>
    <xdr:sp macro="" textlink="">
      <xdr:nvSpPr>
        <xdr:cNvPr id="3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1F000000}"/>
            </a:ext>
          </a:extLst>
        </xdr:cNvPr>
        <xdr:cNvSpPr>
          <a:spLocks noChangeAspect="1" noChangeArrowheads="1"/>
        </xdr:cNvSpPr>
      </xdr:nvSpPr>
      <xdr:spPr bwMode="auto">
        <a:xfrm>
          <a:off x="19812000" y="34251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83</xdr:row>
      <xdr:rowOff>0</xdr:rowOff>
    </xdr:from>
    <xdr:ext cx="304800" cy="304800"/>
    <xdr:sp macro="" textlink="">
      <xdr:nvSpPr>
        <xdr:cNvPr id="3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20000000}"/>
            </a:ext>
          </a:extLst>
        </xdr:cNvPr>
        <xdr:cNvSpPr>
          <a:spLocks noChangeAspect="1" noChangeArrowheads="1"/>
        </xdr:cNvSpPr>
      </xdr:nvSpPr>
      <xdr:spPr bwMode="auto">
        <a:xfrm>
          <a:off x="19812000" y="5372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83</xdr:row>
      <xdr:rowOff>0</xdr:rowOff>
    </xdr:from>
    <xdr:ext cx="304800" cy="304800"/>
    <xdr:sp macro="" textlink="">
      <xdr:nvSpPr>
        <xdr:cNvPr id="3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21000000}"/>
            </a:ext>
          </a:extLst>
        </xdr:cNvPr>
        <xdr:cNvSpPr>
          <a:spLocks noChangeAspect="1" noChangeArrowheads="1"/>
        </xdr:cNvSpPr>
      </xdr:nvSpPr>
      <xdr:spPr bwMode="auto">
        <a:xfrm>
          <a:off x="19840575" y="19154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83</xdr:row>
      <xdr:rowOff>0</xdr:rowOff>
    </xdr:from>
    <xdr:ext cx="304800" cy="304800"/>
    <xdr:sp macro="" textlink="">
      <xdr:nvSpPr>
        <xdr:cNvPr id="3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22000000}"/>
            </a:ext>
          </a:extLst>
        </xdr:cNvPr>
        <xdr:cNvSpPr>
          <a:spLocks noChangeAspect="1" noChangeArrowheads="1"/>
        </xdr:cNvSpPr>
      </xdr:nvSpPr>
      <xdr:spPr bwMode="auto">
        <a:xfrm>
          <a:off x="19840575" y="19154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42</xdr:row>
      <xdr:rowOff>0</xdr:rowOff>
    </xdr:from>
    <xdr:ext cx="304800" cy="304800"/>
    <xdr:sp macro="" textlink="">
      <xdr:nvSpPr>
        <xdr:cNvPr id="3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23000000}"/>
            </a:ext>
          </a:extLst>
        </xdr:cNvPr>
        <xdr:cNvSpPr>
          <a:spLocks noChangeAspect="1" noChangeArrowheads="1"/>
        </xdr:cNvSpPr>
      </xdr:nvSpPr>
      <xdr:spPr bwMode="auto">
        <a:xfrm>
          <a:off x="11544300" y="37137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2</xdr:col>
      <xdr:colOff>243053</xdr:colOff>
      <xdr:row>0</xdr:row>
      <xdr:rowOff>111420</xdr:rowOff>
    </xdr:from>
    <xdr:to>
      <xdr:col>3</xdr:col>
      <xdr:colOff>120768</xdr:colOff>
      <xdr:row>3</xdr:row>
      <xdr:rowOff>124255</xdr:rowOff>
    </xdr:to>
    <xdr:pic>
      <xdr:nvPicPr>
        <xdr:cNvPr id="38" name="Imagen 37">
          <a:extLst>
            <a:ext uri="{FF2B5EF4-FFF2-40B4-BE49-F238E27FC236}">
              <a16:creationId xmlns:a16="http://schemas.microsoft.com/office/drawing/2014/main" id="{00000000-0008-0000-0500-00002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9156" y="111420"/>
          <a:ext cx="574026" cy="656594"/>
        </a:xfrm>
        <a:prstGeom prst="rect">
          <a:avLst/>
        </a:prstGeom>
      </xdr:spPr>
    </xdr:pic>
    <xdr:clientData/>
  </xdr:twoCellAnchor>
  <xdr:twoCellAnchor editAs="oneCell">
    <xdr:from>
      <xdr:col>12</xdr:col>
      <xdr:colOff>94384</xdr:colOff>
      <xdr:row>94</xdr:row>
      <xdr:rowOff>138033</xdr:rowOff>
    </xdr:from>
    <xdr:to>
      <xdr:col>13</xdr:col>
      <xdr:colOff>561770</xdr:colOff>
      <xdr:row>94</xdr:row>
      <xdr:rowOff>718781</xdr:rowOff>
    </xdr:to>
    <xdr:pic>
      <xdr:nvPicPr>
        <xdr:cNvPr id="39" name="Imagen 38">
          <a:extLst>
            <a:ext uri="{FF2B5EF4-FFF2-40B4-BE49-F238E27FC236}">
              <a16:creationId xmlns:a16="http://schemas.microsoft.com/office/drawing/2014/main" id="{00000000-0008-0000-0500-000027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4534284" y="7377033"/>
          <a:ext cx="1525904" cy="589712"/>
        </a:xfrm>
        <a:prstGeom prst="rect">
          <a:avLst/>
        </a:prstGeom>
      </xdr:spPr>
    </xdr:pic>
    <xdr:clientData/>
  </xdr:twoCellAnchor>
  <xdr:twoCellAnchor editAs="oneCell">
    <xdr:from>
      <xdr:col>46</xdr:col>
      <xdr:colOff>554182</xdr:colOff>
      <xdr:row>94</xdr:row>
      <xdr:rowOff>46359</xdr:rowOff>
    </xdr:from>
    <xdr:to>
      <xdr:col>47</xdr:col>
      <xdr:colOff>226233</xdr:colOff>
      <xdr:row>94</xdr:row>
      <xdr:rowOff>623644</xdr:rowOff>
    </xdr:to>
    <xdr:pic>
      <xdr:nvPicPr>
        <xdr:cNvPr id="40" name="Imagen 39">
          <a:extLst>
            <a:ext uri="{FF2B5EF4-FFF2-40B4-BE49-F238E27FC236}">
              <a16:creationId xmlns:a16="http://schemas.microsoft.com/office/drawing/2014/main" id="{00000000-0008-0000-0500-000028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6228970" y="4889455"/>
          <a:ext cx="968304" cy="577285"/>
        </a:xfrm>
        <a:prstGeom prst="rect">
          <a:avLst/>
        </a:prstGeom>
      </xdr:spPr>
    </xdr:pic>
    <xdr:clientData/>
  </xdr:twoCellAnchor>
  <xdr:oneCellAnchor>
    <xdr:from>
      <xdr:col>16</xdr:col>
      <xdr:colOff>0</xdr:colOff>
      <xdr:row>14</xdr:row>
      <xdr:rowOff>0</xdr:rowOff>
    </xdr:from>
    <xdr:ext cx="304800" cy="304800"/>
    <xdr:sp macro="" textlink="">
      <xdr:nvSpPr>
        <xdr:cNvPr id="3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25000000}"/>
            </a:ext>
          </a:extLst>
        </xdr:cNvPr>
        <xdr:cNvSpPr>
          <a:spLocks noChangeAspect="1" noChangeArrowheads="1"/>
        </xdr:cNvSpPr>
      </xdr:nvSpPr>
      <xdr:spPr bwMode="auto">
        <a:xfrm>
          <a:off x="21046109" y="181389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20</xdr:row>
      <xdr:rowOff>0</xdr:rowOff>
    </xdr:from>
    <xdr:ext cx="304800" cy="304800"/>
    <xdr:sp macro="" textlink="">
      <xdr:nvSpPr>
        <xdr:cNvPr id="4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29000000}"/>
            </a:ext>
          </a:extLst>
        </xdr:cNvPr>
        <xdr:cNvSpPr>
          <a:spLocks noChangeAspect="1" noChangeArrowheads="1"/>
        </xdr:cNvSpPr>
      </xdr:nvSpPr>
      <xdr:spPr bwMode="auto">
        <a:xfrm>
          <a:off x="22570109" y="27829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18</xdr:row>
      <xdr:rowOff>0</xdr:rowOff>
    </xdr:from>
    <xdr:ext cx="304800" cy="304800"/>
    <xdr:sp macro="" textlink="">
      <xdr:nvSpPr>
        <xdr:cNvPr id="4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2A000000}"/>
            </a:ext>
          </a:extLst>
        </xdr:cNvPr>
        <xdr:cNvSpPr>
          <a:spLocks noChangeAspect="1" noChangeArrowheads="1"/>
        </xdr:cNvSpPr>
      </xdr:nvSpPr>
      <xdr:spPr bwMode="auto">
        <a:xfrm>
          <a:off x="22934543" y="472108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19</xdr:row>
      <xdr:rowOff>0</xdr:rowOff>
    </xdr:from>
    <xdr:ext cx="304800" cy="304800"/>
    <xdr:sp macro="" textlink="">
      <xdr:nvSpPr>
        <xdr:cNvPr id="4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2B000000}"/>
            </a:ext>
          </a:extLst>
        </xdr:cNvPr>
        <xdr:cNvSpPr>
          <a:spLocks noChangeAspect="1" noChangeArrowheads="1"/>
        </xdr:cNvSpPr>
      </xdr:nvSpPr>
      <xdr:spPr bwMode="auto">
        <a:xfrm>
          <a:off x="22934543" y="5690152"/>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19</xdr:row>
      <xdr:rowOff>0</xdr:rowOff>
    </xdr:from>
    <xdr:ext cx="304800" cy="304800"/>
    <xdr:sp macro="" textlink="">
      <xdr:nvSpPr>
        <xdr:cNvPr id="4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2C000000}"/>
            </a:ext>
          </a:extLst>
        </xdr:cNvPr>
        <xdr:cNvSpPr>
          <a:spLocks noChangeAspect="1" noChangeArrowheads="1"/>
        </xdr:cNvSpPr>
      </xdr:nvSpPr>
      <xdr:spPr bwMode="auto">
        <a:xfrm>
          <a:off x="22934543" y="5690152"/>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19</xdr:row>
      <xdr:rowOff>0</xdr:rowOff>
    </xdr:from>
    <xdr:ext cx="304800" cy="304800"/>
    <xdr:sp macro="" textlink="">
      <xdr:nvSpPr>
        <xdr:cNvPr id="4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2D000000}"/>
            </a:ext>
          </a:extLst>
        </xdr:cNvPr>
        <xdr:cNvSpPr>
          <a:spLocks noChangeAspect="1" noChangeArrowheads="1"/>
        </xdr:cNvSpPr>
      </xdr:nvSpPr>
      <xdr:spPr bwMode="auto">
        <a:xfrm>
          <a:off x="22934543" y="5690152"/>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21</xdr:row>
      <xdr:rowOff>0</xdr:rowOff>
    </xdr:from>
    <xdr:ext cx="304800" cy="304800"/>
    <xdr:sp macro="" textlink="">
      <xdr:nvSpPr>
        <xdr:cNvPr id="4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2E000000}"/>
            </a:ext>
          </a:extLst>
        </xdr:cNvPr>
        <xdr:cNvSpPr>
          <a:spLocks noChangeAspect="1" noChangeArrowheads="1"/>
        </xdr:cNvSpPr>
      </xdr:nvSpPr>
      <xdr:spPr bwMode="auto">
        <a:xfrm>
          <a:off x="22934543" y="79844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42</xdr:row>
      <xdr:rowOff>0</xdr:rowOff>
    </xdr:from>
    <xdr:ext cx="304800" cy="304800"/>
    <xdr:sp macro="" textlink="">
      <xdr:nvSpPr>
        <xdr:cNvPr id="4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2F000000}"/>
            </a:ext>
          </a:extLst>
        </xdr:cNvPr>
        <xdr:cNvSpPr>
          <a:spLocks noChangeAspect="1" noChangeArrowheads="1"/>
        </xdr:cNvSpPr>
      </xdr:nvSpPr>
      <xdr:spPr bwMode="auto">
        <a:xfrm>
          <a:off x="22934543" y="32028848"/>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43</xdr:row>
      <xdr:rowOff>0</xdr:rowOff>
    </xdr:from>
    <xdr:ext cx="304800" cy="304800"/>
    <xdr:sp macro="" textlink="">
      <xdr:nvSpPr>
        <xdr:cNvPr id="4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30000000}"/>
            </a:ext>
          </a:extLst>
        </xdr:cNvPr>
        <xdr:cNvSpPr>
          <a:spLocks noChangeAspect="1" noChangeArrowheads="1"/>
        </xdr:cNvSpPr>
      </xdr:nvSpPr>
      <xdr:spPr bwMode="auto">
        <a:xfrm>
          <a:off x="22934543" y="3380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43</xdr:row>
      <xdr:rowOff>0</xdr:rowOff>
    </xdr:from>
    <xdr:ext cx="304800" cy="304800"/>
    <xdr:sp macro="" textlink="">
      <xdr:nvSpPr>
        <xdr:cNvPr id="4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31000000}"/>
            </a:ext>
          </a:extLst>
        </xdr:cNvPr>
        <xdr:cNvSpPr>
          <a:spLocks noChangeAspect="1" noChangeArrowheads="1"/>
        </xdr:cNvSpPr>
      </xdr:nvSpPr>
      <xdr:spPr bwMode="auto">
        <a:xfrm>
          <a:off x="22934543" y="3380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26</xdr:row>
      <xdr:rowOff>0</xdr:rowOff>
    </xdr:from>
    <xdr:ext cx="304800" cy="304800"/>
    <xdr:sp macro="" textlink="">
      <xdr:nvSpPr>
        <xdr:cNvPr id="5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32000000}"/>
            </a:ext>
          </a:extLst>
        </xdr:cNvPr>
        <xdr:cNvSpPr>
          <a:spLocks noChangeAspect="1" noChangeArrowheads="1"/>
        </xdr:cNvSpPr>
      </xdr:nvSpPr>
      <xdr:spPr bwMode="auto">
        <a:xfrm>
          <a:off x="22615071" y="1586592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12</xdr:row>
      <xdr:rowOff>0</xdr:rowOff>
    </xdr:from>
    <xdr:ext cx="304800" cy="304800"/>
    <xdr:sp macro="" textlink="">
      <xdr:nvSpPr>
        <xdr:cNvPr id="5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33000000}"/>
            </a:ext>
          </a:extLst>
        </xdr:cNvPr>
        <xdr:cNvSpPr>
          <a:spLocks noChangeAspect="1" noChangeArrowheads="1"/>
        </xdr:cNvSpPr>
      </xdr:nvSpPr>
      <xdr:spPr bwMode="auto">
        <a:xfrm>
          <a:off x="21064904" y="5429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5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34000000}"/>
            </a:ext>
          </a:extLst>
        </xdr:cNvPr>
        <xdr:cNvSpPr>
          <a:spLocks noChangeAspect="1" noChangeArrowheads="1"/>
        </xdr:cNvSpPr>
      </xdr:nvSpPr>
      <xdr:spPr bwMode="auto">
        <a:xfrm>
          <a:off x="21044647" y="8953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5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35000000}"/>
            </a:ext>
          </a:extLst>
        </xdr:cNvPr>
        <xdr:cNvSpPr>
          <a:spLocks noChangeAspect="1" noChangeArrowheads="1"/>
        </xdr:cNvSpPr>
      </xdr:nvSpPr>
      <xdr:spPr bwMode="auto">
        <a:xfrm>
          <a:off x="21044647" y="8953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5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36000000}"/>
            </a:ext>
          </a:extLst>
        </xdr:cNvPr>
        <xdr:cNvSpPr>
          <a:spLocks noChangeAspect="1" noChangeArrowheads="1"/>
        </xdr:cNvSpPr>
      </xdr:nvSpPr>
      <xdr:spPr bwMode="auto">
        <a:xfrm>
          <a:off x="21044647" y="9928412"/>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5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37000000}"/>
            </a:ext>
          </a:extLst>
        </xdr:cNvPr>
        <xdr:cNvSpPr>
          <a:spLocks noChangeAspect="1" noChangeArrowheads="1"/>
        </xdr:cNvSpPr>
      </xdr:nvSpPr>
      <xdr:spPr bwMode="auto">
        <a:xfrm>
          <a:off x="21044647" y="9928412"/>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18</xdr:row>
      <xdr:rowOff>0</xdr:rowOff>
    </xdr:from>
    <xdr:ext cx="304800" cy="304800"/>
    <xdr:sp macro="" textlink="">
      <xdr:nvSpPr>
        <xdr:cNvPr id="5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38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18</xdr:row>
      <xdr:rowOff>0</xdr:rowOff>
    </xdr:from>
    <xdr:ext cx="304800" cy="304800"/>
    <xdr:sp macro="" textlink="">
      <xdr:nvSpPr>
        <xdr:cNvPr id="5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39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14</xdr:row>
      <xdr:rowOff>0</xdr:rowOff>
    </xdr:from>
    <xdr:ext cx="304800" cy="304800"/>
    <xdr:sp macro="" textlink="">
      <xdr:nvSpPr>
        <xdr:cNvPr id="5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3A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19</xdr:row>
      <xdr:rowOff>0</xdr:rowOff>
    </xdr:from>
    <xdr:ext cx="304800" cy="304800"/>
    <xdr:sp macro="" textlink="">
      <xdr:nvSpPr>
        <xdr:cNvPr id="5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3B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19</xdr:row>
      <xdr:rowOff>0</xdr:rowOff>
    </xdr:from>
    <xdr:ext cx="304800" cy="304800"/>
    <xdr:sp macro="" textlink="">
      <xdr:nvSpPr>
        <xdr:cNvPr id="6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3C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15</xdr:row>
      <xdr:rowOff>0</xdr:rowOff>
    </xdr:from>
    <xdr:ext cx="304800" cy="304800"/>
    <xdr:sp macro="" textlink="">
      <xdr:nvSpPr>
        <xdr:cNvPr id="6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3D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21</xdr:row>
      <xdr:rowOff>0</xdr:rowOff>
    </xdr:from>
    <xdr:ext cx="304800" cy="304800"/>
    <xdr:sp macro="" textlink="">
      <xdr:nvSpPr>
        <xdr:cNvPr id="6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3E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6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3F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23</xdr:row>
      <xdr:rowOff>0</xdr:rowOff>
    </xdr:from>
    <xdr:ext cx="304800" cy="304800"/>
    <xdr:sp macro="" textlink="">
      <xdr:nvSpPr>
        <xdr:cNvPr id="6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40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23</xdr:row>
      <xdr:rowOff>0</xdr:rowOff>
    </xdr:from>
    <xdr:ext cx="304800" cy="304800"/>
    <xdr:sp macro="" textlink="">
      <xdr:nvSpPr>
        <xdr:cNvPr id="6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41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xdr:row>
      <xdr:rowOff>0</xdr:rowOff>
    </xdr:from>
    <xdr:ext cx="304800" cy="304800"/>
    <xdr:sp macro="" textlink="">
      <xdr:nvSpPr>
        <xdr:cNvPr id="6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42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xdr:row>
      <xdr:rowOff>0</xdr:rowOff>
    </xdr:from>
    <xdr:ext cx="304800" cy="304800"/>
    <xdr:sp macro="" textlink="">
      <xdr:nvSpPr>
        <xdr:cNvPr id="6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43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10</xdr:row>
      <xdr:rowOff>0</xdr:rowOff>
    </xdr:from>
    <xdr:ext cx="304800" cy="304800"/>
    <xdr:sp macro="" textlink="">
      <xdr:nvSpPr>
        <xdr:cNvPr id="6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44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11</xdr:row>
      <xdr:rowOff>0</xdr:rowOff>
    </xdr:from>
    <xdr:ext cx="304800" cy="304800"/>
    <xdr:sp macro="" textlink="">
      <xdr:nvSpPr>
        <xdr:cNvPr id="6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45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12</xdr:row>
      <xdr:rowOff>0</xdr:rowOff>
    </xdr:from>
    <xdr:ext cx="304800" cy="304800"/>
    <xdr:sp macro="" textlink="">
      <xdr:nvSpPr>
        <xdr:cNvPr id="7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46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88</xdr:row>
      <xdr:rowOff>0</xdr:rowOff>
    </xdr:from>
    <xdr:ext cx="304800" cy="304800"/>
    <xdr:sp macro="" textlink="">
      <xdr:nvSpPr>
        <xdr:cNvPr id="7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47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90</xdr:row>
      <xdr:rowOff>0</xdr:rowOff>
    </xdr:from>
    <xdr:ext cx="304800" cy="304800"/>
    <xdr:sp macro="" textlink="">
      <xdr:nvSpPr>
        <xdr:cNvPr id="7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48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25</xdr:row>
      <xdr:rowOff>0</xdr:rowOff>
    </xdr:from>
    <xdr:ext cx="304800" cy="304800"/>
    <xdr:sp macro="" textlink="">
      <xdr:nvSpPr>
        <xdr:cNvPr id="7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49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29</xdr:row>
      <xdr:rowOff>0</xdr:rowOff>
    </xdr:from>
    <xdr:ext cx="304800" cy="304800"/>
    <xdr:sp macro="" textlink="">
      <xdr:nvSpPr>
        <xdr:cNvPr id="7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4A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28</xdr:row>
      <xdr:rowOff>0</xdr:rowOff>
    </xdr:from>
    <xdr:ext cx="304800" cy="304800"/>
    <xdr:sp macro="" textlink="">
      <xdr:nvSpPr>
        <xdr:cNvPr id="7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4B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30</xdr:row>
      <xdr:rowOff>0</xdr:rowOff>
    </xdr:from>
    <xdr:ext cx="304800" cy="304800"/>
    <xdr:sp macro="" textlink="">
      <xdr:nvSpPr>
        <xdr:cNvPr id="7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4C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31</xdr:row>
      <xdr:rowOff>0</xdr:rowOff>
    </xdr:from>
    <xdr:ext cx="304800" cy="304800"/>
    <xdr:sp macro="" textlink="">
      <xdr:nvSpPr>
        <xdr:cNvPr id="7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4D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32</xdr:row>
      <xdr:rowOff>0</xdr:rowOff>
    </xdr:from>
    <xdr:ext cx="304800" cy="304800"/>
    <xdr:sp macro="" textlink="">
      <xdr:nvSpPr>
        <xdr:cNvPr id="7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4E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42</xdr:row>
      <xdr:rowOff>0</xdr:rowOff>
    </xdr:from>
    <xdr:ext cx="304800" cy="304800"/>
    <xdr:sp macro="" textlink="">
      <xdr:nvSpPr>
        <xdr:cNvPr id="7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4F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43</xdr:row>
      <xdr:rowOff>0</xdr:rowOff>
    </xdr:from>
    <xdr:ext cx="304800" cy="304800"/>
    <xdr:sp macro="" textlink="">
      <xdr:nvSpPr>
        <xdr:cNvPr id="8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50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44</xdr:row>
      <xdr:rowOff>0</xdr:rowOff>
    </xdr:from>
    <xdr:ext cx="304800" cy="304800"/>
    <xdr:sp macro="" textlink="">
      <xdr:nvSpPr>
        <xdr:cNvPr id="8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51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45</xdr:row>
      <xdr:rowOff>0</xdr:rowOff>
    </xdr:from>
    <xdr:ext cx="304800" cy="304800"/>
    <xdr:sp macro="" textlink="">
      <xdr:nvSpPr>
        <xdr:cNvPr id="8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52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85</xdr:row>
      <xdr:rowOff>0</xdr:rowOff>
    </xdr:from>
    <xdr:ext cx="304800" cy="304800"/>
    <xdr:sp macro="" textlink="">
      <xdr:nvSpPr>
        <xdr:cNvPr id="8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53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85</xdr:row>
      <xdr:rowOff>0</xdr:rowOff>
    </xdr:from>
    <xdr:ext cx="304800" cy="304800"/>
    <xdr:sp macro="" textlink="">
      <xdr:nvSpPr>
        <xdr:cNvPr id="8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54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85</xdr:row>
      <xdr:rowOff>0</xdr:rowOff>
    </xdr:from>
    <xdr:ext cx="304800" cy="304800"/>
    <xdr:sp macro="" textlink="">
      <xdr:nvSpPr>
        <xdr:cNvPr id="8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55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43</xdr:row>
      <xdr:rowOff>0</xdr:rowOff>
    </xdr:from>
    <xdr:ext cx="304800" cy="304800"/>
    <xdr:sp macro="" textlink="">
      <xdr:nvSpPr>
        <xdr:cNvPr id="8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56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20</xdr:row>
      <xdr:rowOff>0</xdr:rowOff>
    </xdr:from>
    <xdr:ext cx="304800" cy="304800"/>
    <xdr:sp macro="" textlink="">
      <xdr:nvSpPr>
        <xdr:cNvPr id="8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57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18</xdr:row>
      <xdr:rowOff>0</xdr:rowOff>
    </xdr:from>
    <xdr:ext cx="304800" cy="304800"/>
    <xdr:sp macro="" textlink="">
      <xdr:nvSpPr>
        <xdr:cNvPr id="8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58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19</xdr:row>
      <xdr:rowOff>0</xdr:rowOff>
    </xdr:from>
    <xdr:ext cx="304800" cy="304800"/>
    <xdr:sp macro="" textlink="">
      <xdr:nvSpPr>
        <xdr:cNvPr id="8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59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15</xdr:row>
      <xdr:rowOff>0</xdr:rowOff>
    </xdr:from>
    <xdr:ext cx="304800" cy="304800"/>
    <xdr:sp macro="" textlink="">
      <xdr:nvSpPr>
        <xdr:cNvPr id="9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5A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15</xdr:row>
      <xdr:rowOff>0</xdr:rowOff>
    </xdr:from>
    <xdr:ext cx="304800" cy="304800"/>
    <xdr:sp macro="" textlink="">
      <xdr:nvSpPr>
        <xdr:cNvPr id="9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5B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15</xdr:row>
      <xdr:rowOff>0</xdr:rowOff>
    </xdr:from>
    <xdr:ext cx="304800" cy="304800"/>
    <xdr:sp macro="" textlink="">
      <xdr:nvSpPr>
        <xdr:cNvPr id="9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5C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9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5D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43</xdr:row>
      <xdr:rowOff>0</xdr:rowOff>
    </xdr:from>
    <xdr:ext cx="304800" cy="304800"/>
    <xdr:sp macro="" textlink="">
      <xdr:nvSpPr>
        <xdr:cNvPr id="9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5E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44</xdr:row>
      <xdr:rowOff>0</xdr:rowOff>
    </xdr:from>
    <xdr:ext cx="304800" cy="304800"/>
    <xdr:sp macro="" textlink="">
      <xdr:nvSpPr>
        <xdr:cNvPr id="9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5F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44</xdr:row>
      <xdr:rowOff>0</xdr:rowOff>
    </xdr:from>
    <xdr:ext cx="304800" cy="304800"/>
    <xdr:sp macro="" textlink="">
      <xdr:nvSpPr>
        <xdr:cNvPr id="9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60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27</xdr:row>
      <xdr:rowOff>0</xdr:rowOff>
    </xdr:from>
    <xdr:ext cx="304800" cy="304800"/>
    <xdr:sp macro="" textlink="">
      <xdr:nvSpPr>
        <xdr:cNvPr id="9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61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26</xdr:row>
      <xdr:rowOff>0</xdr:rowOff>
    </xdr:from>
    <xdr:ext cx="304800" cy="304800"/>
    <xdr:sp macro="" textlink="">
      <xdr:nvSpPr>
        <xdr:cNvPr id="9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62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9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63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10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64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10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65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10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66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18</xdr:row>
      <xdr:rowOff>0</xdr:rowOff>
    </xdr:from>
    <xdr:ext cx="304800" cy="304800"/>
    <xdr:sp macro="" textlink="">
      <xdr:nvSpPr>
        <xdr:cNvPr id="10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67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19</xdr:row>
      <xdr:rowOff>0</xdr:rowOff>
    </xdr:from>
    <xdr:ext cx="304800" cy="304800"/>
    <xdr:sp macro="" textlink="">
      <xdr:nvSpPr>
        <xdr:cNvPr id="10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68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20</xdr:row>
      <xdr:rowOff>0</xdr:rowOff>
    </xdr:from>
    <xdr:ext cx="304800" cy="304800"/>
    <xdr:sp macro="" textlink="">
      <xdr:nvSpPr>
        <xdr:cNvPr id="10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69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15</xdr:row>
      <xdr:rowOff>0</xdr:rowOff>
    </xdr:from>
    <xdr:ext cx="304800" cy="304800"/>
    <xdr:sp macro="" textlink="">
      <xdr:nvSpPr>
        <xdr:cNvPr id="10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6A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15</xdr:row>
      <xdr:rowOff>0</xdr:rowOff>
    </xdr:from>
    <xdr:ext cx="304800" cy="304800"/>
    <xdr:sp macro="" textlink="">
      <xdr:nvSpPr>
        <xdr:cNvPr id="10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6B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21</xdr:row>
      <xdr:rowOff>0</xdr:rowOff>
    </xdr:from>
    <xdr:ext cx="304800" cy="304800"/>
    <xdr:sp macro="" textlink="">
      <xdr:nvSpPr>
        <xdr:cNvPr id="10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6C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10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6D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11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6E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xdr:row>
      <xdr:rowOff>0</xdr:rowOff>
    </xdr:from>
    <xdr:ext cx="304800" cy="304800"/>
    <xdr:sp macro="" textlink="">
      <xdr:nvSpPr>
        <xdr:cNvPr id="11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6F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xdr:row>
      <xdr:rowOff>0</xdr:rowOff>
    </xdr:from>
    <xdr:ext cx="304800" cy="304800"/>
    <xdr:sp macro="" textlink="">
      <xdr:nvSpPr>
        <xdr:cNvPr id="11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70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xdr:row>
      <xdr:rowOff>0</xdr:rowOff>
    </xdr:from>
    <xdr:ext cx="304800" cy="304800"/>
    <xdr:sp macro="" textlink="">
      <xdr:nvSpPr>
        <xdr:cNvPr id="11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71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10</xdr:row>
      <xdr:rowOff>0</xdr:rowOff>
    </xdr:from>
    <xdr:ext cx="304800" cy="304800"/>
    <xdr:sp macro="" textlink="">
      <xdr:nvSpPr>
        <xdr:cNvPr id="11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72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11</xdr:row>
      <xdr:rowOff>0</xdr:rowOff>
    </xdr:from>
    <xdr:ext cx="304800" cy="304800"/>
    <xdr:sp macro="" textlink="">
      <xdr:nvSpPr>
        <xdr:cNvPr id="11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73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12</xdr:row>
      <xdr:rowOff>0</xdr:rowOff>
    </xdr:from>
    <xdr:ext cx="304800" cy="304800"/>
    <xdr:sp macro="" textlink="">
      <xdr:nvSpPr>
        <xdr:cNvPr id="11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74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26</xdr:row>
      <xdr:rowOff>0</xdr:rowOff>
    </xdr:from>
    <xdr:ext cx="304800" cy="304800"/>
    <xdr:sp macro="" textlink="">
      <xdr:nvSpPr>
        <xdr:cNvPr id="11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75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90</xdr:row>
      <xdr:rowOff>0</xdr:rowOff>
    </xdr:from>
    <xdr:ext cx="304800" cy="304800"/>
    <xdr:sp macro="" textlink="">
      <xdr:nvSpPr>
        <xdr:cNvPr id="11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76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91</xdr:row>
      <xdr:rowOff>0</xdr:rowOff>
    </xdr:from>
    <xdr:ext cx="304800" cy="304800"/>
    <xdr:sp macro="" textlink="">
      <xdr:nvSpPr>
        <xdr:cNvPr id="11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77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29</xdr:row>
      <xdr:rowOff>0</xdr:rowOff>
    </xdr:from>
    <xdr:ext cx="304800" cy="304800"/>
    <xdr:sp macro="" textlink="">
      <xdr:nvSpPr>
        <xdr:cNvPr id="12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78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28</xdr:row>
      <xdr:rowOff>0</xdr:rowOff>
    </xdr:from>
    <xdr:ext cx="304800" cy="304800"/>
    <xdr:sp macro="" textlink="">
      <xdr:nvSpPr>
        <xdr:cNvPr id="12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79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30</xdr:row>
      <xdr:rowOff>0</xdr:rowOff>
    </xdr:from>
    <xdr:ext cx="304800" cy="304800"/>
    <xdr:sp macro="" textlink="">
      <xdr:nvSpPr>
        <xdr:cNvPr id="12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7A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31</xdr:row>
      <xdr:rowOff>0</xdr:rowOff>
    </xdr:from>
    <xdr:ext cx="304800" cy="304800"/>
    <xdr:sp macro="" textlink="">
      <xdr:nvSpPr>
        <xdr:cNvPr id="12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7B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32</xdr:row>
      <xdr:rowOff>0</xdr:rowOff>
    </xdr:from>
    <xdr:ext cx="304800" cy="304800"/>
    <xdr:sp macro="" textlink="">
      <xdr:nvSpPr>
        <xdr:cNvPr id="12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7C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33</xdr:row>
      <xdr:rowOff>0</xdr:rowOff>
    </xdr:from>
    <xdr:ext cx="304800" cy="304800"/>
    <xdr:sp macro="" textlink="">
      <xdr:nvSpPr>
        <xdr:cNvPr id="12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7D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43</xdr:row>
      <xdr:rowOff>0</xdr:rowOff>
    </xdr:from>
    <xdr:ext cx="304800" cy="304800"/>
    <xdr:sp macro="" textlink="">
      <xdr:nvSpPr>
        <xdr:cNvPr id="12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7E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44</xdr:row>
      <xdr:rowOff>0</xdr:rowOff>
    </xdr:from>
    <xdr:ext cx="304800" cy="304800"/>
    <xdr:sp macro="" textlink="">
      <xdr:nvSpPr>
        <xdr:cNvPr id="12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7F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45</xdr:row>
      <xdr:rowOff>0</xdr:rowOff>
    </xdr:from>
    <xdr:ext cx="304800" cy="304800"/>
    <xdr:sp macro="" textlink="">
      <xdr:nvSpPr>
        <xdr:cNvPr id="12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80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46</xdr:row>
      <xdr:rowOff>0</xdr:rowOff>
    </xdr:from>
    <xdr:ext cx="304800" cy="304800"/>
    <xdr:sp macro="" textlink="">
      <xdr:nvSpPr>
        <xdr:cNvPr id="12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81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71</xdr:row>
      <xdr:rowOff>0</xdr:rowOff>
    </xdr:from>
    <xdr:ext cx="304800" cy="304800"/>
    <xdr:sp macro="" textlink="">
      <xdr:nvSpPr>
        <xdr:cNvPr id="13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82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71</xdr:row>
      <xdr:rowOff>0</xdr:rowOff>
    </xdr:from>
    <xdr:ext cx="304800" cy="304800"/>
    <xdr:sp macro="" textlink="">
      <xdr:nvSpPr>
        <xdr:cNvPr id="13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83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71</xdr:row>
      <xdr:rowOff>0</xdr:rowOff>
    </xdr:from>
    <xdr:ext cx="304800" cy="304800"/>
    <xdr:sp macro="" textlink="">
      <xdr:nvSpPr>
        <xdr:cNvPr id="13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84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44</xdr:row>
      <xdr:rowOff>0</xdr:rowOff>
    </xdr:from>
    <xdr:ext cx="304800" cy="304800"/>
    <xdr:sp macro="" textlink="">
      <xdr:nvSpPr>
        <xdr:cNvPr id="13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85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18</xdr:row>
      <xdr:rowOff>0</xdr:rowOff>
    </xdr:from>
    <xdr:ext cx="304800" cy="304800"/>
    <xdr:sp macro="" textlink="">
      <xdr:nvSpPr>
        <xdr:cNvPr id="13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86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18</xdr:row>
      <xdr:rowOff>0</xdr:rowOff>
    </xdr:from>
    <xdr:ext cx="304800" cy="304800"/>
    <xdr:sp macro="" textlink="">
      <xdr:nvSpPr>
        <xdr:cNvPr id="13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87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15</xdr:row>
      <xdr:rowOff>0</xdr:rowOff>
    </xdr:from>
    <xdr:ext cx="304800" cy="304800"/>
    <xdr:sp macro="" textlink="">
      <xdr:nvSpPr>
        <xdr:cNvPr id="13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88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21</xdr:row>
      <xdr:rowOff>0</xdr:rowOff>
    </xdr:from>
    <xdr:ext cx="304800" cy="304800"/>
    <xdr:sp macro="" textlink="">
      <xdr:nvSpPr>
        <xdr:cNvPr id="13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89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21</xdr:row>
      <xdr:rowOff>0</xdr:rowOff>
    </xdr:from>
    <xdr:ext cx="304800" cy="304800"/>
    <xdr:sp macro="" textlink="">
      <xdr:nvSpPr>
        <xdr:cNvPr id="13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8A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21</xdr:row>
      <xdr:rowOff>0</xdr:rowOff>
    </xdr:from>
    <xdr:ext cx="304800" cy="304800"/>
    <xdr:sp macro="" textlink="">
      <xdr:nvSpPr>
        <xdr:cNvPr id="13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8B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14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8C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44</xdr:row>
      <xdr:rowOff>0</xdr:rowOff>
    </xdr:from>
    <xdr:ext cx="304800" cy="304800"/>
    <xdr:sp macro="" textlink="">
      <xdr:nvSpPr>
        <xdr:cNvPr id="14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8D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45</xdr:row>
      <xdr:rowOff>0</xdr:rowOff>
    </xdr:from>
    <xdr:ext cx="304800" cy="304800"/>
    <xdr:sp macro="" textlink="">
      <xdr:nvSpPr>
        <xdr:cNvPr id="14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8E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45</xdr:row>
      <xdr:rowOff>0</xdr:rowOff>
    </xdr:from>
    <xdr:ext cx="304800" cy="304800"/>
    <xdr:sp macro="" textlink="">
      <xdr:nvSpPr>
        <xdr:cNvPr id="14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8F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88</xdr:row>
      <xdr:rowOff>0</xdr:rowOff>
    </xdr:from>
    <xdr:ext cx="304800" cy="304800"/>
    <xdr:sp macro="" textlink="">
      <xdr:nvSpPr>
        <xdr:cNvPr id="14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90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27</xdr:row>
      <xdr:rowOff>0</xdr:rowOff>
    </xdr:from>
    <xdr:ext cx="304800" cy="304800"/>
    <xdr:sp macro="" textlink="">
      <xdr:nvSpPr>
        <xdr:cNvPr id="14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91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14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92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14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93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23</xdr:row>
      <xdr:rowOff>0</xdr:rowOff>
    </xdr:from>
    <xdr:ext cx="304800" cy="304800"/>
    <xdr:sp macro="" textlink="">
      <xdr:nvSpPr>
        <xdr:cNvPr id="14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94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23</xdr:row>
      <xdr:rowOff>0</xdr:rowOff>
    </xdr:from>
    <xdr:ext cx="304800" cy="304800"/>
    <xdr:sp macro="" textlink="">
      <xdr:nvSpPr>
        <xdr:cNvPr id="14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95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19</xdr:row>
      <xdr:rowOff>0</xdr:rowOff>
    </xdr:from>
    <xdr:ext cx="304800" cy="304800"/>
    <xdr:sp macro="" textlink="">
      <xdr:nvSpPr>
        <xdr:cNvPr id="15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96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15</xdr:row>
      <xdr:rowOff>0</xdr:rowOff>
    </xdr:from>
    <xdr:ext cx="304800" cy="304800"/>
    <xdr:sp macro="" textlink="">
      <xdr:nvSpPr>
        <xdr:cNvPr id="15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97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18</xdr:row>
      <xdr:rowOff>0</xdr:rowOff>
    </xdr:from>
    <xdr:ext cx="304800" cy="304800"/>
    <xdr:sp macro="" textlink="">
      <xdr:nvSpPr>
        <xdr:cNvPr id="15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98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21</xdr:row>
      <xdr:rowOff>0</xdr:rowOff>
    </xdr:from>
    <xdr:ext cx="304800" cy="304800"/>
    <xdr:sp macro="" textlink="">
      <xdr:nvSpPr>
        <xdr:cNvPr id="15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99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21</xdr:row>
      <xdr:rowOff>0</xdr:rowOff>
    </xdr:from>
    <xdr:ext cx="304800" cy="304800"/>
    <xdr:sp macro="" textlink="">
      <xdr:nvSpPr>
        <xdr:cNvPr id="15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9A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15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9B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15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9C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15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9D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xdr:row>
      <xdr:rowOff>0</xdr:rowOff>
    </xdr:from>
    <xdr:ext cx="304800" cy="304800"/>
    <xdr:sp macro="" textlink="">
      <xdr:nvSpPr>
        <xdr:cNvPr id="15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9E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xdr:row>
      <xdr:rowOff>0</xdr:rowOff>
    </xdr:from>
    <xdr:ext cx="304800" cy="304800"/>
    <xdr:sp macro="" textlink="">
      <xdr:nvSpPr>
        <xdr:cNvPr id="15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9F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10</xdr:row>
      <xdr:rowOff>0</xdr:rowOff>
    </xdr:from>
    <xdr:ext cx="304800" cy="304800"/>
    <xdr:sp macro="" textlink="">
      <xdr:nvSpPr>
        <xdr:cNvPr id="16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A0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11</xdr:row>
      <xdr:rowOff>0</xdr:rowOff>
    </xdr:from>
    <xdr:ext cx="304800" cy="304800"/>
    <xdr:sp macro="" textlink="">
      <xdr:nvSpPr>
        <xdr:cNvPr id="16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A1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12</xdr:row>
      <xdr:rowOff>0</xdr:rowOff>
    </xdr:from>
    <xdr:ext cx="304800" cy="304800"/>
    <xdr:sp macro="" textlink="">
      <xdr:nvSpPr>
        <xdr:cNvPr id="16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A2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26</xdr:row>
      <xdr:rowOff>0</xdr:rowOff>
    </xdr:from>
    <xdr:ext cx="304800" cy="304800"/>
    <xdr:sp macro="" textlink="">
      <xdr:nvSpPr>
        <xdr:cNvPr id="16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A3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27</xdr:row>
      <xdr:rowOff>0</xdr:rowOff>
    </xdr:from>
    <xdr:ext cx="304800" cy="304800"/>
    <xdr:sp macro="" textlink="">
      <xdr:nvSpPr>
        <xdr:cNvPr id="16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A4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91</xdr:row>
      <xdr:rowOff>0</xdr:rowOff>
    </xdr:from>
    <xdr:ext cx="304800" cy="304800"/>
    <xdr:sp macro="" textlink="">
      <xdr:nvSpPr>
        <xdr:cNvPr id="16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A5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24</xdr:row>
      <xdr:rowOff>0</xdr:rowOff>
    </xdr:from>
    <xdr:ext cx="304800" cy="304800"/>
    <xdr:sp macro="" textlink="">
      <xdr:nvSpPr>
        <xdr:cNvPr id="16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A6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28</xdr:row>
      <xdr:rowOff>0</xdr:rowOff>
    </xdr:from>
    <xdr:ext cx="304800" cy="304800"/>
    <xdr:sp macro="" textlink="">
      <xdr:nvSpPr>
        <xdr:cNvPr id="16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A7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30</xdr:row>
      <xdr:rowOff>0</xdr:rowOff>
    </xdr:from>
    <xdr:ext cx="304800" cy="304800"/>
    <xdr:sp macro="" textlink="">
      <xdr:nvSpPr>
        <xdr:cNvPr id="16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A8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31</xdr:row>
      <xdr:rowOff>0</xdr:rowOff>
    </xdr:from>
    <xdr:ext cx="304800" cy="304800"/>
    <xdr:sp macro="" textlink="">
      <xdr:nvSpPr>
        <xdr:cNvPr id="16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A9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32</xdr:row>
      <xdr:rowOff>0</xdr:rowOff>
    </xdr:from>
    <xdr:ext cx="304800" cy="304800"/>
    <xdr:sp macro="" textlink="">
      <xdr:nvSpPr>
        <xdr:cNvPr id="17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AA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33</xdr:row>
      <xdr:rowOff>0</xdr:rowOff>
    </xdr:from>
    <xdr:ext cx="304800" cy="304800"/>
    <xdr:sp macro="" textlink="">
      <xdr:nvSpPr>
        <xdr:cNvPr id="17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AB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42</xdr:row>
      <xdr:rowOff>0</xdr:rowOff>
    </xdr:from>
    <xdr:ext cx="304800" cy="304800"/>
    <xdr:sp macro="" textlink="">
      <xdr:nvSpPr>
        <xdr:cNvPr id="17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AC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44</xdr:row>
      <xdr:rowOff>0</xdr:rowOff>
    </xdr:from>
    <xdr:ext cx="304800" cy="304800"/>
    <xdr:sp macro="" textlink="">
      <xdr:nvSpPr>
        <xdr:cNvPr id="17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AD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45</xdr:row>
      <xdr:rowOff>0</xdr:rowOff>
    </xdr:from>
    <xdr:ext cx="304800" cy="304800"/>
    <xdr:sp macro="" textlink="">
      <xdr:nvSpPr>
        <xdr:cNvPr id="17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AE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46</xdr:row>
      <xdr:rowOff>0</xdr:rowOff>
    </xdr:from>
    <xdr:ext cx="304800" cy="304800"/>
    <xdr:sp macro="" textlink="">
      <xdr:nvSpPr>
        <xdr:cNvPr id="17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AF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47</xdr:row>
      <xdr:rowOff>0</xdr:rowOff>
    </xdr:from>
    <xdr:ext cx="304800" cy="304800"/>
    <xdr:sp macro="" textlink="">
      <xdr:nvSpPr>
        <xdr:cNvPr id="17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B0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72</xdr:row>
      <xdr:rowOff>0</xdr:rowOff>
    </xdr:from>
    <xdr:ext cx="304800" cy="304800"/>
    <xdr:sp macro="" textlink="">
      <xdr:nvSpPr>
        <xdr:cNvPr id="17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B1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72</xdr:row>
      <xdr:rowOff>0</xdr:rowOff>
    </xdr:from>
    <xdr:ext cx="304800" cy="304800"/>
    <xdr:sp macro="" textlink="">
      <xdr:nvSpPr>
        <xdr:cNvPr id="17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B2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72</xdr:row>
      <xdr:rowOff>0</xdr:rowOff>
    </xdr:from>
    <xdr:ext cx="304800" cy="304800"/>
    <xdr:sp macro="" textlink="">
      <xdr:nvSpPr>
        <xdr:cNvPr id="17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B3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45</xdr:row>
      <xdr:rowOff>0</xdr:rowOff>
    </xdr:from>
    <xdr:ext cx="304800" cy="304800"/>
    <xdr:sp macro="" textlink="">
      <xdr:nvSpPr>
        <xdr:cNvPr id="18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B4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18</xdr:row>
      <xdr:rowOff>0</xdr:rowOff>
    </xdr:from>
    <xdr:ext cx="304800" cy="304800"/>
    <xdr:sp macro="" textlink="">
      <xdr:nvSpPr>
        <xdr:cNvPr id="18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B5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19</xdr:row>
      <xdr:rowOff>0</xdr:rowOff>
    </xdr:from>
    <xdr:ext cx="304800" cy="304800"/>
    <xdr:sp macro="" textlink="">
      <xdr:nvSpPr>
        <xdr:cNvPr id="18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B6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21</xdr:row>
      <xdr:rowOff>0</xdr:rowOff>
    </xdr:from>
    <xdr:ext cx="304800" cy="304800"/>
    <xdr:sp macro="" textlink="">
      <xdr:nvSpPr>
        <xdr:cNvPr id="18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B7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18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B8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18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B9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18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BA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18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BB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45</xdr:row>
      <xdr:rowOff>0</xdr:rowOff>
    </xdr:from>
    <xdr:ext cx="304800" cy="304800"/>
    <xdr:sp macro="" textlink="">
      <xdr:nvSpPr>
        <xdr:cNvPr id="18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BC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46</xdr:row>
      <xdr:rowOff>0</xdr:rowOff>
    </xdr:from>
    <xdr:ext cx="304800" cy="304800"/>
    <xdr:sp macro="" textlink="">
      <xdr:nvSpPr>
        <xdr:cNvPr id="18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BD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46</xdr:row>
      <xdr:rowOff>0</xdr:rowOff>
    </xdr:from>
    <xdr:ext cx="304800" cy="304800"/>
    <xdr:sp macro="" textlink="">
      <xdr:nvSpPr>
        <xdr:cNvPr id="19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BE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90</xdr:row>
      <xdr:rowOff>0</xdr:rowOff>
    </xdr:from>
    <xdr:ext cx="304800" cy="304800"/>
    <xdr:sp macro="" textlink="">
      <xdr:nvSpPr>
        <xdr:cNvPr id="19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BF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88</xdr:row>
      <xdr:rowOff>0</xdr:rowOff>
    </xdr:from>
    <xdr:ext cx="304800" cy="304800"/>
    <xdr:sp macro="" textlink="">
      <xdr:nvSpPr>
        <xdr:cNvPr id="19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C0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23</xdr:row>
      <xdr:rowOff>0</xdr:rowOff>
    </xdr:from>
    <xdr:ext cx="304800" cy="304800"/>
    <xdr:sp macro="" textlink="">
      <xdr:nvSpPr>
        <xdr:cNvPr id="19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C1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23</xdr:row>
      <xdr:rowOff>0</xdr:rowOff>
    </xdr:from>
    <xdr:ext cx="304800" cy="304800"/>
    <xdr:sp macro="" textlink="">
      <xdr:nvSpPr>
        <xdr:cNvPr id="19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C2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xdr:row>
      <xdr:rowOff>0</xdr:rowOff>
    </xdr:from>
    <xdr:ext cx="304800" cy="304800"/>
    <xdr:sp macro="" textlink="">
      <xdr:nvSpPr>
        <xdr:cNvPr id="19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C3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xdr:row>
      <xdr:rowOff>0</xdr:rowOff>
    </xdr:from>
    <xdr:ext cx="304800" cy="304800"/>
    <xdr:sp macro="" textlink="">
      <xdr:nvSpPr>
        <xdr:cNvPr id="19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C4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19</xdr:row>
      <xdr:rowOff>0</xdr:rowOff>
    </xdr:from>
    <xdr:ext cx="304800" cy="304800"/>
    <xdr:sp macro="" textlink="">
      <xdr:nvSpPr>
        <xdr:cNvPr id="19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C5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15</xdr:row>
      <xdr:rowOff>0</xdr:rowOff>
    </xdr:from>
    <xdr:ext cx="304800" cy="304800"/>
    <xdr:sp macro="" textlink="">
      <xdr:nvSpPr>
        <xdr:cNvPr id="19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C6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18</xdr:row>
      <xdr:rowOff>0</xdr:rowOff>
    </xdr:from>
    <xdr:ext cx="304800" cy="304800"/>
    <xdr:sp macro="" textlink="">
      <xdr:nvSpPr>
        <xdr:cNvPr id="19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C7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21</xdr:row>
      <xdr:rowOff>0</xdr:rowOff>
    </xdr:from>
    <xdr:ext cx="304800" cy="304800"/>
    <xdr:sp macro="" textlink="">
      <xdr:nvSpPr>
        <xdr:cNvPr id="20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C8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21</xdr:row>
      <xdr:rowOff>0</xdr:rowOff>
    </xdr:from>
    <xdr:ext cx="304800" cy="304800"/>
    <xdr:sp macro="" textlink="">
      <xdr:nvSpPr>
        <xdr:cNvPr id="20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C9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20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CA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20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CB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20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CC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xdr:row>
      <xdr:rowOff>0</xdr:rowOff>
    </xdr:from>
    <xdr:ext cx="304800" cy="304800"/>
    <xdr:sp macro="" textlink="">
      <xdr:nvSpPr>
        <xdr:cNvPr id="20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CD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xdr:row>
      <xdr:rowOff>0</xdr:rowOff>
    </xdr:from>
    <xdr:ext cx="304800" cy="304800"/>
    <xdr:sp macro="" textlink="">
      <xdr:nvSpPr>
        <xdr:cNvPr id="20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CE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10</xdr:row>
      <xdr:rowOff>0</xdr:rowOff>
    </xdr:from>
    <xdr:ext cx="304800" cy="304800"/>
    <xdr:sp macro="" textlink="">
      <xdr:nvSpPr>
        <xdr:cNvPr id="20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CF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11</xdr:row>
      <xdr:rowOff>0</xdr:rowOff>
    </xdr:from>
    <xdr:ext cx="304800" cy="304800"/>
    <xdr:sp macro="" textlink="">
      <xdr:nvSpPr>
        <xdr:cNvPr id="20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D0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12</xdr:row>
      <xdr:rowOff>0</xdr:rowOff>
    </xdr:from>
    <xdr:ext cx="304800" cy="304800"/>
    <xdr:sp macro="" textlink="">
      <xdr:nvSpPr>
        <xdr:cNvPr id="20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D1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26</xdr:row>
      <xdr:rowOff>0</xdr:rowOff>
    </xdr:from>
    <xdr:ext cx="304800" cy="304800"/>
    <xdr:sp macro="" textlink="">
      <xdr:nvSpPr>
        <xdr:cNvPr id="21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D2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27</xdr:row>
      <xdr:rowOff>0</xdr:rowOff>
    </xdr:from>
    <xdr:ext cx="304800" cy="304800"/>
    <xdr:sp macro="" textlink="">
      <xdr:nvSpPr>
        <xdr:cNvPr id="21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D3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91</xdr:row>
      <xdr:rowOff>0</xdr:rowOff>
    </xdr:from>
    <xdr:ext cx="304800" cy="304800"/>
    <xdr:sp macro="" textlink="">
      <xdr:nvSpPr>
        <xdr:cNvPr id="21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D4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24</xdr:row>
      <xdr:rowOff>0</xdr:rowOff>
    </xdr:from>
    <xdr:ext cx="304800" cy="304800"/>
    <xdr:sp macro="" textlink="">
      <xdr:nvSpPr>
        <xdr:cNvPr id="21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D5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28</xdr:row>
      <xdr:rowOff>0</xdr:rowOff>
    </xdr:from>
    <xdr:ext cx="304800" cy="304800"/>
    <xdr:sp macro="" textlink="">
      <xdr:nvSpPr>
        <xdr:cNvPr id="21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D6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30</xdr:row>
      <xdr:rowOff>0</xdr:rowOff>
    </xdr:from>
    <xdr:ext cx="304800" cy="304800"/>
    <xdr:sp macro="" textlink="">
      <xdr:nvSpPr>
        <xdr:cNvPr id="21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D7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31</xdr:row>
      <xdr:rowOff>0</xdr:rowOff>
    </xdr:from>
    <xdr:ext cx="304800" cy="304800"/>
    <xdr:sp macro="" textlink="">
      <xdr:nvSpPr>
        <xdr:cNvPr id="21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D8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32</xdr:row>
      <xdr:rowOff>0</xdr:rowOff>
    </xdr:from>
    <xdr:ext cx="304800" cy="304800"/>
    <xdr:sp macro="" textlink="">
      <xdr:nvSpPr>
        <xdr:cNvPr id="21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D9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33</xdr:row>
      <xdr:rowOff>0</xdr:rowOff>
    </xdr:from>
    <xdr:ext cx="304800" cy="304800"/>
    <xdr:sp macro="" textlink="">
      <xdr:nvSpPr>
        <xdr:cNvPr id="21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DA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42</xdr:row>
      <xdr:rowOff>0</xdr:rowOff>
    </xdr:from>
    <xdr:ext cx="304800" cy="304800"/>
    <xdr:sp macro="" textlink="">
      <xdr:nvSpPr>
        <xdr:cNvPr id="21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DB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44</xdr:row>
      <xdr:rowOff>0</xdr:rowOff>
    </xdr:from>
    <xdr:ext cx="304800" cy="304800"/>
    <xdr:sp macro="" textlink="">
      <xdr:nvSpPr>
        <xdr:cNvPr id="22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DC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45</xdr:row>
      <xdr:rowOff>0</xdr:rowOff>
    </xdr:from>
    <xdr:ext cx="304800" cy="304800"/>
    <xdr:sp macro="" textlink="">
      <xdr:nvSpPr>
        <xdr:cNvPr id="22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DD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46</xdr:row>
      <xdr:rowOff>0</xdr:rowOff>
    </xdr:from>
    <xdr:ext cx="304800" cy="304800"/>
    <xdr:sp macro="" textlink="">
      <xdr:nvSpPr>
        <xdr:cNvPr id="22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DE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47</xdr:row>
      <xdr:rowOff>0</xdr:rowOff>
    </xdr:from>
    <xdr:ext cx="304800" cy="304800"/>
    <xdr:sp macro="" textlink="">
      <xdr:nvSpPr>
        <xdr:cNvPr id="22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DF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72</xdr:row>
      <xdr:rowOff>0</xdr:rowOff>
    </xdr:from>
    <xdr:ext cx="304800" cy="304800"/>
    <xdr:sp macro="" textlink="">
      <xdr:nvSpPr>
        <xdr:cNvPr id="22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E0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72</xdr:row>
      <xdr:rowOff>0</xdr:rowOff>
    </xdr:from>
    <xdr:ext cx="304800" cy="304800"/>
    <xdr:sp macro="" textlink="">
      <xdr:nvSpPr>
        <xdr:cNvPr id="22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E1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72</xdr:row>
      <xdr:rowOff>0</xdr:rowOff>
    </xdr:from>
    <xdr:ext cx="304800" cy="304800"/>
    <xdr:sp macro="" textlink="">
      <xdr:nvSpPr>
        <xdr:cNvPr id="22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E2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45</xdr:row>
      <xdr:rowOff>0</xdr:rowOff>
    </xdr:from>
    <xdr:ext cx="304800" cy="304800"/>
    <xdr:sp macro="" textlink="">
      <xdr:nvSpPr>
        <xdr:cNvPr id="22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E3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18</xdr:row>
      <xdr:rowOff>0</xdr:rowOff>
    </xdr:from>
    <xdr:ext cx="304800" cy="304800"/>
    <xdr:sp macro="" textlink="">
      <xdr:nvSpPr>
        <xdr:cNvPr id="22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E4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19</xdr:row>
      <xdr:rowOff>0</xdr:rowOff>
    </xdr:from>
    <xdr:ext cx="304800" cy="304800"/>
    <xdr:sp macro="" textlink="">
      <xdr:nvSpPr>
        <xdr:cNvPr id="22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E5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21</xdr:row>
      <xdr:rowOff>0</xdr:rowOff>
    </xdr:from>
    <xdr:ext cx="304800" cy="304800"/>
    <xdr:sp macro="" textlink="">
      <xdr:nvSpPr>
        <xdr:cNvPr id="23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E6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23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E7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23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E8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23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E9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23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EA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45</xdr:row>
      <xdr:rowOff>0</xdr:rowOff>
    </xdr:from>
    <xdr:ext cx="304800" cy="304800"/>
    <xdr:sp macro="" textlink="">
      <xdr:nvSpPr>
        <xdr:cNvPr id="23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EB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46</xdr:row>
      <xdr:rowOff>0</xdr:rowOff>
    </xdr:from>
    <xdr:ext cx="304800" cy="304800"/>
    <xdr:sp macro="" textlink="">
      <xdr:nvSpPr>
        <xdr:cNvPr id="23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EC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46</xdr:row>
      <xdr:rowOff>0</xdr:rowOff>
    </xdr:from>
    <xdr:ext cx="304800" cy="304800"/>
    <xdr:sp macro="" textlink="">
      <xdr:nvSpPr>
        <xdr:cNvPr id="23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ED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90</xdr:row>
      <xdr:rowOff>0</xdr:rowOff>
    </xdr:from>
    <xdr:ext cx="304800" cy="304800"/>
    <xdr:sp macro="" textlink="">
      <xdr:nvSpPr>
        <xdr:cNvPr id="23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EE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88</xdr:row>
      <xdr:rowOff>0</xdr:rowOff>
    </xdr:from>
    <xdr:ext cx="304800" cy="304800"/>
    <xdr:sp macro="" textlink="">
      <xdr:nvSpPr>
        <xdr:cNvPr id="23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EF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23</xdr:row>
      <xdr:rowOff>0</xdr:rowOff>
    </xdr:from>
    <xdr:ext cx="304800" cy="304800"/>
    <xdr:sp macro="" textlink="">
      <xdr:nvSpPr>
        <xdr:cNvPr id="24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F0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23</xdr:row>
      <xdr:rowOff>0</xdr:rowOff>
    </xdr:from>
    <xdr:ext cx="304800" cy="304800"/>
    <xdr:sp macro="" textlink="">
      <xdr:nvSpPr>
        <xdr:cNvPr id="24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F1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xdr:row>
      <xdr:rowOff>0</xdr:rowOff>
    </xdr:from>
    <xdr:ext cx="304800" cy="304800"/>
    <xdr:sp macro="" textlink="">
      <xdr:nvSpPr>
        <xdr:cNvPr id="24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F2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xdr:row>
      <xdr:rowOff>0</xdr:rowOff>
    </xdr:from>
    <xdr:ext cx="304800" cy="304800"/>
    <xdr:sp macro="" textlink="">
      <xdr:nvSpPr>
        <xdr:cNvPr id="24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F3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15</xdr:row>
      <xdr:rowOff>0</xdr:rowOff>
    </xdr:from>
    <xdr:ext cx="304800" cy="304800"/>
    <xdr:sp macro="" textlink="">
      <xdr:nvSpPr>
        <xdr:cNvPr id="24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F4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21</xdr:row>
      <xdr:rowOff>0</xdr:rowOff>
    </xdr:from>
    <xdr:ext cx="304800" cy="304800"/>
    <xdr:sp macro="" textlink="">
      <xdr:nvSpPr>
        <xdr:cNvPr id="24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F5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18</xdr:row>
      <xdr:rowOff>0</xdr:rowOff>
    </xdr:from>
    <xdr:ext cx="304800" cy="304800"/>
    <xdr:sp macro="" textlink="">
      <xdr:nvSpPr>
        <xdr:cNvPr id="24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F6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24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F7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24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F8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24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F9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25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FA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23</xdr:row>
      <xdr:rowOff>0</xdr:rowOff>
    </xdr:from>
    <xdr:ext cx="304800" cy="304800"/>
    <xdr:sp macro="" textlink="">
      <xdr:nvSpPr>
        <xdr:cNvPr id="25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FB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10</xdr:row>
      <xdr:rowOff>0</xdr:rowOff>
    </xdr:from>
    <xdr:ext cx="304800" cy="304800"/>
    <xdr:sp macro="" textlink="">
      <xdr:nvSpPr>
        <xdr:cNvPr id="25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FC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10</xdr:row>
      <xdr:rowOff>0</xdr:rowOff>
    </xdr:from>
    <xdr:ext cx="304800" cy="304800"/>
    <xdr:sp macro="" textlink="">
      <xdr:nvSpPr>
        <xdr:cNvPr id="25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FD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11</xdr:row>
      <xdr:rowOff>0</xdr:rowOff>
    </xdr:from>
    <xdr:ext cx="304800" cy="304800"/>
    <xdr:sp macro="" textlink="">
      <xdr:nvSpPr>
        <xdr:cNvPr id="25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FE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12</xdr:row>
      <xdr:rowOff>0</xdr:rowOff>
    </xdr:from>
    <xdr:ext cx="304800" cy="304800"/>
    <xdr:sp macro="" textlink="">
      <xdr:nvSpPr>
        <xdr:cNvPr id="25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FF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26</xdr:row>
      <xdr:rowOff>0</xdr:rowOff>
    </xdr:from>
    <xdr:ext cx="304800" cy="304800"/>
    <xdr:sp macro="" textlink="">
      <xdr:nvSpPr>
        <xdr:cNvPr id="25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00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27</xdr:row>
      <xdr:rowOff>0</xdr:rowOff>
    </xdr:from>
    <xdr:ext cx="304800" cy="304800"/>
    <xdr:sp macro="" textlink="">
      <xdr:nvSpPr>
        <xdr:cNvPr id="25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01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88</xdr:row>
      <xdr:rowOff>0</xdr:rowOff>
    </xdr:from>
    <xdr:ext cx="304800" cy="304800"/>
    <xdr:sp macro="" textlink="">
      <xdr:nvSpPr>
        <xdr:cNvPr id="25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02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24</xdr:row>
      <xdr:rowOff>0</xdr:rowOff>
    </xdr:from>
    <xdr:ext cx="304800" cy="304800"/>
    <xdr:sp macro="" textlink="">
      <xdr:nvSpPr>
        <xdr:cNvPr id="25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03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25</xdr:row>
      <xdr:rowOff>0</xdr:rowOff>
    </xdr:from>
    <xdr:ext cx="304800" cy="304800"/>
    <xdr:sp macro="" textlink="">
      <xdr:nvSpPr>
        <xdr:cNvPr id="26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04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30</xdr:row>
      <xdr:rowOff>0</xdr:rowOff>
    </xdr:from>
    <xdr:ext cx="304800" cy="304800"/>
    <xdr:sp macro="" textlink="">
      <xdr:nvSpPr>
        <xdr:cNvPr id="26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05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31</xdr:row>
      <xdr:rowOff>0</xdr:rowOff>
    </xdr:from>
    <xdr:ext cx="304800" cy="304800"/>
    <xdr:sp macro="" textlink="">
      <xdr:nvSpPr>
        <xdr:cNvPr id="26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06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32</xdr:row>
      <xdr:rowOff>0</xdr:rowOff>
    </xdr:from>
    <xdr:ext cx="304800" cy="304800"/>
    <xdr:sp macro="" textlink="">
      <xdr:nvSpPr>
        <xdr:cNvPr id="26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07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33</xdr:row>
      <xdr:rowOff>0</xdr:rowOff>
    </xdr:from>
    <xdr:ext cx="304800" cy="304800"/>
    <xdr:sp macro="" textlink="">
      <xdr:nvSpPr>
        <xdr:cNvPr id="26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08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42</xdr:row>
      <xdr:rowOff>0</xdr:rowOff>
    </xdr:from>
    <xdr:ext cx="304800" cy="304800"/>
    <xdr:sp macro="" textlink="">
      <xdr:nvSpPr>
        <xdr:cNvPr id="26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09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43</xdr:row>
      <xdr:rowOff>0</xdr:rowOff>
    </xdr:from>
    <xdr:ext cx="304800" cy="304800"/>
    <xdr:sp macro="" textlink="">
      <xdr:nvSpPr>
        <xdr:cNvPr id="26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0A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45</xdr:row>
      <xdr:rowOff>0</xdr:rowOff>
    </xdr:from>
    <xdr:ext cx="304800" cy="304800"/>
    <xdr:sp macro="" textlink="">
      <xdr:nvSpPr>
        <xdr:cNvPr id="26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0B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46</xdr:row>
      <xdr:rowOff>0</xdr:rowOff>
    </xdr:from>
    <xdr:ext cx="304800" cy="304800"/>
    <xdr:sp macro="" textlink="">
      <xdr:nvSpPr>
        <xdr:cNvPr id="26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0C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47</xdr:row>
      <xdr:rowOff>0</xdr:rowOff>
    </xdr:from>
    <xdr:ext cx="304800" cy="304800"/>
    <xdr:sp macro="" textlink="">
      <xdr:nvSpPr>
        <xdr:cNvPr id="26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0D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34</xdr:row>
      <xdr:rowOff>0</xdr:rowOff>
    </xdr:from>
    <xdr:ext cx="304800" cy="304800"/>
    <xdr:sp macro="" textlink="">
      <xdr:nvSpPr>
        <xdr:cNvPr id="27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0E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73</xdr:row>
      <xdr:rowOff>0</xdr:rowOff>
    </xdr:from>
    <xdr:ext cx="304800" cy="304800"/>
    <xdr:sp macro="" textlink="">
      <xdr:nvSpPr>
        <xdr:cNvPr id="27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0F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73</xdr:row>
      <xdr:rowOff>0</xdr:rowOff>
    </xdr:from>
    <xdr:ext cx="304800" cy="304800"/>
    <xdr:sp macro="" textlink="">
      <xdr:nvSpPr>
        <xdr:cNvPr id="27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10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73</xdr:row>
      <xdr:rowOff>0</xdr:rowOff>
    </xdr:from>
    <xdr:ext cx="304800" cy="304800"/>
    <xdr:sp macro="" textlink="">
      <xdr:nvSpPr>
        <xdr:cNvPr id="27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11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46</xdr:row>
      <xdr:rowOff>0</xdr:rowOff>
    </xdr:from>
    <xdr:ext cx="304800" cy="304800"/>
    <xdr:sp macro="" textlink="">
      <xdr:nvSpPr>
        <xdr:cNvPr id="27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12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19</xdr:row>
      <xdr:rowOff>0</xdr:rowOff>
    </xdr:from>
    <xdr:ext cx="304800" cy="304800"/>
    <xdr:sp macro="" textlink="">
      <xdr:nvSpPr>
        <xdr:cNvPr id="27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13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15</xdr:row>
      <xdr:rowOff>0</xdr:rowOff>
    </xdr:from>
    <xdr:ext cx="304800" cy="304800"/>
    <xdr:sp macro="" textlink="">
      <xdr:nvSpPr>
        <xdr:cNvPr id="27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14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27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15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27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16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27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17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28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18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23</xdr:row>
      <xdr:rowOff>0</xdr:rowOff>
    </xdr:from>
    <xdr:ext cx="304800" cy="304800"/>
    <xdr:sp macro="" textlink="">
      <xdr:nvSpPr>
        <xdr:cNvPr id="28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19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46</xdr:row>
      <xdr:rowOff>0</xdr:rowOff>
    </xdr:from>
    <xdr:ext cx="304800" cy="304800"/>
    <xdr:sp macro="" textlink="">
      <xdr:nvSpPr>
        <xdr:cNvPr id="28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1A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47</xdr:row>
      <xdr:rowOff>0</xdr:rowOff>
    </xdr:from>
    <xdr:ext cx="304800" cy="304800"/>
    <xdr:sp macro="" textlink="">
      <xdr:nvSpPr>
        <xdr:cNvPr id="28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1B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47</xdr:row>
      <xdr:rowOff>0</xdr:rowOff>
    </xdr:from>
    <xdr:ext cx="304800" cy="304800"/>
    <xdr:sp macro="" textlink="">
      <xdr:nvSpPr>
        <xdr:cNvPr id="28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1C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91</xdr:row>
      <xdr:rowOff>0</xdr:rowOff>
    </xdr:from>
    <xdr:ext cx="304800" cy="304800"/>
    <xdr:sp macro="" textlink="">
      <xdr:nvSpPr>
        <xdr:cNvPr id="28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1D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90</xdr:row>
      <xdr:rowOff>0</xdr:rowOff>
    </xdr:from>
    <xdr:ext cx="304800" cy="304800"/>
    <xdr:sp macro="" textlink="">
      <xdr:nvSpPr>
        <xdr:cNvPr id="28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1E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xdr:row>
      <xdr:rowOff>0</xdr:rowOff>
    </xdr:from>
    <xdr:ext cx="304800" cy="304800"/>
    <xdr:sp macro="" textlink="">
      <xdr:nvSpPr>
        <xdr:cNvPr id="28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1F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xdr:row>
      <xdr:rowOff>0</xdr:rowOff>
    </xdr:from>
    <xdr:ext cx="304800" cy="304800"/>
    <xdr:sp macro="" textlink="">
      <xdr:nvSpPr>
        <xdr:cNvPr id="28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20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xdr:row>
      <xdr:rowOff>0</xdr:rowOff>
    </xdr:from>
    <xdr:ext cx="304800" cy="304800"/>
    <xdr:sp macro="" textlink="">
      <xdr:nvSpPr>
        <xdr:cNvPr id="28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21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xdr:row>
      <xdr:rowOff>0</xdr:rowOff>
    </xdr:from>
    <xdr:ext cx="304800" cy="304800"/>
    <xdr:sp macro="" textlink="">
      <xdr:nvSpPr>
        <xdr:cNvPr id="29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22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21</xdr:row>
      <xdr:rowOff>0</xdr:rowOff>
    </xdr:from>
    <xdr:ext cx="304800" cy="304800"/>
    <xdr:sp macro="" textlink="">
      <xdr:nvSpPr>
        <xdr:cNvPr id="29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23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29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24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19</xdr:row>
      <xdr:rowOff>0</xdr:rowOff>
    </xdr:from>
    <xdr:ext cx="304800" cy="304800"/>
    <xdr:sp macro="" textlink="">
      <xdr:nvSpPr>
        <xdr:cNvPr id="29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25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29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26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29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27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29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28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23</xdr:row>
      <xdr:rowOff>0</xdr:rowOff>
    </xdr:from>
    <xdr:ext cx="304800" cy="304800"/>
    <xdr:sp macro="" textlink="">
      <xdr:nvSpPr>
        <xdr:cNvPr id="29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29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xdr:row>
      <xdr:rowOff>0</xdr:rowOff>
    </xdr:from>
    <xdr:ext cx="304800" cy="304800"/>
    <xdr:sp macro="" textlink="">
      <xdr:nvSpPr>
        <xdr:cNvPr id="29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2A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11</xdr:row>
      <xdr:rowOff>0</xdr:rowOff>
    </xdr:from>
    <xdr:ext cx="304800" cy="304800"/>
    <xdr:sp macro="" textlink="">
      <xdr:nvSpPr>
        <xdr:cNvPr id="29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2B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11</xdr:row>
      <xdr:rowOff>0</xdr:rowOff>
    </xdr:from>
    <xdr:ext cx="304800" cy="304800"/>
    <xdr:sp macro="" textlink="">
      <xdr:nvSpPr>
        <xdr:cNvPr id="30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2C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12</xdr:row>
      <xdr:rowOff>0</xdr:rowOff>
    </xdr:from>
    <xdr:ext cx="304800" cy="304800"/>
    <xdr:sp macro="" textlink="">
      <xdr:nvSpPr>
        <xdr:cNvPr id="30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2D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26</xdr:row>
      <xdr:rowOff>0</xdr:rowOff>
    </xdr:from>
    <xdr:ext cx="304800" cy="304800"/>
    <xdr:sp macro="" textlink="">
      <xdr:nvSpPr>
        <xdr:cNvPr id="30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2E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27</xdr:row>
      <xdr:rowOff>0</xdr:rowOff>
    </xdr:from>
    <xdr:ext cx="304800" cy="304800"/>
    <xdr:sp macro="" textlink="">
      <xdr:nvSpPr>
        <xdr:cNvPr id="30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2F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88</xdr:row>
      <xdr:rowOff>0</xdr:rowOff>
    </xdr:from>
    <xdr:ext cx="304800" cy="304800"/>
    <xdr:sp macro="" textlink="">
      <xdr:nvSpPr>
        <xdr:cNvPr id="30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30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90</xdr:row>
      <xdr:rowOff>0</xdr:rowOff>
    </xdr:from>
    <xdr:ext cx="304800" cy="304800"/>
    <xdr:sp macro="" textlink="">
      <xdr:nvSpPr>
        <xdr:cNvPr id="30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31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25</xdr:row>
      <xdr:rowOff>0</xdr:rowOff>
    </xdr:from>
    <xdr:ext cx="304800" cy="304800"/>
    <xdr:sp macro="" textlink="">
      <xdr:nvSpPr>
        <xdr:cNvPr id="30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32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29</xdr:row>
      <xdr:rowOff>0</xdr:rowOff>
    </xdr:from>
    <xdr:ext cx="304800" cy="304800"/>
    <xdr:sp macro="" textlink="">
      <xdr:nvSpPr>
        <xdr:cNvPr id="30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33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31</xdr:row>
      <xdr:rowOff>0</xdr:rowOff>
    </xdr:from>
    <xdr:ext cx="304800" cy="304800"/>
    <xdr:sp macro="" textlink="">
      <xdr:nvSpPr>
        <xdr:cNvPr id="30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34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32</xdr:row>
      <xdr:rowOff>0</xdr:rowOff>
    </xdr:from>
    <xdr:ext cx="304800" cy="304800"/>
    <xdr:sp macro="" textlink="">
      <xdr:nvSpPr>
        <xdr:cNvPr id="30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35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33</xdr:row>
      <xdr:rowOff>0</xdr:rowOff>
    </xdr:from>
    <xdr:ext cx="304800" cy="304800"/>
    <xdr:sp macro="" textlink="">
      <xdr:nvSpPr>
        <xdr:cNvPr id="31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36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42</xdr:row>
      <xdr:rowOff>0</xdr:rowOff>
    </xdr:from>
    <xdr:ext cx="304800" cy="304800"/>
    <xdr:sp macro="" textlink="">
      <xdr:nvSpPr>
        <xdr:cNvPr id="31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37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43</xdr:row>
      <xdr:rowOff>0</xdr:rowOff>
    </xdr:from>
    <xdr:ext cx="304800" cy="304800"/>
    <xdr:sp macro="" textlink="">
      <xdr:nvSpPr>
        <xdr:cNvPr id="31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38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44</xdr:row>
      <xdr:rowOff>0</xdr:rowOff>
    </xdr:from>
    <xdr:ext cx="304800" cy="304800"/>
    <xdr:sp macro="" textlink="">
      <xdr:nvSpPr>
        <xdr:cNvPr id="31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39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46</xdr:row>
      <xdr:rowOff>0</xdr:rowOff>
    </xdr:from>
    <xdr:ext cx="304800" cy="304800"/>
    <xdr:sp macro="" textlink="">
      <xdr:nvSpPr>
        <xdr:cNvPr id="31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3A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47</xdr:row>
      <xdr:rowOff>0</xdr:rowOff>
    </xdr:from>
    <xdr:ext cx="304800" cy="304800"/>
    <xdr:sp macro="" textlink="">
      <xdr:nvSpPr>
        <xdr:cNvPr id="31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3B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34</xdr:row>
      <xdr:rowOff>0</xdr:rowOff>
    </xdr:from>
    <xdr:ext cx="304800" cy="304800"/>
    <xdr:sp macro="" textlink="">
      <xdr:nvSpPr>
        <xdr:cNvPr id="31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3C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35</xdr:row>
      <xdr:rowOff>0</xdr:rowOff>
    </xdr:from>
    <xdr:ext cx="304800" cy="304800"/>
    <xdr:sp macro="" textlink="">
      <xdr:nvSpPr>
        <xdr:cNvPr id="31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3D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74</xdr:row>
      <xdr:rowOff>0</xdr:rowOff>
    </xdr:from>
    <xdr:ext cx="304800" cy="304800"/>
    <xdr:sp macro="" textlink="">
      <xdr:nvSpPr>
        <xdr:cNvPr id="31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3E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74</xdr:row>
      <xdr:rowOff>0</xdr:rowOff>
    </xdr:from>
    <xdr:ext cx="304800" cy="304800"/>
    <xdr:sp macro="" textlink="">
      <xdr:nvSpPr>
        <xdr:cNvPr id="31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3F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74</xdr:row>
      <xdr:rowOff>0</xdr:rowOff>
    </xdr:from>
    <xdr:ext cx="304800" cy="304800"/>
    <xdr:sp macro="" textlink="">
      <xdr:nvSpPr>
        <xdr:cNvPr id="32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40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47</xdr:row>
      <xdr:rowOff>0</xdr:rowOff>
    </xdr:from>
    <xdr:ext cx="304800" cy="304800"/>
    <xdr:sp macro="" textlink="">
      <xdr:nvSpPr>
        <xdr:cNvPr id="32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41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15</xdr:row>
      <xdr:rowOff>0</xdr:rowOff>
    </xdr:from>
    <xdr:ext cx="304800" cy="304800"/>
    <xdr:sp macro="" textlink="">
      <xdr:nvSpPr>
        <xdr:cNvPr id="32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42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21</xdr:row>
      <xdr:rowOff>0</xdr:rowOff>
    </xdr:from>
    <xdr:ext cx="304800" cy="304800"/>
    <xdr:sp macro="" textlink="">
      <xdr:nvSpPr>
        <xdr:cNvPr id="32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43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32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44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32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45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32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46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32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47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xdr:row>
      <xdr:rowOff>0</xdr:rowOff>
    </xdr:from>
    <xdr:ext cx="304800" cy="304800"/>
    <xdr:sp macro="" textlink="">
      <xdr:nvSpPr>
        <xdr:cNvPr id="32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48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47</xdr:row>
      <xdr:rowOff>0</xdr:rowOff>
    </xdr:from>
    <xdr:ext cx="304800" cy="304800"/>
    <xdr:sp macro="" textlink="">
      <xdr:nvSpPr>
        <xdr:cNvPr id="32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49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34</xdr:row>
      <xdr:rowOff>0</xdr:rowOff>
    </xdr:from>
    <xdr:ext cx="304800" cy="304800"/>
    <xdr:sp macro="" textlink="">
      <xdr:nvSpPr>
        <xdr:cNvPr id="33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4A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34</xdr:row>
      <xdr:rowOff>0</xdr:rowOff>
    </xdr:from>
    <xdr:ext cx="304800" cy="304800"/>
    <xdr:sp macro="" textlink="">
      <xdr:nvSpPr>
        <xdr:cNvPr id="33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4B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24</xdr:row>
      <xdr:rowOff>0</xdr:rowOff>
    </xdr:from>
    <xdr:ext cx="304800" cy="304800"/>
    <xdr:sp macro="" textlink="">
      <xdr:nvSpPr>
        <xdr:cNvPr id="33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4C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91</xdr:row>
      <xdr:rowOff>0</xdr:rowOff>
    </xdr:from>
    <xdr:ext cx="304800" cy="304800"/>
    <xdr:sp macro="" textlink="">
      <xdr:nvSpPr>
        <xdr:cNvPr id="33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4D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xdr:row>
      <xdr:rowOff>0</xdr:rowOff>
    </xdr:from>
    <xdr:ext cx="304800" cy="304800"/>
    <xdr:sp macro="" textlink="">
      <xdr:nvSpPr>
        <xdr:cNvPr id="33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4E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xdr:row>
      <xdr:rowOff>0</xdr:rowOff>
    </xdr:from>
    <xdr:ext cx="304800" cy="304800"/>
    <xdr:sp macro="" textlink="">
      <xdr:nvSpPr>
        <xdr:cNvPr id="33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4F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10</xdr:row>
      <xdr:rowOff>0</xdr:rowOff>
    </xdr:from>
    <xdr:ext cx="304800" cy="304800"/>
    <xdr:sp macro="" textlink="">
      <xdr:nvSpPr>
        <xdr:cNvPr id="33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50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10</xdr:row>
      <xdr:rowOff>0</xdr:rowOff>
    </xdr:from>
    <xdr:ext cx="304800" cy="304800"/>
    <xdr:sp macro="" textlink="">
      <xdr:nvSpPr>
        <xdr:cNvPr id="33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51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33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52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33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53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15</xdr:row>
      <xdr:rowOff>0</xdr:rowOff>
    </xdr:from>
    <xdr:ext cx="304800" cy="304800"/>
    <xdr:sp macro="" textlink="">
      <xdr:nvSpPr>
        <xdr:cNvPr id="34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54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34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55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34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56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23</xdr:row>
      <xdr:rowOff>0</xdr:rowOff>
    </xdr:from>
    <xdr:ext cx="304800" cy="304800"/>
    <xdr:sp macro="" textlink="">
      <xdr:nvSpPr>
        <xdr:cNvPr id="34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57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xdr:row>
      <xdr:rowOff>0</xdr:rowOff>
    </xdr:from>
    <xdr:ext cx="304800" cy="304800"/>
    <xdr:sp macro="" textlink="">
      <xdr:nvSpPr>
        <xdr:cNvPr id="34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58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xdr:row>
      <xdr:rowOff>0</xdr:rowOff>
    </xdr:from>
    <xdr:ext cx="304800" cy="304800"/>
    <xdr:sp macro="" textlink="">
      <xdr:nvSpPr>
        <xdr:cNvPr id="34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59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12</xdr:row>
      <xdr:rowOff>0</xdr:rowOff>
    </xdr:from>
    <xdr:ext cx="304800" cy="304800"/>
    <xdr:sp macro="" textlink="">
      <xdr:nvSpPr>
        <xdr:cNvPr id="34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5A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12</xdr:row>
      <xdr:rowOff>0</xdr:rowOff>
    </xdr:from>
    <xdr:ext cx="304800" cy="304800"/>
    <xdr:sp macro="" textlink="">
      <xdr:nvSpPr>
        <xdr:cNvPr id="34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5B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26</xdr:row>
      <xdr:rowOff>0</xdr:rowOff>
    </xdr:from>
    <xdr:ext cx="304800" cy="304800"/>
    <xdr:sp macro="" textlink="">
      <xdr:nvSpPr>
        <xdr:cNvPr id="34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5C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27</xdr:row>
      <xdr:rowOff>0</xdr:rowOff>
    </xdr:from>
    <xdr:ext cx="304800" cy="304800"/>
    <xdr:sp macro="" textlink="">
      <xdr:nvSpPr>
        <xdr:cNvPr id="34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5D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88</xdr:row>
      <xdr:rowOff>0</xdr:rowOff>
    </xdr:from>
    <xdr:ext cx="304800" cy="304800"/>
    <xdr:sp macro="" textlink="">
      <xdr:nvSpPr>
        <xdr:cNvPr id="35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5E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90</xdr:row>
      <xdr:rowOff>0</xdr:rowOff>
    </xdr:from>
    <xdr:ext cx="304800" cy="304800"/>
    <xdr:sp macro="" textlink="">
      <xdr:nvSpPr>
        <xdr:cNvPr id="35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5F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91</xdr:row>
      <xdr:rowOff>0</xdr:rowOff>
    </xdr:from>
    <xdr:ext cx="304800" cy="304800"/>
    <xdr:sp macro="" textlink="">
      <xdr:nvSpPr>
        <xdr:cNvPr id="35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60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29</xdr:row>
      <xdr:rowOff>0</xdr:rowOff>
    </xdr:from>
    <xdr:ext cx="304800" cy="304800"/>
    <xdr:sp macro="" textlink="">
      <xdr:nvSpPr>
        <xdr:cNvPr id="35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61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28</xdr:row>
      <xdr:rowOff>0</xdr:rowOff>
    </xdr:from>
    <xdr:ext cx="304800" cy="304800"/>
    <xdr:sp macro="" textlink="">
      <xdr:nvSpPr>
        <xdr:cNvPr id="35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62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32</xdr:row>
      <xdr:rowOff>0</xdr:rowOff>
    </xdr:from>
    <xdr:ext cx="304800" cy="304800"/>
    <xdr:sp macro="" textlink="">
      <xdr:nvSpPr>
        <xdr:cNvPr id="35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63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33</xdr:row>
      <xdr:rowOff>0</xdr:rowOff>
    </xdr:from>
    <xdr:ext cx="304800" cy="304800"/>
    <xdr:sp macro="" textlink="">
      <xdr:nvSpPr>
        <xdr:cNvPr id="35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64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42</xdr:row>
      <xdr:rowOff>0</xdr:rowOff>
    </xdr:from>
    <xdr:ext cx="304800" cy="304800"/>
    <xdr:sp macro="" textlink="">
      <xdr:nvSpPr>
        <xdr:cNvPr id="35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65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43</xdr:row>
      <xdr:rowOff>0</xdr:rowOff>
    </xdr:from>
    <xdr:ext cx="304800" cy="304800"/>
    <xdr:sp macro="" textlink="">
      <xdr:nvSpPr>
        <xdr:cNvPr id="35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66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44</xdr:row>
      <xdr:rowOff>0</xdr:rowOff>
    </xdr:from>
    <xdr:ext cx="304800" cy="304800"/>
    <xdr:sp macro="" textlink="">
      <xdr:nvSpPr>
        <xdr:cNvPr id="35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67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45</xdr:row>
      <xdr:rowOff>0</xdr:rowOff>
    </xdr:from>
    <xdr:ext cx="304800" cy="304800"/>
    <xdr:sp macro="" textlink="">
      <xdr:nvSpPr>
        <xdr:cNvPr id="36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68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47</xdr:row>
      <xdr:rowOff>0</xdr:rowOff>
    </xdr:from>
    <xdr:ext cx="304800" cy="304800"/>
    <xdr:sp macro="" textlink="">
      <xdr:nvSpPr>
        <xdr:cNvPr id="36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69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34</xdr:row>
      <xdr:rowOff>0</xdr:rowOff>
    </xdr:from>
    <xdr:ext cx="304800" cy="304800"/>
    <xdr:sp macro="" textlink="">
      <xdr:nvSpPr>
        <xdr:cNvPr id="36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6A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35</xdr:row>
      <xdr:rowOff>0</xdr:rowOff>
    </xdr:from>
    <xdr:ext cx="304800" cy="304800"/>
    <xdr:sp macro="" textlink="">
      <xdr:nvSpPr>
        <xdr:cNvPr id="36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6B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36</xdr:row>
      <xdr:rowOff>0</xdr:rowOff>
    </xdr:from>
    <xdr:ext cx="304800" cy="304800"/>
    <xdr:sp macro="" textlink="">
      <xdr:nvSpPr>
        <xdr:cNvPr id="36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6C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34</xdr:row>
      <xdr:rowOff>0</xdr:rowOff>
    </xdr:from>
    <xdr:ext cx="304800" cy="304800"/>
    <xdr:sp macro="" textlink="">
      <xdr:nvSpPr>
        <xdr:cNvPr id="36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6D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21</xdr:row>
      <xdr:rowOff>0</xdr:rowOff>
    </xdr:from>
    <xdr:ext cx="304800" cy="304800"/>
    <xdr:sp macro="" textlink="">
      <xdr:nvSpPr>
        <xdr:cNvPr id="36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6E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36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6F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36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70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23</xdr:row>
      <xdr:rowOff>0</xdr:rowOff>
    </xdr:from>
    <xdr:ext cx="304800" cy="304800"/>
    <xdr:sp macro="" textlink="">
      <xdr:nvSpPr>
        <xdr:cNvPr id="36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71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23</xdr:row>
      <xdr:rowOff>0</xdr:rowOff>
    </xdr:from>
    <xdr:ext cx="304800" cy="304800"/>
    <xdr:sp macro="" textlink="">
      <xdr:nvSpPr>
        <xdr:cNvPr id="37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72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23</xdr:row>
      <xdr:rowOff>0</xdr:rowOff>
    </xdr:from>
    <xdr:ext cx="304800" cy="304800"/>
    <xdr:sp macro="" textlink="">
      <xdr:nvSpPr>
        <xdr:cNvPr id="37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73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xdr:row>
      <xdr:rowOff>0</xdr:rowOff>
    </xdr:from>
    <xdr:ext cx="304800" cy="304800"/>
    <xdr:sp macro="" textlink="">
      <xdr:nvSpPr>
        <xdr:cNvPr id="37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74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34</xdr:row>
      <xdr:rowOff>0</xdr:rowOff>
    </xdr:from>
    <xdr:ext cx="304800" cy="304800"/>
    <xdr:sp macro="" textlink="">
      <xdr:nvSpPr>
        <xdr:cNvPr id="37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75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35</xdr:row>
      <xdr:rowOff>0</xdr:rowOff>
    </xdr:from>
    <xdr:ext cx="304800" cy="304800"/>
    <xdr:sp macro="" textlink="">
      <xdr:nvSpPr>
        <xdr:cNvPr id="37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76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35</xdr:row>
      <xdr:rowOff>0</xdr:rowOff>
    </xdr:from>
    <xdr:ext cx="304800" cy="304800"/>
    <xdr:sp macro="" textlink="">
      <xdr:nvSpPr>
        <xdr:cNvPr id="37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77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25</xdr:row>
      <xdr:rowOff>0</xdr:rowOff>
    </xdr:from>
    <xdr:ext cx="304800" cy="304800"/>
    <xdr:sp macro="" textlink="">
      <xdr:nvSpPr>
        <xdr:cNvPr id="37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78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24</xdr:row>
      <xdr:rowOff>0</xdr:rowOff>
    </xdr:from>
    <xdr:ext cx="304800" cy="304800"/>
    <xdr:sp macro="" textlink="">
      <xdr:nvSpPr>
        <xdr:cNvPr id="37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79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10</xdr:row>
      <xdr:rowOff>0</xdr:rowOff>
    </xdr:from>
    <xdr:ext cx="304800" cy="304800"/>
    <xdr:sp macro="" textlink="">
      <xdr:nvSpPr>
        <xdr:cNvPr id="37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7A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10</xdr:row>
      <xdr:rowOff>0</xdr:rowOff>
    </xdr:from>
    <xdr:ext cx="304800" cy="304800"/>
    <xdr:sp macro="" textlink="">
      <xdr:nvSpPr>
        <xdr:cNvPr id="37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7B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11</xdr:row>
      <xdr:rowOff>0</xdr:rowOff>
    </xdr:from>
    <xdr:ext cx="304800" cy="304800"/>
    <xdr:sp macro="" textlink="">
      <xdr:nvSpPr>
        <xdr:cNvPr id="38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7C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11</xdr:row>
      <xdr:rowOff>0</xdr:rowOff>
    </xdr:from>
    <xdr:ext cx="304800" cy="304800"/>
    <xdr:sp macro="" textlink="">
      <xdr:nvSpPr>
        <xdr:cNvPr id="38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7D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43</xdr:row>
      <xdr:rowOff>0</xdr:rowOff>
    </xdr:from>
    <xdr:ext cx="304800" cy="304800"/>
    <xdr:sp macro="" textlink="">
      <xdr:nvSpPr>
        <xdr:cNvPr id="38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7F010000}"/>
            </a:ext>
          </a:extLst>
        </xdr:cNvPr>
        <xdr:cNvSpPr>
          <a:spLocks noChangeAspect="1" noChangeArrowheads="1"/>
        </xdr:cNvSpPr>
      </xdr:nvSpPr>
      <xdr:spPr bwMode="auto">
        <a:xfrm>
          <a:off x="16879957" y="330476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43</xdr:row>
      <xdr:rowOff>0</xdr:rowOff>
    </xdr:from>
    <xdr:ext cx="304800" cy="304800"/>
    <xdr:sp macro="" textlink="">
      <xdr:nvSpPr>
        <xdr:cNvPr id="38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80010000}"/>
            </a:ext>
          </a:extLst>
        </xdr:cNvPr>
        <xdr:cNvSpPr>
          <a:spLocks noChangeAspect="1" noChangeArrowheads="1"/>
        </xdr:cNvSpPr>
      </xdr:nvSpPr>
      <xdr:spPr bwMode="auto">
        <a:xfrm>
          <a:off x="16879957" y="330476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43</xdr:row>
      <xdr:rowOff>0</xdr:rowOff>
    </xdr:from>
    <xdr:ext cx="304800" cy="304800"/>
    <xdr:sp macro="" textlink="">
      <xdr:nvSpPr>
        <xdr:cNvPr id="38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81010000}"/>
            </a:ext>
          </a:extLst>
        </xdr:cNvPr>
        <xdr:cNvSpPr>
          <a:spLocks noChangeAspect="1" noChangeArrowheads="1"/>
        </xdr:cNvSpPr>
      </xdr:nvSpPr>
      <xdr:spPr bwMode="auto">
        <a:xfrm>
          <a:off x="16879957" y="330476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43</xdr:row>
      <xdr:rowOff>0</xdr:rowOff>
    </xdr:from>
    <xdr:ext cx="304800" cy="304800"/>
    <xdr:sp macro="" textlink="">
      <xdr:nvSpPr>
        <xdr:cNvPr id="38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82010000}"/>
            </a:ext>
          </a:extLst>
        </xdr:cNvPr>
        <xdr:cNvSpPr>
          <a:spLocks noChangeAspect="1" noChangeArrowheads="1"/>
        </xdr:cNvSpPr>
      </xdr:nvSpPr>
      <xdr:spPr bwMode="auto">
        <a:xfrm>
          <a:off x="16879957" y="330476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43</xdr:row>
      <xdr:rowOff>0</xdr:rowOff>
    </xdr:from>
    <xdr:ext cx="304800" cy="304800"/>
    <xdr:sp macro="" textlink="">
      <xdr:nvSpPr>
        <xdr:cNvPr id="38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83010000}"/>
            </a:ext>
          </a:extLst>
        </xdr:cNvPr>
        <xdr:cNvSpPr>
          <a:spLocks noChangeAspect="1" noChangeArrowheads="1"/>
        </xdr:cNvSpPr>
      </xdr:nvSpPr>
      <xdr:spPr bwMode="auto">
        <a:xfrm>
          <a:off x="16879957" y="330476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43</xdr:row>
      <xdr:rowOff>0</xdr:rowOff>
    </xdr:from>
    <xdr:ext cx="304800" cy="304800"/>
    <xdr:sp macro="" textlink="">
      <xdr:nvSpPr>
        <xdr:cNvPr id="38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84010000}"/>
            </a:ext>
          </a:extLst>
        </xdr:cNvPr>
        <xdr:cNvSpPr>
          <a:spLocks noChangeAspect="1" noChangeArrowheads="1"/>
        </xdr:cNvSpPr>
      </xdr:nvSpPr>
      <xdr:spPr bwMode="auto">
        <a:xfrm>
          <a:off x="16879957" y="330476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43</xdr:row>
      <xdr:rowOff>0</xdr:rowOff>
    </xdr:from>
    <xdr:ext cx="304800" cy="304800"/>
    <xdr:sp macro="" textlink="">
      <xdr:nvSpPr>
        <xdr:cNvPr id="38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85010000}"/>
            </a:ext>
          </a:extLst>
        </xdr:cNvPr>
        <xdr:cNvSpPr>
          <a:spLocks noChangeAspect="1" noChangeArrowheads="1"/>
        </xdr:cNvSpPr>
      </xdr:nvSpPr>
      <xdr:spPr bwMode="auto">
        <a:xfrm>
          <a:off x="16879957" y="330476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43</xdr:row>
      <xdr:rowOff>0</xdr:rowOff>
    </xdr:from>
    <xdr:ext cx="304800" cy="304800"/>
    <xdr:sp macro="" textlink="">
      <xdr:nvSpPr>
        <xdr:cNvPr id="39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86010000}"/>
            </a:ext>
          </a:extLst>
        </xdr:cNvPr>
        <xdr:cNvSpPr>
          <a:spLocks noChangeAspect="1" noChangeArrowheads="1"/>
        </xdr:cNvSpPr>
      </xdr:nvSpPr>
      <xdr:spPr bwMode="auto">
        <a:xfrm>
          <a:off x="16879957" y="330476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43</xdr:row>
      <xdr:rowOff>0</xdr:rowOff>
    </xdr:from>
    <xdr:ext cx="304800" cy="304800"/>
    <xdr:sp macro="" textlink="">
      <xdr:nvSpPr>
        <xdr:cNvPr id="39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87010000}"/>
            </a:ext>
          </a:extLst>
        </xdr:cNvPr>
        <xdr:cNvSpPr>
          <a:spLocks noChangeAspect="1" noChangeArrowheads="1"/>
        </xdr:cNvSpPr>
      </xdr:nvSpPr>
      <xdr:spPr bwMode="auto">
        <a:xfrm>
          <a:off x="16879957" y="330476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43</xdr:row>
      <xdr:rowOff>0</xdr:rowOff>
    </xdr:from>
    <xdr:ext cx="304800" cy="304800"/>
    <xdr:sp macro="" textlink="">
      <xdr:nvSpPr>
        <xdr:cNvPr id="39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88010000}"/>
            </a:ext>
          </a:extLst>
        </xdr:cNvPr>
        <xdr:cNvSpPr>
          <a:spLocks noChangeAspect="1" noChangeArrowheads="1"/>
        </xdr:cNvSpPr>
      </xdr:nvSpPr>
      <xdr:spPr bwMode="auto">
        <a:xfrm>
          <a:off x="16879957" y="330476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43</xdr:row>
      <xdr:rowOff>0</xdr:rowOff>
    </xdr:from>
    <xdr:ext cx="304800" cy="304800"/>
    <xdr:sp macro="" textlink="">
      <xdr:nvSpPr>
        <xdr:cNvPr id="39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89010000}"/>
            </a:ext>
          </a:extLst>
        </xdr:cNvPr>
        <xdr:cNvSpPr>
          <a:spLocks noChangeAspect="1" noChangeArrowheads="1"/>
        </xdr:cNvSpPr>
      </xdr:nvSpPr>
      <xdr:spPr bwMode="auto">
        <a:xfrm>
          <a:off x="16879957" y="330476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16</xdr:row>
      <xdr:rowOff>0</xdr:rowOff>
    </xdr:from>
    <xdr:ext cx="304800" cy="304800"/>
    <xdr:sp macro="" textlink="">
      <xdr:nvSpPr>
        <xdr:cNvPr id="39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8A010000}"/>
            </a:ext>
          </a:extLst>
        </xdr:cNvPr>
        <xdr:cNvSpPr>
          <a:spLocks noChangeAspect="1" noChangeArrowheads="1"/>
        </xdr:cNvSpPr>
      </xdr:nvSpPr>
      <xdr:spPr bwMode="auto">
        <a:xfrm>
          <a:off x="17567413" y="55079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16</xdr:row>
      <xdr:rowOff>0</xdr:rowOff>
    </xdr:from>
    <xdr:ext cx="304800" cy="304800"/>
    <xdr:sp macro="" textlink="">
      <xdr:nvSpPr>
        <xdr:cNvPr id="39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8B010000}"/>
            </a:ext>
          </a:extLst>
        </xdr:cNvPr>
        <xdr:cNvSpPr>
          <a:spLocks noChangeAspect="1" noChangeArrowheads="1"/>
        </xdr:cNvSpPr>
      </xdr:nvSpPr>
      <xdr:spPr bwMode="auto">
        <a:xfrm>
          <a:off x="17567413" y="55079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16</xdr:row>
      <xdr:rowOff>0</xdr:rowOff>
    </xdr:from>
    <xdr:ext cx="304800" cy="304800"/>
    <xdr:sp macro="" textlink="">
      <xdr:nvSpPr>
        <xdr:cNvPr id="39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8C010000}"/>
            </a:ext>
          </a:extLst>
        </xdr:cNvPr>
        <xdr:cNvSpPr>
          <a:spLocks noChangeAspect="1" noChangeArrowheads="1"/>
        </xdr:cNvSpPr>
      </xdr:nvSpPr>
      <xdr:spPr bwMode="auto">
        <a:xfrm>
          <a:off x="17567413" y="55079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16</xdr:row>
      <xdr:rowOff>0</xdr:rowOff>
    </xdr:from>
    <xdr:ext cx="304800" cy="304800"/>
    <xdr:sp macro="" textlink="">
      <xdr:nvSpPr>
        <xdr:cNvPr id="39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8D010000}"/>
            </a:ext>
          </a:extLst>
        </xdr:cNvPr>
        <xdr:cNvSpPr>
          <a:spLocks noChangeAspect="1" noChangeArrowheads="1"/>
        </xdr:cNvSpPr>
      </xdr:nvSpPr>
      <xdr:spPr bwMode="auto">
        <a:xfrm>
          <a:off x="17567413" y="55079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16</xdr:row>
      <xdr:rowOff>0</xdr:rowOff>
    </xdr:from>
    <xdr:ext cx="304800" cy="304800"/>
    <xdr:sp macro="" textlink="">
      <xdr:nvSpPr>
        <xdr:cNvPr id="39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8E010000}"/>
            </a:ext>
          </a:extLst>
        </xdr:cNvPr>
        <xdr:cNvSpPr>
          <a:spLocks noChangeAspect="1" noChangeArrowheads="1"/>
        </xdr:cNvSpPr>
      </xdr:nvSpPr>
      <xdr:spPr bwMode="auto">
        <a:xfrm>
          <a:off x="17567413" y="55079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16</xdr:row>
      <xdr:rowOff>0</xdr:rowOff>
    </xdr:from>
    <xdr:ext cx="304800" cy="304800"/>
    <xdr:sp macro="" textlink="">
      <xdr:nvSpPr>
        <xdr:cNvPr id="39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8F010000}"/>
            </a:ext>
          </a:extLst>
        </xdr:cNvPr>
        <xdr:cNvSpPr>
          <a:spLocks noChangeAspect="1" noChangeArrowheads="1"/>
        </xdr:cNvSpPr>
      </xdr:nvSpPr>
      <xdr:spPr bwMode="auto">
        <a:xfrm>
          <a:off x="17567413" y="55079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20</xdr:row>
      <xdr:rowOff>0</xdr:rowOff>
    </xdr:from>
    <xdr:ext cx="304800" cy="304800"/>
    <xdr:sp macro="" textlink="">
      <xdr:nvSpPr>
        <xdr:cNvPr id="40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90010000}"/>
            </a:ext>
          </a:extLst>
        </xdr:cNvPr>
        <xdr:cNvSpPr>
          <a:spLocks noChangeAspect="1" noChangeArrowheads="1"/>
        </xdr:cNvSpPr>
      </xdr:nvSpPr>
      <xdr:spPr bwMode="auto">
        <a:xfrm>
          <a:off x="17154525" y="8848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20</xdr:row>
      <xdr:rowOff>0</xdr:rowOff>
    </xdr:from>
    <xdr:ext cx="304800" cy="304800"/>
    <xdr:sp macro="" textlink="">
      <xdr:nvSpPr>
        <xdr:cNvPr id="40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91010000}"/>
            </a:ext>
          </a:extLst>
        </xdr:cNvPr>
        <xdr:cNvSpPr>
          <a:spLocks noChangeAspect="1" noChangeArrowheads="1"/>
        </xdr:cNvSpPr>
      </xdr:nvSpPr>
      <xdr:spPr bwMode="auto">
        <a:xfrm>
          <a:off x="17154525" y="8848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20</xdr:row>
      <xdr:rowOff>0</xdr:rowOff>
    </xdr:from>
    <xdr:ext cx="304800" cy="304800"/>
    <xdr:sp macro="" textlink="">
      <xdr:nvSpPr>
        <xdr:cNvPr id="40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92010000}"/>
            </a:ext>
          </a:extLst>
        </xdr:cNvPr>
        <xdr:cNvSpPr>
          <a:spLocks noChangeAspect="1" noChangeArrowheads="1"/>
        </xdr:cNvSpPr>
      </xdr:nvSpPr>
      <xdr:spPr bwMode="auto">
        <a:xfrm>
          <a:off x="17154525" y="8848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20</xdr:row>
      <xdr:rowOff>0</xdr:rowOff>
    </xdr:from>
    <xdr:ext cx="304800" cy="304800"/>
    <xdr:sp macro="" textlink="">
      <xdr:nvSpPr>
        <xdr:cNvPr id="40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93010000}"/>
            </a:ext>
          </a:extLst>
        </xdr:cNvPr>
        <xdr:cNvSpPr>
          <a:spLocks noChangeAspect="1" noChangeArrowheads="1"/>
        </xdr:cNvSpPr>
      </xdr:nvSpPr>
      <xdr:spPr bwMode="auto">
        <a:xfrm>
          <a:off x="17154525" y="8848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20</xdr:row>
      <xdr:rowOff>0</xdr:rowOff>
    </xdr:from>
    <xdr:ext cx="304800" cy="304800"/>
    <xdr:sp macro="" textlink="">
      <xdr:nvSpPr>
        <xdr:cNvPr id="40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94010000}"/>
            </a:ext>
          </a:extLst>
        </xdr:cNvPr>
        <xdr:cNvSpPr>
          <a:spLocks noChangeAspect="1" noChangeArrowheads="1"/>
        </xdr:cNvSpPr>
      </xdr:nvSpPr>
      <xdr:spPr bwMode="auto">
        <a:xfrm>
          <a:off x="17154525" y="8848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20</xdr:row>
      <xdr:rowOff>0</xdr:rowOff>
    </xdr:from>
    <xdr:ext cx="304800" cy="304800"/>
    <xdr:sp macro="" textlink="">
      <xdr:nvSpPr>
        <xdr:cNvPr id="40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95010000}"/>
            </a:ext>
          </a:extLst>
        </xdr:cNvPr>
        <xdr:cNvSpPr>
          <a:spLocks noChangeAspect="1" noChangeArrowheads="1"/>
        </xdr:cNvSpPr>
      </xdr:nvSpPr>
      <xdr:spPr bwMode="auto">
        <a:xfrm>
          <a:off x="17154525" y="8848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20</xdr:row>
      <xdr:rowOff>0</xdr:rowOff>
    </xdr:from>
    <xdr:ext cx="304800" cy="304800"/>
    <xdr:sp macro="" textlink="">
      <xdr:nvSpPr>
        <xdr:cNvPr id="40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96010000}"/>
            </a:ext>
          </a:extLst>
        </xdr:cNvPr>
        <xdr:cNvSpPr>
          <a:spLocks noChangeAspect="1" noChangeArrowheads="1"/>
        </xdr:cNvSpPr>
      </xdr:nvSpPr>
      <xdr:spPr bwMode="auto">
        <a:xfrm>
          <a:off x="17154525" y="8848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20</xdr:row>
      <xdr:rowOff>0</xdr:rowOff>
    </xdr:from>
    <xdr:ext cx="304800" cy="304800"/>
    <xdr:sp macro="" textlink="">
      <xdr:nvSpPr>
        <xdr:cNvPr id="40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97010000}"/>
            </a:ext>
          </a:extLst>
        </xdr:cNvPr>
        <xdr:cNvSpPr>
          <a:spLocks noChangeAspect="1" noChangeArrowheads="1"/>
        </xdr:cNvSpPr>
      </xdr:nvSpPr>
      <xdr:spPr bwMode="auto">
        <a:xfrm>
          <a:off x="17154525" y="8848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20</xdr:row>
      <xdr:rowOff>0</xdr:rowOff>
    </xdr:from>
    <xdr:ext cx="304800" cy="304800"/>
    <xdr:sp macro="" textlink="">
      <xdr:nvSpPr>
        <xdr:cNvPr id="40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98010000}"/>
            </a:ext>
          </a:extLst>
        </xdr:cNvPr>
        <xdr:cNvSpPr>
          <a:spLocks noChangeAspect="1" noChangeArrowheads="1"/>
        </xdr:cNvSpPr>
      </xdr:nvSpPr>
      <xdr:spPr bwMode="auto">
        <a:xfrm>
          <a:off x="17154525" y="8848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20</xdr:row>
      <xdr:rowOff>0</xdr:rowOff>
    </xdr:from>
    <xdr:ext cx="304800" cy="304800"/>
    <xdr:sp macro="" textlink="">
      <xdr:nvSpPr>
        <xdr:cNvPr id="40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99010000}"/>
            </a:ext>
          </a:extLst>
        </xdr:cNvPr>
        <xdr:cNvSpPr>
          <a:spLocks noChangeAspect="1" noChangeArrowheads="1"/>
        </xdr:cNvSpPr>
      </xdr:nvSpPr>
      <xdr:spPr bwMode="auto">
        <a:xfrm>
          <a:off x="17154525" y="8848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20</xdr:row>
      <xdr:rowOff>0</xdr:rowOff>
    </xdr:from>
    <xdr:ext cx="304800" cy="304800"/>
    <xdr:sp macro="" textlink="">
      <xdr:nvSpPr>
        <xdr:cNvPr id="41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9A010000}"/>
            </a:ext>
          </a:extLst>
        </xdr:cNvPr>
        <xdr:cNvSpPr>
          <a:spLocks noChangeAspect="1" noChangeArrowheads="1"/>
        </xdr:cNvSpPr>
      </xdr:nvSpPr>
      <xdr:spPr bwMode="auto">
        <a:xfrm>
          <a:off x="17154525" y="8848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20</xdr:row>
      <xdr:rowOff>0</xdr:rowOff>
    </xdr:from>
    <xdr:ext cx="304800" cy="304800"/>
    <xdr:sp macro="" textlink="">
      <xdr:nvSpPr>
        <xdr:cNvPr id="41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9B010000}"/>
            </a:ext>
          </a:extLst>
        </xdr:cNvPr>
        <xdr:cNvSpPr>
          <a:spLocks noChangeAspect="1" noChangeArrowheads="1"/>
        </xdr:cNvSpPr>
      </xdr:nvSpPr>
      <xdr:spPr bwMode="auto">
        <a:xfrm>
          <a:off x="17154525" y="8848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20</xdr:row>
      <xdr:rowOff>0</xdr:rowOff>
    </xdr:from>
    <xdr:ext cx="304800" cy="304800"/>
    <xdr:sp macro="" textlink="">
      <xdr:nvSpPr>
        <xdr:cNvPr id="41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9C010000}"/>
            </a:ext>
          </a:extLst>
        </xdr:cNvPr>
        <xdr:cNvSpPr>
          <a:spLocks noChangeAspect="1" noChangeArrowheads="1"/>
        </xdr:cNvSpPr>
      </xdr:nvSpPr>
      <xdr:spPr bwMode="auto">
        <a:xfrm>
          <a:off x="17154525" y="8848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20</xdr:row>
      <xdr:rowOff>0</xdr:rowOff>
    </xdr:from>
    <xdr:ext cx="304800" cy="304800"/>
    <xdr:sp macro="" textlink="">
      <xdr:nvSpPr>
        <xdr:cNvPr id="41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9D010000}"/>
            </a:ext>
          </a:extLst>
        </xdr:cNvPr>
        <xdr:cNvSpPr>
          <a:spLocks noChangeAspect="1" noChangeArrowheads="1"/>
        </xdr:cNvSpPr>
      </xdr:nvSpPr>
      <xdr:spPr bwMode="auto">
        <a:xfrm>
          <a:off x="17154525" y="8848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20</xdr:row>
      <xdr:rowOff>0</xdr:rowOff>
    </xdr:from>
    <xdr:ext cx="304800" cy="304800"/>
    <xdr:sp macro="" textlink="">
      <xdr:nvSpPr>
        <xdr:cNvPr id="41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9E010000}"/>
            </a:ext>
          </a:extLst>
        </xdr:cNvPr>
        <xdr:cNvSpPr>
          <a:spLocks noChangeAspect="1" noChangeArrowheads="1"/>
        </xdr:cNvSpPr>
      </xdr:nvSpPr>
      <xdr:spPr bwMode="auto">
        <a:xfrm>
          <a:off x="17154525" y="8848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20</xdr:row>
      <xdr:rowOff>0</xdr:rowOff>
    </xdr:from>
    <xdr:ext cx="304800" cy="304800"/>
    <xdr:sp macro="" textlink="">
      <xdr:nvSpPr>
        <xdr:cNvPr id="41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9F010000}"/>
            </a:ext>
          </a:extLst>
        </xdr:cNvPr>
        <xdr:cNvSpPr>
          <a:spLocks noChangeAspect="1" noChangeArrowheads="1"/>
        </xdr:cNvSpPr>
      </xdr:nvSpPr>
      <xdr:spPr bwMode="auto">
        <a:xfrm>
          <a:off x="17154525" y="8848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20</xdr:row>
      <xdr:rowOff>0</xdr:rowOff>
    </xdr:from>
    <xdr:ext cx="304800" cy="304800"/>
    <xdr:sp macro="" textlink="">
      <xdr:nvSpPr>
        <xdr:cNvPr id="41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A0010000}"/>
            </a:ext>
          </a:extLst>
        </xdr:cNvPr>
        <xdr:cNvSpPr>
          <a:spLocks noChangeAspect="1" noChangeArrowheads="1"/>
        </xdr:cNvSpPr>
      </xdr:nvSpPr>
      <xdr:spPr bwMode="auto">
        <a:xfrm>
          <a:off x="17154525" y="8848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84</xdr:row>
      <xdr:rowOff>0</xdr:rowOff>
    </xdr:from>
    <xdr:ext cx="304800" cy="304800"/>
    <xdr:sp macro="" textlink="">
      <xdr:nvSpPr>
        <xdr:cNvPr id="41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A1010000}"/>
            </a:ext>
            <a:ext uri="{147F2762-F138-4A5C-976F-8EAC2B608ADB}">
              <a16:predDERef xmlns:a16="http://schemas.microsoft.com/office/drawing/2014/main" pred="{8B5E25CD-98BA-4C16-9B2B-018711E8616A}"/>
            </a:ext>
          </a:extLst>
        </xdr:cNvPr>
        <xdr:cNvSpPr>
          <a:spLocks noChangeAspect="1" noChangeArrowheads="1"/>
        </xdr:cNvSpPr>
      </xdr:nvSpPr>
      <xdr:spPr bwMode="auto">
        <a:xfrm>
          <a:off x="17545050" y="4572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84</xdr:row>
      <xdr:rowOff>0</xdr:rowOff>
    </xdr:from>
    <xdr:ext cx="304800" cy="304800"/>
    <xdr:sp macro="" textlink="">
      <xdr:nvSpPr>
        <xdr:cNvPr id="41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A2010000}"/>
            </a:ext>
            <a:ext uri="{147F2762-F138-4A5C-976F-8EAC2B608ADB}">
              <a16:predDERef xmlns:a16="http://schemas.microsoft.com/office/drawing/2014/main" pred="{74C66898-31DD-4337-83AE-5F469A7FF7E4}"/>
            </a:ext>
          </a:extLst>
        </xdr:cNvPr>
        <xdr:cNvSpPr>
          <a:spLocks noChangeAspect="1" noChangeArrowheads="1"/>
        </xdr:cNvSpPr>
      </xdr:nvSpPr>
      <xdr:spPr bwMode="auto">
        <a:xfrm>
          <a:off x="17545050" y="4572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84</xdr:row>
      <xdr:rowOff>0</xdr:rowOff>
    </xdr:from>
    <xdr:ext cx="304800" cy="304800"/>
    <xdr:sp macro="" textlink="">
      <xdr:nvSpPr>
        <xdr:cNvPr id="41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A3010000}"/>
            </a:ext>
            <a:ext uri="{147F2762-F138-4A5C-976F-8EAC2B608ADB}">
              <a16:predDERef xmlns:a16="http://schemas.microsoft.com/office/drawing/2014/main" pred="{54A87838-0C13-4A38-84FC-C33FC8A7D723}"/>
            </a:ext>
          </a:extLst>
        </xdr:cNvPr>
        <xdr:cNvSpPr>
          <a:spLocks noChangeAspect="1" noChangeArrowheads="1"/>
        </xdr:cNvSpPr>
      </xdr:nvSpPr>
      <xdr:spPr bwMode="auto">
        <a:xfrm>
          <a:off x="17545050" y="4572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wsDr>
</file>

<file path=xl/drawings/drawing3.xml><?xml version="1.0" encoding="utf-8"?>
<xdr:wsDr xmlns:xdr="http://schemas.openxmlformats.org/drawingml/2006/spreadsheetDrawing" xmlns:a="http://schemas.openxmlformats.org/drawingml/2006/main">
  <xdr:twoCellAnchor>
    <xdr:from>
      <xdr:col>12</xdr:col>
      <xdr:colOff>333375</xdr:colOff>
      <xdr:row>3</xdr:row>
      <xdr:rowOff>171449</xdr:rowOff>
    </xdr:from>
    <xdr:to>
      <xdr:col>25</xdr:col>
      <xdr:colOff>371475</xdr:colOff>
      <xdr:row>25</xdr:row>
      <xdr:rowOff>38100</xdr:rowOff>
    </xdr:to>
    <xdr:graphicFrame macro="">
      <xdr:nvGraphicFramePr>
        <xdr:cNvPr id="2" name="Gráfico 1">
          <a:extLst>
            <a:ext uri="{FF2B5EF4-FFF2-40B4-BE49-F238E27FC236}">
              <a16:creationId xmlns:a16="http://schemas.microsoft.com/office/drawing/2014/main" id="{00000000-0008-0000-06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457199</xdr:colOff>
      <xdr:row>27</xdr:row>
      <xdr:rowOff>114300</xdr:rowOff>
    </xdr:from>
    <xdr:to>
      <xdr:col>15</xdr:col>
      <xdr:colOff>66674</xdr:colOff>
      <xdr:row>44</xdr:row>
      <xdr:rowOff>95250</xdr:rowOff>
    </xdr:to>
    <xdr:graphicFrame macro="">
      <xdr:nvGraphicFramePr>
        <xdr:cNvPr id="3" name="Gráfico 2">
          <a:extLst>
            <a:ext uri="{FF2B5EF4-FFF2-40B4-BE49-F238E27FC236}">
              <a16:creationId xmlns:a16="http://schemas.microsoft.com/office/drawing/2014/main" id="{00000000-0008-0000-06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742949</xdr:colOff>
      <xdr:row>52</xdr:row>
      <xdr:rowOff>123825</xdr:rowOff>
    </xdr:from>
    <xdr:to>
      <xdr:col>16</xdr:col>
      <xdr:colOff>352424</xdr:colOff>
      <xdr:row>66</xdr:row>
      <xdr:rowOff>133350</xdr:rowOff>
    </xdr:to>
    <xdr:graphicFrame macro="">
      <xdr:nvGraphicFramePr>
        <xdr:cNvPr id="5" name="Gráfico 4">
          <a:extLst>
            <a:ext uri="{FF2B5EF4-FFF2-40B4-BE49-F238E27FC236}">
              <a16:creationId xmlns:a16="http://schemas.microsoft.com/office/drawing/2014/main" id="{00000000-0008-0000-06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oneCell">
    <xdr:from>
      <xdr:col>16</xdr:col>
      <xdr:colOff>0</xdr:colOff>
      <xdr:row>11</xdr:row>
      <xdr:rowOff>0</xdr:rowOff>
    </xdr:from>
    <xdr:to>
      <xdr:col>16</xdr:col>
      <xdr:colOff>304800</xdr:colOff>
      <xdr:row>37</xdr:row>
      <xdr:rowOff>304800</xdr:rowOff>
    </xdr:to>
    <xdr:sp macro="" textlink="">
      <xdr:nvSpPr>
        <xdr:cNvPr id="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800-000002000000}"/>
            </a:ext>
          </a:extLst>
        </xdr:cNvPr>
        <xdr:cNvSpPr>
          <a:spLocks noChangeAspect="1" noChangeArrowheads="1"/>
        </xdr:cNvSpPr>
      </xdr:nvSpPr>
      <xdr:spPr bwMode="auto">
        <a:xfrm>
          <a:off x="21069300" y="180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16</xdr:col>
      <xdr:colOff>0</xdr:colOff>
      <xdr:row>12</xdr:row>
      <xdr:rowOff>0</xdr:rowOff>
    </xdr:from>
    <xdr:ext cx="304800" cy="304800"/>
    <xdr:sp macro="" textlink="">
      <xdr:nvSpPr>
        <xdr:cNvPr id="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800-000003000000}"/>
            </a:ext>
          </a:extLst>
        </xdr:cNvPr>
        <xdr:cNvSpPr>
          <a:spLocks noChangeAspect="1" noChangeArrowheads="1"/>
        </xdr:cNvSpPr>
      </xdr:nvSpPr>
      <xdr:spPr bwMode="auto">
        <a:xfrm>
          <a:off x="21069300" y="180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xdr:row>
      <xdr:rowOff>0</xdr:rowOff>
    </xdr:from>
    <xdr:ext cx="304800" cy="304800"/>
    <xdr:sp macro="" textlink="">
      <xdr:nvSpPr>
        <xdr:cNvPr id="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800-000004000000}"/>
            </a:ext>
          </a:extLst>
        </xdr:cNvPr>
        <xdr:cNvSpPr>
          <a:spLocks noChangeAspect="1" noChangeArrowheads="1"/>
        </xdr:cNvSpPr>
      </xdr:nvSpPr>
      <xdr:spPr bwMode="auto">
        <a:xfrm>
          <a:off x="21069300" y="180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13</xdr:row>
      <xdr:rowOff>0</xdr:rowOff>
    </xdr:from>
    <xdr:ext cx="304800" cy="304800"/>
    <xdr:sp macro="" textlink="">
      <xdr:nvSpPr>
        <xdr:cNvPr id="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800-000005000000}"/>
            </a:ext>
          </a:extLst>
        </xdr:cNvPr>
        <xdr:cNvSpPr>
          <a:spLocks noChangeAspect="1" noChangeArrowheads="1"/>
        </xdr:cNvSpPr>
      </xdr:nvSpPr>
      <xdr:spPr bwMode="auto">
        <a:xfrm>
          <a:off x="21069300" y="180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13</xdr:row>
      <xdr:rowOff>0</xdr:rowOff>
    </xdr:from>
    <xdr:ext cx="304800" cy="304800"/>
    <xdr:sp macro="" textlink="">
      <xdr:nvSpPr>
        <xdr:cNvPr id="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800-000006000000}"/>
            </a:ext>
          </a:extLst>
        </xdr:cNvPr>
        <xdr:cNvSpPr>
          <a:spLocks noChangeAspect="1" noChangeArrowheads="1"/>
        </xdr:cNvSpPr>
      </xdr:nvSpPr>
      <xdr:spPr bwMode="auto">
        <a:xfrm>
          <a:off x="21069300" y="180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14</xdr:row>
      <xdr:rowOff>0</xdr:rowOff>
    </xdr:from>
    <xdr:ext cx="304800" cy="304800"/>
    <xdr:sp macro="" textlink="">
      <xdr:nvSpPr>
        <xdr:cNvPr id="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800-000007000000}"/>
            </a:ext>
          </a:extLst>
        </xdr:cNvPr>
        <xdr:cNvSpPr>
          <a:spLocks noChangeAspect="1" noChangeArrowheads="1"/>
        </xdr:cNvSpPr>
      </xdr:nvSpPr>
      <xdr:spPr bwMode="auto">
        <a:xfrm>
          <a:off x="21069300" y="180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15</xdr:row>
      <xdr:rowOff>0</xdr:rowOff>
    </xdr:from>
    <xdr:ext cx="304800" cy="304800"/>
    <xdr:sp macro="" textlink="">
      <xdr:nvSpPr>
        <xdr:cNvPr id="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800-000008000000}"/>
            </a:ext>
          </a:extLst>
        </xdr:cNvPr>
        <xdr:cNvSpPr>
          <a:spLocks noChangeAspect="1" noChangeArrowheads="1"/>
        </xdr:cNvSpPr>
      </xdr:nvSpPr>
      <xdr:spPr bwMode="auto">
        <a:xfrm>
          <a:off x="21069300" y="180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16</xdr:row>
      <xdr:rowOff>0</xdr:rowOff>
    </xdr:from>
    <xdr:ext cx="304800" cy="304800"/>
    <xdr:sp macro="" textlink="">
      <xdr:nvSpPr>
        <xdr:cNvPr id="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800-000009000000}"/>
            </a:ext>
          </a:extLst>
        </xdr:cNvPr>
        <xdr:cNvSpPr>
          <a:spLocks noChangeAspect="1" noChangeArrowheads="1"/>
        </xdr:cNvSpPr>
      </xdr:nvSpPr>
      <xdr:spPr bwMode="auto">
        <a:xfrm>
          <a:off x="21069300" y="180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17</xdr:row>
      <xdr:rowOff>0</xdr:rowOff>
    </xdr:from>
    <xdr:ext cx="304800" cy="304800"/>
    <xdr:sp macro="" textlink="">
      <xdr:nvSpPr>
        <xdr:cNvPr id="1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800-00000A000000}"/>
            </a:ext>
          </a:extLst>
        </xdr:cNvPr>
        <xdr:cNvSpPr>
          <a:spLocks noChangeAspect="1" noChangeArrowheads="1"/>
        </xdr:cNvSpPr>
      </xdr:nvSpPr>
      <xdr:spPr bwMode="auto">
        <a:xfrm>
          <a:off x="21069300" y="180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17</xdr:row>
      <xdr:rowOff>0</xdr:rowOff>
    </xdr:from>
    <xdr:ext cx="304800" cy="304800"/>
    <xdr:sp macro="" textlink="">
      <xdr:nvSpPr>
        <xdr:cNvPr id="1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800-00000B000000}"/>
            </a:ext>
          </a:extLst>
        </xdr:cNvPr>
        <xdr:cNvSpPr>
          <a:spLocks noChangeAspect="1" noChangeArrowheads="1"/>
        </xdr:cNvSpPr>
      </xdr:nvSpPr>
      <xdr:spPr bwMode="auto">
        <a:xfrm>
          <a:off x="21069300" y="180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18</xdr:row>
      <xdr:rowOff>0</xdr:rowOff>
    </xdr:from>
    <xdr:ext cx="304800" cy="304800"/>
    <xdr:sp macro="" textlink="">
      <xdr:nvSpPr>
        <xdr:cNvPr id="1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800-00000C000000}"/>
            </a:ext>
          </a:extLst>
        </xdr:cNvPr>
        <xdr:cNvSpPr>
          <a:spLocks noChangeAspect="1" noChangeArrowheads="1"/>
        </xdr:cNvSpPr>
      </xdr:nvSpPr>
      <xdr:spPr bwMode="auto">
        <a:xfrm>
          <a:off x="21069300" y="180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19</xdr:row>
      <xdr:rowOff>0</xdr:rowOff>
    </xdr:from>
    <xdr:ext cx="304800" cy="304800"/>
    <xdr:sp macro="" textlink="">
      <xdr:nvSpPr>
        <xdr:cNvPr id="1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800-00000D000000}"/>
            </a:ext>
          </a:extLst>
        </xdr:cNvPr>
        <xdr:cNvSpPr>
          <a:spLocks noChangeAspect="1" noChangeArrowheads="1"/>
        </xdr:cNvSpPr>
      </xdr:nvSpPr>
      <xdr:spPr bwMode="auto">
        <a:xfrm>
          <a:off x="21069300" y="180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20</xdr:row>
      <xdr:rowOff>0</xdr:rowOff>
    </xdr:from>
    <xdr:ext cx="304800" cy="304800"/>
    <xdr:sp macro="" textlink="">
      <xdr:nvSpPr>
        <xdr:cNvPr id="1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800-00000E000000}"/>
            </a:ext>
          </a:extLst>
        </xdr:cNvPr>
        <xdr:cNvSpPr>
          <a:spLocks noChangeAspect="1" noChangeArrowheads="1"/>
        </xdr:cNvSpPr>
      </xdr:nvSpPr>
      <xdr:spPr bwMode="auto">
        <a:xfrm>
          <a:off x="21069300" y="180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21</xdr:row>
      <xdr:rowOff>0</xdr:rowOff>
    </xdr:from>
    <xdr:ext cx="304800" cy="304800"/>
    <xdr:sp macro="" textlink="">
      <xdr:nvSpPr>
        <xdr:cNvPr id="1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800-00000F000000}"/>
            </a:ext>
          </a:extLst>
        </xdr:cNvPr>
        <xdr:cNvSpPr>
          <a:spLocks noChangeAspect="1" noChangeArrowheads="1"/>
        </xdr:cNvSpPr>
      </xdr:nvSpPr>
      <xdr:spPr bwMode="auto">
        <a:xfrm>
          <a:off x="21069300" y="180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1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800-000010000000}"/>
            </a:ext>
          </a:extLst>
        </xdr:cNvPr>
        <xdr:cNvSpPr>
          <a:spLocks noChangeAspect="1" noChangeArrowheads="1"/>
        </xdr:cNvSpPr>
      </xdr:nvSpPr>
      <xdr:spPr bwMode="auto">
        <a:xfrm>
          <a:off x="21069300" y="180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25</xdr:row>
      <xdr:rowOff>0</xdr:rowOff>
    </xdr:from>
    <xdr:ext cx="304800" cy="304800"/>
    <xdr:sp macro="" textlink="">
      <xdr:nvSpPr>
        <xdr:cNvPr id="1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800-000011000000}"/>
            </a:ext>
          </a:extLst>
        </xdr:cNvPr>
        <xdr:cNvSpPr>
          <a:spLocks noChangeAspect="1" noChangeArrowheads="1"/>
        </xdr:cNvSpPr>
      </xdr:nvSpPr>
      <xdr:spPr bwMode="auto">
        <a:xfrm>
          <a:off x="21069300" y="180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26</xdr:row>
      <xdr:rowOff>0</xdr:rowOff>
    </xdr:from>
    <xdr:ext cx="304800" cy="304800"/>
    <xdr:sp macro="" textlink="">
      <xdr:nvSpPr>
        <xdr:cNvPr id="1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800-000012000000}"/>
            </a:ext>
          </a:extLst>
        </xdr:cNvPr>
        <xdr:cNvSpPr>
          <a:spLocks noChangeAspect="1" noChangeArrowheads="1"/>
        </xdr:cNvSpPr>
      </xdr:nvSpPr>
      <xdr:spPr bwMode="auto">
        <a:xfrm>
          <a:off x="21069300" y="180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29</xdr:row>
      <xdr:rowOff>0</xdr:rowOff>
    </xdr:from>
    <xdr:ext cx="304800" cy="304800"/>
    <xdr:sp macro="" textlink="">
      <xdr:nvSpPr>
        <xdr:cNvPr id="1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800-000013000000}"/>
            </a:ext>
          </a:extLst>
        </xdr:cNvPr>
        <xdr:cNvSpPr>
          <a:spLocks noChangeAspect="1" noChangeArrowheads="1"/>
        </xdr:cNvSpPr>
      </xdr:nvSpPr>
      <xdr:spPr bwMode="auto">
        <a:xfrm>
          <a:off x="21069300" y="180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30</xdr:row>
      <xdr:rowOff>0</xdr:rowOff>
    </xdr:from>
    <xdr:ext cx="304800" cy="304800"/>
    <xdr:sp macro="" textlink="">
      <xdr:nvSpPr>
        <xdr:cNvPr id="2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800-000014000000}"/>
            </a:ext>
          </a:extLst>
        </xdr:cNvPr>
        <xdr:cNvSpPr>
          <a:spLocks noChangeAspect="1" noChangeArrowheads="1"/>
        </xdr:cNvSpPr>
      </xdr:nvSpPr>
      <xdr:spPr bwMode="auto">
        <a:xfrm>
          <a:off x="21069300" y="180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31</xdr:row>
      <xdr:rowOff>0</xdr:rowOff>
    </xdr:from>
    <xdr:ext cx="304800" cy="304800"/>
    <xdr:sp macro="" textlink="">
      <xdr:nvSpPr>
        <xdr:cNvPr id="2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800-000015000000}"/>
            </a:ext>
          </a:extLst>
        </xdr:cNvPr>
        <xdr:cNvSpPr>
          <a:spLocks noChangeAspect="1" noChangeArrowheads="1"/>
        </xdr:cNvSpPr>
      </xdr:nvSpPr>
      <xdr:spPr bwMode="auto">
        <a:xfrm>
          <a:off x="21069300" y="180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32</xdr:row>
      <xdr:rowOff>0</xdr:rowOff>
    </xdr:from>
    <xdr:ext cx="304800" cy="304800"/>
    <xdr:sp macro="" textlink="">
      <xdr:nvSpPr>
        <xdr:cNvPr id="2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800-000016000000}"/>
            </a:ext>
          </a:extLst>
        </xdr:cNvPr>
        <xdr:cNvSpPr>
          <a:spLocks noChangeAspect="1" noChangeArrowheads="1"/>
        </xdr:cNvSpPr>
      </xdr:nvSpPr>
      <xdr:spPr bwMode="auto">
        <a:xfrm>
          <a:off x="21069300" y="180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33</xdr:row>
      <xdr:rowOff>0</xdr:rowOff>
    </xdr:from>
    <xdr:ext cx="304800" cy="304800"/>
    <xdr:sp macro="" textlink="">
      <xdr:nvSpPr>
        <xdr:cNvPr id="2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800-000017000000}"/>
            </a:ext>
          </a:extLst>
        </xdr:cNvPr>
        <xdr:cNvSpPr>
          <a:spLocks noChangeAspect="1" noChangeArrowheads="1"/>
        </xdr:cNvSpPr>
      </xdr:nvSpPr>
      <xdr:spPr bwMode="auto">
        <a:xfrm>
          <a:off x="21069300" y="180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34</xdr:row>
      <xdr:rowOff>0</xdr:rowOff>
    </xdr:from>
    <xdr:ext cx="304800" cy="304800"/>
    <xdr:sp macro="" textlink="">
      <xdr:nvSpPr>
        <xdr:cNvPr id="2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800-000018000000}"/>
            </a:ext>
          </a:extLst>
        </xdr:cNvPr>
        <xdr:cNvSpPr>
          <a:spLocks noChangeAspect="1" noChangeArrowheads="1"/>
        </xdr:cNvSpPr>
      </xdr:nvSpPr>
      <xdr:spPr bwMode="auto">
        <a:xfrm>
          <a:off x="21069300" y="3238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36</xdr:row>
      <xdr:rowOff>0</xdr:rowOff>
    </xdr:from>
    <xdr:ext cx="304800" cy="304800"/>
    <xdr:sp macro="" textlink="">
      <xdr:nvSpPr>
        <xdr:cNvPr id="2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800-000019000000}"/>
            </a:ext>
          </a:extLst>
        </xdr:cNvPr>
        <xdr:cNvSpPr>
          <a:spLocks noChangeAspect="1" noChangeArrowheads="1"/>
        </xdr:cNvSpPr>
      </xdr:nvSpPr>
      <xdr:spPr bwMode="auto">
        <a:xfrm>
          <a:off x="21069300" y="5210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38</xdr:row>
      <xdr:rowOff>0</xdr:rowOff>
    </xdr:from>
    <xdr:ext cx="304800" cy="304800"/>
    <xdr:sp macro="" textlink="">
      <xdr:nvSpPr>
        <xdr:cNvPr id="2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800-00001A000000}"/>
            </a:ext>
          </a:extLst>
        </xdr:cNvPr>
        <xdr:cNvSpPr>
          <a:spLocks noChangeAspect="1" noChangeArrowheads="1"/>
        </xdr:cNvSpPr>
      </xdr:nvSpPr>
      <xdr:spPr bwMode="auto">
        <a:xfrm>
          <a:off x="21069300" y="6991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39</xdr:row>
      <xdr:rowOff>0</xdr:rowOff>
    </xdr:from>
    <xdr:ext cx="304800" cy="304800"/>
    <xdr:sp macro="" textlink="">
      <xdr:nvSpPr>
        <xdr:cNvPr id="2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800-00001B000000}"/>
            </a:ext>
          </a:extLst>
        </xdr:cNvPr>
        <xdr:cNvSpPr>
          <a:spLocks noChangeAspect="1" noChangeArrowheads="1"/>
        </xdr:cNvSpPr>
      </xdr:nvSpPr>
      <xdr:spPr bwMode="auto">
        <a:xfrm>
          <a:off x="21069300" y="6991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40</xdr:row>
      <xdr:rowOff>0</xdr:rowOff>
    </xdr:from>
    <xdr:ext cx="304800" cy="304800"/>
    <xdr:sp macro="" textlink="">
      <xdr:nvSpPr>
        <xdr:cNvPr id="2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800-00001C000000}"/>
            </a:ext>
          </a:extLst>
        </xdr:cNvPr>
        <xdr:cNvSpPr>
          <a:spLocks noChangeAspect="1" noChangeArrowheads="1"/>
        </xdr:cNvSpPr>
      </xdr:nvSpPr>
      <xdr:spPr bwMode="auto">
        <a:xfrm>
          <a:off x="21069300" y="6991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82</xdr:row>
      <xdr:rowOff>0</xdr:rowOff>
    </xdr:from>
    <xdr:ext cx="304800" cy="304800"/>
    <xdr:sp macro="" textlink="">
      <xdr:nvSpPr>
        <xdr:cNvPr id="2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800-00001D000000}"/>
            </a:ext>
          </a:extLst>
        </xdr:cNvPr>
        <xdr:cNvSpPr>
          <a:spLocks noChangeAspect="1" noChangeArrowheads="1"/>
        </xdr:cNvSpPr>
      </xdr:nvSpPr>
      <xdr:spPr bwMode="auto">
        <a:xfrm>
          <a:off x="21069300" y="6991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80</xdr:row>
      <xdr:rowOff>0</xdr:rowOff>
    </xdr:from>
    <xdr:ext cx="304800" cy="304800"/>
    <xdr:sp macro="" textlink="">
      <xdr:nvSpPr>
        <xdr:cNvPr id="3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800-00001E000000}"/>
            </a:ext>
          </a:extLst>
        </xdr:cNvPr>
        <xdr:cNvSpPr>
          <a:spLocks noChangeAspect="1" noChangeArrowheads="1"/>
        </xdr:cNvSpPr>
      </xdr:nvSpPr>
      <xdr:spPr bwMode="auto">
        <a:xfrm>
          <a:off x="21069300" y="6991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81</xdr:row>
      <xdr:rowOff>0</xdr:rowOff>
    </xdr:from>
    <xdr:ext cx="304800" cy="304800"/>
    <xdr:sp macro="" textlink="">
      <xdr:nvSpPr>
        <xdr:cNvPr id="3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800-00001F000000}"/>
            </a:ext>
          </a:extLst>
        </xdr:cNvPr>
        <xdr:cNvSpPr>
          <a:spLocks noChangeAspect="1" noChangeArrowheads="1"/>
        </xdr:cNvSpPr>
      </xdr:nvSpPr>
      <xdr:spPr bwMode="auto">
        <a:xfrm>
          <a:off x="21069300" y="6991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38</xdr:row>
      <xdr:rowOff>0</xdr:rowOff>
    </xdr:from>
    <xdr:ext cx="304800" cy="304800"/>
    <xdr:sp macro="" textlink="">
      <xdr:nvSpPr>
        <xdr:cNvPr id="3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800-000020000000}"/>
            </a:ext>
          </a:extLst>
        </xdr:cNvPr>
        <xdr:cNvSpPr>
          <a:spLocks noChangeAspect="1" noChangeArrowheads="1"/>
        </xdr:cNvSpPr>
      </xdr:nvSpPr>
      <xdr:spPr bwMode="auto">
        <a:xfrm>
          <a:off x="21069300" y="6991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1</xdr:col>
      <xdr:colOff>266700</xdr:colOff>
      <xdr:row>1</xdr:row>
      <xdr:rowOff>95250</xdr:rowOff>
    </xdr:from>
    <xdr:to>
      <xdr:col>1</xdr:col>
      <xdr:colOff>1048310</xdr:colOff>
      <xdr:row>5</xdr:row>
      <xdr:rowOff>17329</xdr:rowOff>
    </xdr:to>
    <xdr:pic>
      <xdr:nvPicPr>
        <xdr:cNvPr id="33" name="Imagen 32">
          <a:extLst>
            <a:ext uri="{FF2B5EF4-FFF2-40B4-BE49-F238E27FC236}">
              <a16:creationId xmlns:a16="http://schemas.microsoft.com/office/drawing/2014/main" id="{00000000-0008-0000-0800-000021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61975" y="266700"/>
          <a:ext cx="781610" cy="826954"/>
        </a:xfrm>
        <a:prstGeom prst="rect">
          <a:avLst/>
        </a:prstGeom>
      </xdr:spPr>
    </xdr:pic>
    <xdr:clientData/>
  </xdr:twoCellAnchor>
  <xdr:twoCellAnchor editAs="oneCell">
    <xdr:from>
      <xdr:col>12</xdr:col>
      <xdr:colOff>94384</xdr:colOff>
      <xdr:row>98</xdr:row>
      <xdr:rowOff>138033</xdr:rowOff>
    </xdr:from>
    <xdr:to>
      <xdr:col>13</xdr:col>
      <xdr:colOff>561770</xdr:colOff>
      <xdr:row>98</xdr:row>
      <xdr:rowOff>718781</xdr:rowOff>
    </xdr:to>
    <xdr:pic>
      <xdr:nvPicPr>
        <xdr:cNvPr id="34" name="Imagen 33">
          <a:extLst>
            <a:ext uri="{FF2B5EF4-FFF2-40B4-BE49-F238E27FC236}">
              <a16:creationId xmlns:a16="http://schemas.microsoft.com/office/drawing/2014/main" id="{00000000-0008-0000-0800-000022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7296534" y="7300833"/>
          <a:ext cx="1524661" cy="580748"/>
        </a:xfrm>
        <a:prstGeom prst="rect">
          <a:avLst/>
        </a:prstGeom>
      </xdr:spPr>
    </xdr:pic>
    <xdr:clientData/>
  </xdr:twoCellAnchor>
  <xdr:twoCellAnchor editAs="oneCell">
    <xdr:from>
      <xdr:col>46</xdr:col>
      <xdr:colOff>554182</xdr:colOff>
      <xdr:row>98</xdr:row>
      <xdr:rowOff>46359</xdr:rowOff>
    </xdr:from>
    <xdr:to>
      <xdr:col>47</xdr:col>
      <xdr:colOff>970397</xdr:colOff>
      <xdr:row>98</xdr:row>
      <xdr:rowOff>623644</xdr:rowOff>
    </xdr:to>
    <xdr:pic>
      <xdr:nvPicPr>
        <xdr:cNvPr id="35" name="Imagen 34">
          <a:extLst>
            <a:ext uri="{FF2B5EF4-FFF2-40B4-BE49-F238E27FC236}">
              <a16:creationId xmlns:a16="http://schemas.microsoft.com/office/drawing/2014/main" id="{00000000-0008-0000-0800-000023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6253882" y="7209159"/>
          <a:ext cx="969036" cy="577285"/>
        </a:xfrm>
        <a:prstGeom prst="rect">
          <a:avLst/>
        </a:prstGeom>
      </xdr:spPr>
    </xdr:pic>
    <xdr:clientData/>
  </xdr:twoCellAnchor>
  <xdr:oneCellAnchor>
    <xdr:from>
      <xdr:col>16</xdr:col>
      <xdr:colOff>0</xdr:colOff>
      <xdr:row>10</xdr:row>
      <xdr:rowOff>0</xdr:rowOff>
    </xdr:from>
    <xdr:ext cx="304800" cy="304800"/>
    <xdr:sp macro="" textlink="">
      <xdr:nvSpPr>
        <xdr:cNvPr id="3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800-000024000000}"/>
            </a:ext>
          </a:extLst>
        </xdr:cNvPr>
        <xdr:cNvSpPr>
          <a:spLocks noChangeAspect="1" noChangeArrowheads="1"/>
        </xdr:cNvSpPr>
      </xdr:nvSpPr>
      <xdr:spPr bwMode="auto">
        <a:xfrm>
          <a:off x="21069300" y="180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11</xdr:row>
      <xdr:rowOff>0</xdr:rowOff>
    </xdr:from>
    <xdr:ext cx="304800" cy="304800"/>
    <xdr:sp macro="" textlink="">
      <xdr:nvSpPr>
        <xdr:cNvPr id="3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800-000025000000}"/>
            </a:ext>
          </a:extLst>
        </xdr:cNvPr>
        <xdr:cNvSpPr>
          <a:spLocks noChangeAspect="1" noChangeArrowheads="1"/>
        </xdr:cNvSpPr>
      </xdr:nvSpPr>
      <xdr:spPr bwMode="auto">
        <a:xfrm>
          <a:off x="21069300" y="180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13</xdr:row>
      <xdr:rowOff>0</xdr:rowOff>
    </xdr:from>
    <xdr:ext cx="304800" cy="304800"/>
    <xdr:sp macro="" textlink="">
      <xdr:nvSpPr>
        <xdr:cNvPr id="3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800-000026000000}"/>
            </a:ext>
          </a:extLst>
        </xdr:cNvPr>
        <xdr:cNvSpPr>
          <a:spLocks noChangeAspect="1" noChangeArrowheads="1"/>
        </xdr:cNvSpPr>
      </xdr:nvSpPr>
      <xdr:spPr bwMode="auto">
        <a:xfrm>
          <a:off x="21069300" y="180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14</xdr:row>
      <xdr:rowOff>0</xdr:rowOff>
    </xdr:from>
    <xdr:ext cx="304800" cy="304800"/>
    <xdr:sp macro="" textlink="">
      <xdr:nvSpPr>
        <xdr:cNvPr id="3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800-000027000000}"/>
            </a:ext>
          </a:extLst>
        </xdr:cNvPr>
        <xdr:cNvSpPr>
          <a:spLocks noChangeAspect="1" noChangeArrowheads="1"/>
        </xdr:cNvSpPr>
      </xdr:nvSpPr>
      <xdr:spPr bwMode="auto">
        <a:xfrm>
          <a:off x="21069300" y="180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14</xdr:row>
      <xdr:rowOff>0</xdr:rowOff>
    </xdr:from>
    <xdr:ext cx="304800" cy="304800"/>
    <xdr:sp macro="" textlink="">
      <xdr:nvSpPr>
        <xdr:cNvPr id="4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800-000028000000}"/>
            </a:ext>
          </a:extLst>
        </xdr:cNvPr>
        <xdr:cNvSpPr>
          <a:spLocks noChangeAspect="1" noChangeArrowheads="1"/>
        </xdr:cNvSpPr>
      </xdr:nvSpPr>
      <xdr:spPr bwMode="auto">
        <a:xfrm>
          <a:off x="21069300" y="180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14</xdr:row>
      <xdr:rowOff>0</xdr:rowOff>
    </xdr:from>
    <xdr:ext cx="304800" cy="304800"/>
    <xdr:sp macro="" textlink="">
      <xdr:nvSpPr>
        <xdr:cNvPr id="4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800-000029000000}"/>
            </a:ext>
          </a:extLst>
        </xdr:cNvPr>
        <xdr:cNvSpPr>
          <a:spLocks noChangeAspect="1" noChangeArrowheads="1"/>
        </xdr:cNvSpPr>
      </xdr:nvSpPr>
      <xdr:spPr bwMode="auto">
        <a:xfrm>
          <a:off x="21069300" y="180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16</xdr:row>
      <xdr:rowOff>0</xdr:rowOff>
    </xdr:from>
    <xdr:ext cx="304800" cy="304800"/>
    <xdr:sp macro="" textlink="">
      <xdr:nvSpPr>
        <xdr:cNvPr id="4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800-00002A000000}"/>
            </a:ext>
          </a:extLst>
        </xdr:cNvPr>
        <xdr:cNvSpPr>
          <a:spLocks noChangeAspect="1" noChangeArrowheads="1"/>
        </xdr:cNvSpPr>
      </xdr:nvSpPr>
      <xdr:spPr bwMode="auto">
        <a:xfrm>
          <a:off x="21069300" y="180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37</xdr:row>
      <xdr:rowOff>0</xdr:rowOff>
    </xdr:from>
    <xdr:ext cx="304800" cy="304800"/>
    <xdr:sp macro="" textlink="">
      <xdr:nvSpPr>
        <xdr:cNvPr id="4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800-00002B000000}"/>
            </a:ext>
          </a:extLst>
        </xdr:cNvPr>
        <xdr:cNvSpPr>
          <a:spLocks noChangeAspect="1" noChangeArrowheads="1"/>
        </xdr:cNvSpPr>
      </xdr:nvSpPr>
      <xdr:spPr bwMode="auto">
        <a:xfrm>
          <a:off x="21069300" y="6019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39</xdr:row>
      <xdr:rowOff>0</xdr:rowOff>
    </xdr:from>
    <xdr:ext cx="304800" cy="304800"/>
    <xdr:sp macro="" textlink="">
      <xdr:nvSpPr>
        <xdr:cNvPr id="4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800-00002C000000}"/>
            </a:ext>
          </a:extLst>
        </xdr:cNvPr>
        <xdr:cNvSpPr>
          <a:spLocks noChangeAspect="1" noChangeArrowheads="1"/>
        </xdr:cNvSpPr>
      </xdr:nvSpPr>
      <xdr:spPr bwMode="auto">
        <a:xfrm>
          <a:off x="21069300" y="6991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39</xdr:row>
      <xdr:rowOff>0</xdr:rowOff>
    </xdr:from>
    <xdr:ext cx="304800" cy="304800"/>
    <xdr:sp macro="" textlink="">
      <xdr:nvSpPr>
        <xdr:cNvPr id="4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800-00002D000000}"/>
            </a:ext>
          </a:extLst>
        </xdr:cNvPr>
        <xdr:cNvSpPr>
          <a:spLocks noChangeAspect="1" noChangeArrowheads="1"/>
        </xdr:cNvSpPr>
      </xdr:nvSpPr>
      <xdr:spPr bwMode="auto">
        <a:xfrm>
          <a:off x="21069300" y="6991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24</xdr:row>
      <xdr:rowOff>0</xdr:rowOff>
    </xdr:from>
    <xdr:ext cx="304800" cy="304800"/>
    <xdr:sp macro="" textlink="">
      <xdr:nvSpPr>
        <xdr:cNvPr id="4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800-00002E000000}"/>
            </a:ext>
          </a:extLst>
        </xdr:cNvPr>
        <xdr:cNvSpPr>
          <a:spLocks noChangeAspect="1" noChangeArrowheads="1"/>
        </xdr:cNvSpPr>
      </xdr:nvSpPr>
      <xdr:spPr bwMode="auto">
        <a:xfrm>
          <a:off x="21069300" y="180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23</xdr:row>
      <xdr:rowOff>0</xdr:rowOff>
    </xdr:from>
    <xdr:ext cx="304800" cy="304800"/>
    <xdr:sp macro="" textlink="">
      <xdr:nvSpPr>
        <xdr:cNvPr id="4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800-00002F000000}"/>
            </a:ext>
          </a:extLst>
        </xdr:cNvPr>
        <xdr:cNvSpPr>
          <a:spLocks noChangeAspect="1" noChangeArrowheads="1"/>
        </xdr:cNvSpPr>
      </xdr:nvSpPr>
      <xdr:spPr bwMode="auto">
        <a:xfrm>
          <a:off x="21069300" y="180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89</xdr:row>
      <xdr:rowOff>0</xdr:rowOff>
    </xdr:from>
    <xdr:ext cx="304800" cy="304800"/>
    <xdr:sp macro="" textlink="">
      <xdr:nvSpPr>
        <xdr:cNvPr id="4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800-000030000000}"/>
            </a:ext>
          </a:extLst>
        </xdr:cNvPr>
        <xdr:cNvSpPr>
          <a:spLocks noChangeAspect="1" noChangeArrowheads="1"/>
        </xdr:cNvSpPr>
      </xdr:nvSpPr>
      <xdr:spPr bwMode="auto">
        <a:xfrm>
          <a:off x="16735425" y="8772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89</xdr:row>
      <xdr:rowOff>0</xdr:rowOff>
    </xdr:from>
    <xdr:ext cx="304800" cy="304800"/>
    <xdr:sp macro="" textlink="">
      <xdr:nvSpPr>
        <xdr:cNvPr id="4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800-000031000000}"/>
            </a:ext>
          </a:extLst>
        </xdr:cNvPr>
        <xdr:cNvSpPr>
          <a:spLocks noChangeAspect="1" noChangeArrowheads="1"/>
        </xdr:cNvSpPr>
      </xdr:nvSpPr>
      <xdr:spPr bwMode="auto">
        <a:xfrm>
          <a:off x="16735425" y="8772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90</xdr:row>
      <xdr:rowOff>0</xdr:rowOff>
    </xdr:from>
    <xdr:ext cx="304800" cy="304800"/>
    <xdr:sp macro="" textlink="">
      <xdr:nvSpPr>
        <xdr:cNvPr id="5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800-000032000000}"/>
            </a:ext>
          </a:extLst>
        </xdr:cNvPr>
        <xdr:cNvSpPr>
          <a:spLocks noChangeAspect="1" noChangeArrowheads="1"/>
        </xdr:cNvSpPr>
      </xdr:nvSpPr>
      <xdr:spPr bwMode="auto">
        <a:xfrm>
          <a:off x="16735425" y="9744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90</xdr:row>
      <xdr:rowOff>0</xdr:rowOff>
    </xdr:from>
    <xdr:ext cx="304800" cy="304800"/>
    <xdr:sp macro="" textlink="">
      <xdr:nvSpPr>
        <xdr:cNvPr id="5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800-000033000000}"/>
            </a:ext>
          </a:extLst>
        </xdr:cNvPr>
        <xdr:cNvSpPr>
          <a:spLocks noChangeAspect="1" noChangeArrowheads="1"/>
        </xdr:cNvSpPr>
      </xdr:nvSpPr>
      <xdr:spPr bwMode="auto">
        <a:xfrm>
          <a:off x="16735425" y="9744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89</xdr:row>
      <xdr:rowOff>0</xdr:rowOff>
    </xdr:from>
    <xdr:ext cx="304800" cy="304800"/>
    <xdr:sp macro="" textlink="">
      <xdr:nvSpPr>
        <xdr:cNvPr id="5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800-000034000000}"/>
            </a:ext>
          </a:extLst>
        </xdr:cNvPr>
        <xdr:cNvSpPr>
          <a:spLocks noChangeAspect="1" noChangeArrowheads="1"/>
        </xdr:cNvSpPr>
      </xdr:nvSpPr>
      <xdr:spPr bwMode="auto">
        <a:xfrm>
          <a:off x="16735425" y="8772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89</xdr:row>
      <xdr:rowOff>0</xdr:rowOff>
    </xdr:from>
    <xdr:ext cx="304800" cy="304800"/>
    <xdr:sp macro="" textlink="">
      <xdr:nvSpPr>
        <xdr:cNvPr id="5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800-000035000000}"/>
            </a:ext>
          </a:extLst>
        </xdr:cNvPr>
        <xdr:cNvSpPr>
          <a:spLocks noChangeAspect="1" noChangeArrowheads="1"/>
        </xdr:cNvSpPr>
      </xdr:nvSpPr>
      <xdr:spPr bwMode="auto">
        <a:xfrm>
          <a:off x="16735425" y="8772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90</xdr:row>
      <xdr:rowOff>0</xdr:rowOff>
    </xdr:from>
    <xdr:ext cx="304800" cy="304800"/>
    <xdr:sp macro="" textlink="">
      <xdr:nvSpPr>
        <xdr:cNvPr id="5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800-000036000000}"/>
            </a:ext>
          </a:extLst>
        </xdr:cNvPr>
        <xdr:cNvSpPr>
          <a:spLocks noChangeAspect="1" noChangeArrowheads="1"/>
        </xdr:cNvSpPr>
      </xdr:nvSpPr>
      <xdr:spPr bwMode="auto">
        <a:xfrm>
          <a:off x="16735425" y="9744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90</xdr:row>
      <xdr:rowOff>0</xdr:rowOff>
    </xdr:from>
    <xdr:ext cx="304800" cy="304800"/>
    <xdr:sp macro="" textlink="">
      <xdr:nvSpPr>
        <xdr:cNvPr id="5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800-000037000000}"/>
            </a:ext>
          </a:extLst>
        </xdr:cNvPr>
        <xdr:cNvSpPr>
          <a:spLocks noChangeAspect="1" noChangeArrowheads="1"/>
        </xdr:cNvSpPr>
      </xdr:nvSpPr>
      <xdr:spPr bwMode="auto">
        <a:xfrm>
          <a:off x="16735425" y="9744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89</xdr:row>
      <xdr:rowOff>0</xdr:rowOff>
    </xdr:from>
    <xdr:ext cx="304800" cy="304800"/>
    <xdr:sp macro="" textlink="">
      <xdr:nvSpPr>
        <xdr:cNvPr id="5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800-000038000000}"/>
            </a:ext>
          </a:extLst>
        </xdr:cNvPr>
        <xdr:cNvSpPr>
          <a:spLocks noChangeAspect="1" noChangeArrowheads="1"/>
        </xdr:cNvSpPr>
      </xdr:nvSpPr>
      <xdr:spPr bwMode="auto">
        <a:xfrm>
          <a:off x="16735425" y="8772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90</xdr:row>
      <xdr:rowOff>0</xdr:rowOff>
    </xdr:from>
    <xdr:ext cx="304800" cy="304800"/>
    <xdr:sp macro="" textlink="">
      <xdr:nvSpPr>
        <xdr:cNvPr id="5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800-000039000000}"/>
            </a:ext>
          </a:extLst>
        </xdr:cNvPr>
        <xdr:cNvSpPr>
          <a:spLocks noChangeAspect="1" noChangeArrowheads="1"/>
        </xdr:cNvSpPr>
      </xdr:nvSpPr>
      <xdr:spPr bwMode="auto">
        <a:xfrm>
          <a:off x="16735425" y="9744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90</xdr:row>
      <xdr:rowOff>0</xdr:rowOff>
    </xdr:from>
    <xdr:ext cx="304800" cy="304800"/>
    <xdr:sp macro="" textlink="">
      <xdr:nvSpPr>
        <xdr:cNvPr id="5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800-00003A000000}"/>
            </a:ext>
          </a:extLst>
        </xdr:cNvPr>
        <xdr:cNvSpPr>
          <a:spLocks noChangeAspect="1" noChangeArrowheads="1"/>
        </xdr:cNvSpPr>
      </xdr:nvSpPr>
      <xdr:spPr bwMode="auto">
        <a:xfrm>
          <a:off x="16735425" y="9744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89</xdr:row>
      <xdr:rowOff>0</xdr:rowOff>
    </xdr:from>
    <xdr:ext cx="304800" cy="304800"/>
    <xdr:sp macro="" textlink="">
      <xdr:nvSpPr>
        <xdr:cNvPr id="5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800-00003B000000}"/>
            </a:ext>
          </a:extLst>
        </xdr:cNvPr>
        <xdr:cNvSpPr>
          <a:spLocks noChangeAspect="1" noChangeArrowheads="1"/>
        </xdr:cNvSpPr>
      </xdr:nvSpPr>
      <xdr:spPr bwMode="auto">
        <a:xfrm>
          <a:off x="16735425" y="8772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90</xdr:row>
      <xdr:rowOff>0</xdr:rowOff>
    </xdr:from>
    <xdr:ext cx="304800" cy="304800"/>
    <xdr:sp macro="" textlink="">
      <xdr:nvSpPr>
        <xdr:cNvPr id="6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800-00003C000000}"/>
            </a:ext>
          </a:extLst>
        </xdr:cNvPr>
        <xdr:cNvSpPr>
          <a:spLocks noChangeAspect="1" noChangeArrowheads="1"/>
        </xdr:cNvSpPr>
      </xdr:nvSpPr>
      <xdr:spPr bwMode="auto">
        <a:xfrm>
          <a:off x="16735425" y="9744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89</xdr:row>
      <xdr:rowOff>0</xdr:rowOff>
    </xdr:from>
    <xdr:ext cx="304800" cy="304800"/>
    <xdr:sp macro="" textlink="">
      <xdr:nvSpPr>
        <xdr:cNvPr id="6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800-00003D000000}"/>
            </a:ext>
          </a:extLst>
        </xdr:cNvPr>
        <xdr:cNvSpPr>
          <a:spLocks noChangeAspect="1" noChangeArrowheads="1"/>
        </xdr:cNvSpPr>
      </xdr:nvSpPr>
      <xdr:spPr bwMode="auto">
        <a:xfrm>
          <a:off x="16735425" y="8772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89</xdr:row>
      <xdr:rowOff>0</xdr:rowOff>
    </xdr:from>
    <xdr:ext cx="304800" cy="304800"/>
    <xdr:sp macro="" textlink="">
      <xdr:nvSpPr>
        <xdr:cNvPr id="6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800-00003E000000}"/>
            </a:ext>
          </a:extLst>
        </xdr:cNvPr>
        <xdr:cNvSpPr>
          <a:spLocks noChangeAspect="1" noChangeArrowheads="1"/>
        </xdr:cNvSpPr>
      </xdr:nvSpPr>
      <xdr:spPr bwMode="auto">
        <a:xfrm>
          <a:off x="16735425" y="8772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89</xdr:row>
      <xdr:rowOff>0</xdr:rowOff>
    </xdr:from>
    <xdr:ext cx="304800" cy="304800"/>
    <xdr:sp macro="" textlink="">
      <xdr:nvSpPr>
        <xdr:cNvPr id="6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800-00003F000000}"/>
            </a:ext>
          </a:extLst>
        </xdr:cNvPr>
        <xdr:cNvSpPr>
          <a:spLocks noChangeAspect="1" noChangeArrowheads="1"/>
        </xdr:cNvSpPr>
      </xdr:nvSpPr>
      <xdr:spPr bwMode="auto">
        <a:xfrm>
          <a:off x="16735425" y="8772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89</xdr:row>
      <xdr:rowOff>0</xdr:rowOff>
    </xdr:from>
    <xdr:ext cx="304800" cy="304800"/>
    <xdr:sp macro="" textlink="">
      <xdr:nvSpPr>
        <xdr:cNvPr id="6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800-000040000000}"/>
            </a:ext>
          </a:extLst>
        </xdr:cNvPr>
        <xdr:cNvSpPr>
          <a:spLocks noChangeAspect="1" noChangeArrowheads="1"/>
        </xdr:cNvSpPr>
      </xdr:nvSpPr>
      <xdr:spPr bwMode="auto">
        <a:xfrm>
          <a:off x="16735425" y="8772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90</xdr:row>
      <xdr:rowOff>0</xdr:rowOff>
    </xdr:from>
    <xdr:ext cx="304800" cy="304800"/>
    <xdr:sp macro="" textlink="">
      <xdr:nvSpPr>
        <xdr:cNvPr id="6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800-000041000000}"/>
            </a:ext>
          </a:extLst>
        </xdr:cNvPr>
        <xdr:cNvSpPr>
          <a:spLocks noChangeAspect="1" noChangeArrowheads="1"/>
        </xdr:cNvSpPr>
      </xdr:nvSpPr>
      <xdr:spPr bwMode="auto">
        <a:xfrm>
          <a:off x="16735425" y="9744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89</xdr:row>
      <xdr:rowOff>0</xdr:rowOff>
    </xdr:from>
    <xdr:ext cx="304800" cy="304800"/>
    <xdr:sp macro="" textlink="">
      <xdr:nvSpPr>
        <xdr:cNvPr id="6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800-000042000000}"/>
            </a:ext>
          </a:extLst>
        </xdr:cNvPr>
        <xdr:cNvSpPr>
          <a:spLocks noChangeAspect="1" noChangeArrowheads="1"/>
        </xdr:cNvSpPr>
      </xdr:nvSpPr>
      <xdr:spPr bwMode="auto">
        <a:xfrm>
          <a:off x="16735425" y="8772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89</xdr:row>
      <xdr:rowOff>0</xdr:rowOff>
    </xdr:from>
    <xdr:ext cx="304800" cy="304800"/>
    <xdr:sp macro="" textlink="">
      <xdr:nvSpPr>
        <xdr:cNvPr id="6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800-000043000000}"/>
            </a:ext>
          </a:extLst>
        </xdr:cNvPr>
        <xdr:cNvSpPr>
          <a:spLocks noChangeAspect="1" noChangeArrowheads="1"/>
        </xdr:cNvSpPr>
      </xdr:nvSpPr>
      <xdr:spPr bwMode="auto">
        <a:xfrm>
          <a:off x="16735425" y="8772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89</xdr:row>
      <xdr:rowOff>0</xdr:rowOff>
    </xdr:from>
    <xdr:ext cx="304800" cy="304800"/>
    <xdr:sp macro="" textlink="">
      <xdr:nvSpPr>
        <xdr:cNvPr id="6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800-000044000000}"/>
            </a:ext>
          </a:extLst>
        </xdr:cNvPr>
        <xdr:cNvSpPr>
          <a:spLocks noChangeAspect="1" noChangeArrowheads="1"/>
        </xdr:cNvSpPr>
      </xdr:nvSpPr>
      <xdr:spPr bwMode="auto">
        <a:xfrm>
          <a:off x="16735425" y="8772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89</xdr:row>
      <xdr:rowOff>0</xdr:rowOff>
    </xdr:from>
    <xdr:ext cx="304800" cy="304800"/>
    <xdr:sp macro="" textlink="">
      <xdr:nvSpPr>
        <xdr:cNvPr id="6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800-000045000000}"/>
            </a:ext>
          </a:extLst>
        </xdr:cNvPr>
        <xdr:cNvSpPr>
          <a:spLocks noChangeAspect="1" noChangeArrowheads="1"/>
        </xdr:cNvSpPr>
      </xdr:nvSpPr>
      <xdr:spPr bwMode="auto">
        <a:xfrm>
          <a:off x="16735425" y="8772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89</xdr:row>
      <xdr:rowOff>0</xdr:rowOff>
    </xdr:from>
    <xdr:ext cx="304800" cy="304800"/>
    <xdr:sp macro="" textlink="">
      <xdr:nvSpPr>
        <xdr:cNvPr id="7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800-000046000000}"/>
            </a:ext>
          </a:extLst>
        </xdr:cNvPr>
        <xdr:cNvSpPr>
          <a:spLocks noChangeAspect="1" noChangeArrowheads="1"/>
        </xdr:cNvSpPr>
      </xdr:nvSpPr>
      <xdr:spPr bwMode="auto">
        <a:xfrm>
          <a:off x="16735425" y="8772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90</xdr:row>
      <xdr:rowOff>0</xdr:rowOff>
    </xdr:from>
    <xdr:ext cx="304800" cy="304800"/>
    <xdr:sp macro="" textlink="">
      <xdr:nvSpPr>
        <xdr:cNvPr id="7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800-000047000000}"/>
            </a:ext>
          </a:extLst>
        </xdr:cNvPr>
        <xdr:cNvSpPr>
          <a:spLocks noChangeAspect="1" noChangeArrowheads="1"/>
        </xdr:cNvSpPr>
      </xdr:nvSpPr>
      <xdr:spPr bwMode="auto">
        <a:xfrm>
          <a:off x="16735425" y="9744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89</xdr:row>
      <xdr:rowOff>0</xdr:rowOff>
    </xdr:from>
    <xdr:ext cx="304800" cy="304800"/>
    <xdr:sp macro="" textlink="">
      <xdr:nvSpPr>
        <xdr:cNvPr id="7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800-000048000000}"/>
            </a:ext>
          </a:extLst>
        </xdr:cNvPr>
        <xdr:cNvSpPr>
          <a:spLocks noChangeAspect="1" noChangeArrowheads="1"/>
        </xdr:cNvSpPr>
      </xdr:nvSpPr>
      <xdr:spPr bwMode="auto">
        <a:xfrm>
          <a:off x="16735425" y="8772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90</xdr:row>
      <xdr:rowOff>0</xdr:rowOff>
    </xdr:from>
    <xdr:ext cx="304800" cy="304800"/>
    <xdr:sp macro="" textlink="">
      <xdr:nvSpPr>
        <xdr:cNvPr id="7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800-000049000000}"/>
            </a:ext>
          </a:extLst>
        </xdr:cNvPr>
        <xdr:cNvSpPr>
          <a:spLocks noChangeAspect="1" noChangeArrowheads="1"/>
        </xdr:cNvSpPr>
      </xdr:nvSpPr>
      <xdr:spPr bwMode="auto">
        <a:xfrm>
          <a:off x="16735425" y="9744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90</xdr:row>
      <xdr:rowOff>0</xdr:rowOff>
    </xdr:from>
    <xdr:ext cx="304800" cy="304800"/>
    <xdr:sp macro="" textlink="">
      <xdr:nvSpPr>
        <xdr:cNvPr id="7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800-00004A000000}"/>
            </a:ext>
          </a:extLst>
        </xdr:cNvPr>
        <xdr:cNvSpPr>
          <a:spLocks noChangeAspect="1" noChangeArrowheads="1"/>
        </xdr:cNvSpPr>
      </xdr:nvSpPr>
      <xdr:spPr bwMode="auto">
        <a:xfrm>
          <a:off x="16735425" y="9744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90</xdr:row>
      <xdr:rowOff>0</xdr:rowOff>
    </xdr:from>
    <xdr:ext cx="304800" cy="304800"/>
    <xdr:sp macro="" textlink="">
      <xdr:nvSpPr>
        <xdr:cNvPr id="7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800-00004B000000}"/>
            </a:ext>
          </a:extLst>
        </xdr:cNvPr>
        <xdr:cNvSpPr>
          <a:spLocks noChangeAspect="1" noChangeArrowheads="1"/>
        </xdr:cNvSpPr>
      </xdr:nvSpPr>
      <xdr:spPr bwMode="auto">
        <a:xfrm>
          <a:off x="16735425" y="9744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89</xdr:row>
      <xdr:rowOff>0</xdr:rowOff>
    </xdr:from>
    <xdr:ext cx="304800" cy="304800"/>
    <xdr:sp macro="" textlink="">
      <xdr:nvSpPr>
        <xdr:cNvPr id="7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800-00004C000000}"/>
            </a:ext>
          </a:extLst>
        </xdr:cNvPr>
        <xdr:cNvSpPr>
          <a:spLocks noChangeAspect="1" noChangeArrowheads="1"/>
        </xdr:cNvSpPr>
      </xdr:nvSpPr>
      <xdr:spPr bwMode="auto">
        <a:xfrm>
          <a:off x="16735425" y="8772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90</xdr:row>
      <xdr:rowOff>0</xdr:rowOff>
    </xdr:from>
    <xdr:ext cx="304800" cy="304800"/>
    <xdr:sp macro="" textlink="">
      <xdr:nvSpPr>
        <xdr:cNvPr id="7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800-00004D000000}"/>
            </a:ext>
          </a:extLst>
        </xdr:cNvPr>
        <xdr:cNvSpPr>
          <a:spLocks noChangeAspect="1" noChangeArrowheads="1"/>
        </xdr:cNvSpPr>
      </xdr:nvSpPr>
      <xdr:spPr bwMode="auto">
        <a:xfrm>
          <a:off x="16735425" y="9744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90</xdr:row>
      <xdr:rowOff>0</xdr:rowOff>
    </xdr:from>
    <xdr:ext cx="304800" cy="304800"/>
    <xdr:sp macro="" textlink="">
      <xdr:nvSpPr>
        <xdr:cNvPr id="7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800-00004E000000}"/>
            </a:ext>
          </a:extLst>
        </xdr:cNvPr>
        <xdr:cNvSpPr>
          <a:spLocks noChangeAspect="1" noChangeArrowheads="1"/>
        </xdr:cNvSpPr>
      </xdr:nvSpPr>
      <xdr:spPr bwMode="auto">
        <a:xfrm>
          <a:off x="16735425" y="9744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90</xdr:row>
      <xdr:rowOff>0</xdr:rowOff>
    </xdr:from>
    <xdr:ext cx="304800" cy="304800"/>
    <xdr:sp macro="" textlink="">
      <xdr:nvSpPr>
        <xdr:cNvPr id="7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800-00004F000000}"/>
            </a:ext>
          </a:extLst>
        </xdr:cNvPr>
        <xdr:cNvSpPr>
          <a:spLocks noChangeAspect="1" noChangeArrowheads="1"/>
        </xdr:cNvSpPr>
      </xdr:nvSpPr>
      <xdr:spPr bwMode="auto">
        <a:xfrm>
          <a:off x="16735425" y="9744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89</xdr:row>
      <xdr:rowOff>0</xdr:rowOff>
    </xdr:from>
    <xdr:ext cx="304800" cy="304800"/>
    <xdr:sp macro="" textlink="">
      <xdr:nvSpPr>
        <xdr:cNvPr id="8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800-000050000000}"/>
            </a:ext>
          </a:extLst>
        </xdr:cNvPr>
        <xdr:cNvSpPr>
          <a:spLocks noChangeAspect="1" noChangeArrowheads="1"/>
        </xdr:cNvSpPr>
      </xdr:nvSpPr>
      <xdr:spPr bwMode="auto">
        <a:xfrm>
          <a:off x="16735425" y="8772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90</xdr:row>
      <xdr:rowOff>0</xdr:rowOff>
    </xdr:from>
    <xdr:ext cx="304800" cy="304800"/>
    <xdr:sp macro="" textlink="">
      <xdr:nvSpPr>
        <xdr:cNvPr id="8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800-000051000000}"/>
            </a:ext>
          </a:extLst>
        </xdr:cNvPr>
        <xdr:cNvSpPr>
          <a:spLocks noChangeAspect="1" noChangeArrowheads="1"/>
        </xdr:cNvSpPr>
      </xdr:nvSpPr>
      <xdr:spPr bwMode="auto">
        <a:xfrm>
          <a:off x="16735425" y="9744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89</xdr:row>
      <xdr:rowOff>0</xdr:rowOff>
    </xdr:from>
    <xdr:ext cx="304800" cy="304800"/>
    <xdr:sp macro="" textlink="">
      <xdr:nvSpPr>
        <xdr:cNvPr id="8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800-000052000000}"/>
            </a:ext>
          </a:extLst>
        </xdr:cNvPr>
        <xdr:cNvSpPr>
          <a:spLocks noChangeAspect="1" noChangeArrowheads="1"/>
        </xdr:cNvSpPr>
      </xdr:nvSpPr>
      <xdr:spPr bwMode="auto">
        <a:xfrm>
          <a:off x="16735425" y="8772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91</xdr:row>
      <xdr:rowOff>0</xdr:rowOff>
    </xdr:from>
    <xdr:ext cx="304800" cy="304800"/>
    <xdr:sp macro="" textlink="">
      <xdr:nvSpPr>
        <xdr:cNvPr id="9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800-00005D000000}"/>
            </a:ext>
          </a:extLst>
        </xdr:cNvPr>
        <xdr:cNvSpPr>
          <a:spLocks noChangeAspect="1" noChangeArrowheads="1"/>
        </xdr:cNvSpPr>
      </xdr:nvSpPr>
      <xdr:spPr bwMode="auto">
        <a:xfrm>
          <a:off x="16849725" y="2905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91</xdr:row>
      <xdr:rowOff>0</xdr:rowOff>
    </xdr:from>
    <xdr:ext cx="304800" cy="304800"/>
    <xdr:sp macro="" textlink="">
      <xdr:nvSpPr>
        <xdr:cNvPr id="9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800-00005E000000}"/>
            </a:ext>
          </a:extLst>
        </xdr:cNvPr>
        <xdr:cNvSpPr>
          <a:spLocks noChangeAspect="1" noChangeArrowheads="1"/>
        </xdr:cNvSpPr>
      </xdr:nvSpPr>
      <xdr:spPr bwMode="auto">
        <a:xfrm>
          <a:off x="16849725" y="2905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91</xdr:row>
      <xdr:rowOff>0</xdr:rowOff>
    </xdr:from>
    <xdr:ext cx="304800" cy="304800"/>
    <xdr:sp macro="" textlink="">
      <xdr:nvSpPr>
        <xdr:cNvPr id="9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800-00005F000000}"/>
            </a:ext>
          </a:extLst>
        </xdr:cNvPr>
        <xdr:cNvSpPr>
          <a:spLocks noChangeAspect="1" noChangeArrowheads="1"/>
        </xdr:cNvSpPr>
      </xdr:nvSpPr>
      <xdr:spPr bwMode="auto">
        <a:xfrm>
          <a:off x="16849725" y="2905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91</xdr:row>
      <xdr:rowOff>0</xdr:rowOff>
    </xdr:from>
    <xdr:ext cx="304800" cy="304800"/>
    <xdr:sp macro="" textlink="">
      <xdr:nvSpPr>
        <xdr:cNvPr id="9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800-000060000000}"/>
            </a:ext>
          </a:extLst>
        </xdr:cNvPr>
        <xdr:cNvSpPr>
          <a:spLocks noChangeAspect="1" noChangeArrowheads="1"/>
        </xdr:cNvSpPr>
      </xdr:nvSpPr>
      <xdr:spPr bwMode="auto">
        <a:xfrm>
          <a:off x="16849725" y="2905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91</xdr:row>
      <xdr:rowOff>0</xdr:rowOff>
    </xdr:from>
    <xdr:ext cx="304800" cy="304800"/>
    <xdr:sp macro="" textlink="">
      <xdr:nvSpPr>
        <xdr:cNvPr id="9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800-000061000000}"/>
            </a:ext>
          </a:extLst>
        </xdr:cNvPr>
        <xdr:cNvSpPr>
          <a:spLocks noChangeAspect="1" noChangeArrowheads="1"/>
        </xdr:cNvSpPr>
      </xdr:nvSpPr>
      <xdr:spPr bwMode="auto">
        <a:xfrm>
          <a:off x="16849725" y="2905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91</xdr:row>
      <xdr:rowOff>0</xdr:rowOff>
    </xdr:from>
    <xdr:ext cx="304800" cy="304800"/>
    <xdr:sp macro="" textlink="">
      <xdr:nvSpPr>
        <xdr:cNvPr id="9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800-000062000000}"/>
            </a:ext>
          </a:extLst>
        </xdr:cNvPr>
        <xdr:cNvSpPr>
          <a:spLocks noChangeAspect="1" noChangeArrowheads="1"/>
        </xdr:cNvSpPr>
      </xdr:nvSpPr>
      <xdr:spPr bwMode="auto">
        <a:xfrm>
          <a:off x="16849725" y="2905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91</xdr:row>
      <xdr:rowOff>0</xdr:rowOff>
    </xdr:from>
    <xdr:ext cx="304800" cy="304800"/>
    <xdr:sp macro="" textlink="">
      <xdr:nvSpPr>
        <xdr:cNvPr id="9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800-000063000000}"/>
            </a:ext>
          </a:extLst>
        </xdr:cNvPr>
        <xdr:cNvSpPr>
          <a:spLocks noChangeAspect="1" noChangeArrowheads="1"/>
        </xdr:cNvSpPr>
      </xdr:nvSpPr>
      <xdr:spPr bwMode="auto">
        <a:xfrm>
          <a:off x="16849725" y="2905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91</xdr:row>
      <xdr:rowOff>0</xdr:rowOff>
    </xdr:from>
    <xdr:ext cx="304800" cy="304800"/>
    <xdr:sp macro="" textlink="">
      <xdr:nvSpPr>
        <xdr:cNvPr id="10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800-000064000000}"/>
            </a:ext>
          </a:extLst>
        </xdr:cNvPr>
        <xdr:cNvSpPr>
          <a:spLocks noChangeAspect="1" noChangeArrowheads="1"/>
        </xdr:cNvSpPr>
      </xdr:nvSpPr>
      <xdr:spPr bwMode="auto">
        <a:xfrm>
          <a:off x="16849725" y="2905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91</xdr:row>
      <xdr:rowOff>0</xdr:rowOff>
    </xdr:from>
    <xdr:ext cx="304800" cy="304800"/>
    <xdr:sp macro="" textlink="">
      <xdr:nvSpPr>
        <xdr:cNvPr id="10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800-000065000000}"/>
            </a:ext>
          </a:extLst>
        </xdr:cNvPr>
        <xdr:cNvSpPr>
          <a:spLocks noChangeAspect="1" noChangeArrowheads="1"/>
        </xdr:cNvSpPr>
      </xdr:nvSpPr>
      <xdr:spPr bwMode="auto">
        <a:xfrm>
          <a:off x="16849725" y="2905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91</xdr:row>
      <xdr:rowOff>0</xdr:rowOff>
    </xdr:from>
    <xdr:ext cx="304800" cy="304800"/>
    <xdr:sp macro="" textlink="">
      <xdr:nvSpPr>
        <xdr:cNvPr id="10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800-000066000000}"/>
            </a:ext>
          </a:extLst>
        </xdr:cNvPr>
        <xdr:cNvSpPr>
          <a:spLocks noChangeAspect="1" noChangeArrowheads="1"/>
        </xdr:cNvSpPr>
      </xdr:nvSpPr>
      <xdr:spPr bwMode="auto">
        <a:xfrm>
          <a:off x="16849725" y="2905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wsDr>
</file>

<file path=xl/drawings/drawing5.xml><?xml version="1.0" encoding="utf-8"?>
<xdr:wsDr xmlns:xdr="http://schemas.openxmlformats.org/drawingml/2006/spreadsheetDrawing" xmlns:a="http://schemas.openxmlformats.org/drawingml/2006/main">
  <xdr:twoCellAnchor editAs="oneCell">
    <xdr:from>
      <xdr:col>16</xdr:col>
      <xdr:colOff>0</xdr:colOff>
      <xdr:row>9</xdr:row>
      <xdr:rowOff>0</xdr:rowOff>
    </xdr:from>
    <xdr:to>
      <xdr:col>16</xdr:col>
      <xdr:colOff>304800</xdr:colOff>
      <xdr:row>9</xdr:row>
      <xdr:rowOff>304800</xdr:rowOff>
    </xdr:to>
    <xdr:sp macro="" textlink="">
      <xdr:nvSpPr>
        <xdr:cNvPr id="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02000000}"/>
            </a:ext>
          </a:extLst>
        </xdr:cNvPr>
        <xdr:cNvSpPr>
          <a:spLocks noChangeAspect="1" noChangeArrowheads="1"/>
        </xdr:cNvSpPr>
      </xdr:nvSpPr>
      <xdr:spPr bwMode="auto">
        <a:xfrm>
          <a:off x="21069300" y="37433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16</xdr:col>
      <xdr:colOff>0</xdr:colOff>
      <xdr:row>10</xdr:row>
      <xdr:rowOff>0</xdr:rowOff>
    </xdr:from>
    <xdr:ext cx="304800" cy="304800"/>
    <xdr:sp macro="" textlink="">
      <xdr:nvSpPr>
        <xdr:cNvPr id="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03000000}"/>
            </a:ext>
          </a:extLst>
        </xdr:cNvPr>
        <xdr:cNvSpPr>
          <a:spLocks noChangeAspect="1" noChangeArrowheads="1"/>
        </xdr:cNvSpPr>
      </xdr:nvSpPr>
      <xdr:spPr bwMode="auto">
        <a:xfrm>
          <a:off x="21069300" y="4714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7</xdr:row>
      <xdr:rowOff>0</xdr:rowOff>
    </xdr:from>
    <xdr:ext cx="304800" cy="304800"/>
    <xdr:sp macro="" textlink="">
      <xdr:nvSpPr>
        <xdr:cNvPr id="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04000000}"/>
            </a:ext>
          </a:extLst>
        </xdr:cNvPr>
        <xdr:cNvSpPr>
          <a:spLocks noChangeAspect="1" noChangeArrowheads="1"/>
        </xdr:cNvSpPr>
      </xdr:nvSpPr>
      <xdr:spPr bwMode="auto">
        <a:xfrm>
          <a:off x="21069300" y="180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11</xdr:row>
      <xdr:rowOff>0</xdr:rowOff>
    </xdr:from>
    <xdr:ext cx="304800" cy="304800"/>
    <xdr:sp macro="" textlink="">
      <xdr:nvSpPr>
        <xdr:cNvPr id="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05000000}"/>
            </a:ext>
          </a:extLst>
        </xdr:cNvPr>
        <xdr:cNvSpPr>
          <a:spLocks noChangeAspect="1" noChangeArrowheads="1"/>
        </xdr:cNvSpPr>
      </xdr:nvSpPr>
      <xdr:spPr bwMode="auto">
        <a:xfrm>
          <a:off x="21069300" y="56864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11</xdr:row>
      <xdr:rowOff>0</xdr:rowOff>
    </xdr:from>
    <xdr:ext cx="304800" cy="304800"/>
    <xdr:sp macro="" textlink="">
      <xdr:nvSpPr>
        <xdr:cNvPr id="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06000000}"/>
            </a:ext>
          </a:extLst>
        </xdr:cNvPr>
        <xdr:cNvSpPr>
          <a:spLocks noChangeAspect="1" noChangeArrowheads="1"/>
        </xdr:cNvSpPr>
      </xdr:nvSpPr>
      <xdr:spPr bwMode="auto">
        <a:xfrm>
          <a:off x="21069300" y="56864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12</xdr:row>
      <xdr:rowOff>0</xdr:rowOff>
    </xdr:from>
    <xdr:ext cx="304800" cy="304800"/>
    <xdr:sp macro="" textlink="">
      <xdr:nvSpPr>
        <xdr:cNvPr id="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07000000}"/>
            </a:ext>
          </a:extLst>
        </xdr:cNvPr>
        <xdr:cNvSpPr>
          <a:spLocks noChangeAspect="1" noChangeArrowheads="1"/>
        </xdr:cNvSpPr>
      </xdr:nvSpPr>
      <xdr:spPr bwMode="auto">
        <a:xfrm>
          <a:off x="21069300" y="7010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13</xdr:row>
      <xdr:rowOff>0</xdr:rowOff>
    </xdr:from>
    <xdr:ext cx="304800" cy="304800"/>
    <xdr:sp macro="" textlink="">
      <xdr:nvSpPr>
        <xdr:cNvPr id="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08000000}"/>
            </a:ext>
          </a:extLst>
        </xdr:cNvPr>
        <xdr:cNvSpPr>
          <a:spLocks noChangeAspect="1" noChangeArrowheads="1"/>
        </xdr:cNvSpPr>
      </xdr:nvSpPr>
      <xdr:spPr bwMode="auto">
        <a:xfrm>
          <a:off x="21069300" y="7981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14</xdr:row>
      <xdr:rowOff>0</xdr:rowOff>
    </xdr:from>
    <xdr:ext cx="304800" cy="304800"/>
    <xdr:sp macro="" textlink="">
      <xdr:nvSpPr>
        <xdr:cNvPr id="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09000000}"/>
            </a:ext>
          </a:extLst>
        </xdr:cNvPr>
        <xdr:cNvSpPr>
          <a:spLocks noChangeAspect="1" noChangeArrowheads="1"/>
        </xdr:cNvSpPr>
      </xdr:nvSpPr>
      <xdr:spPr bwMode="auto">
        <a:xfrm>
          <a:off x="21069300" y="8953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17</xdr:row>
      <xdr:rowOff>0</xdr:rowOff>
    </xdr:from>
    <xdr:ext cx="304800" cy="304800"/>
    <xdr:sp macro="" textlink="">
      <xdr:nvSpPr>
        <xdr:cNvPr id="1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0A000000}"/>
            </a:ext>
          </a:extLst>
        </xdr:cNvPr>
        <xdr:cNvSpPr>
          <a:spLocks noChangeAspect="1" noChangeArrowheads="1"/>
        </xdr:cNvSpPr>
      </xdr:nvSpPr>
      <xdr:spPr bwMode="auto">
        <a:xfrm>
          <a:off x="21069300" y="11868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17</xdr:row>
      <xdr:rowOff>0</xdr:rowOff>
    </xdr:from>
    <xdr:ext cx="304800" cy="304800"/>
    <xdr:sp macro="" textlink="">
      <xdr:nvSpPr>
        <xdr:cNvPr id="1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0B000000}"/>
            </a:ext>
          </a:extLst>
        </xdr:cNvPr>
        <xdr:cNvSpPr>
          <a:spLocks noChangeAspect="1" noChangeArrowheads="1"/>
        </xdr:cNvSpPr>
      </xdr:nvSpPr>
      <xdr:spPr bwMode="auto">
        <a:xfrm>
          <a:off x="21069300" y="11868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18</xdr:row>
      <xdr:rowOff>0</xdr:rowOff>
    </xdr:from>
    <xdr:ext cx="304800" cy="304800"/>
    <xdr:sp macro="" textlink="">
      <xdr:nvSpPr>
        <xdr:cNvPr id="1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0C000000}"/>
            </a:ext>
          </a:extLst>
        </xdr:cNvPr>
        <xdr:cNvSpPr>
          <a:spLocks noChangeAspect="1" noChangeArrowheads="1"/>
        </xdr:cNvSpPr>
      </xdr:nvSpPr>
      <xdr:spPr bwMode="auto">
        <a:xfrm>
          <a:off x="21069300" y="13058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19</xdr:row>
      <xdr:rowOff>0</xdr:rowOff>
    </xdr:from>
    <xdr:ext cx="304800" cy="304800"/>
    <xdr:sp macro="" textlink="">
      <xdr:nvSpPr>
        <xdr:cNvPr id="1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0D000000}"/>
            </a:ext>
          </a:extLst>
        </xdr:cNvPr>
        <xdr:cNvSpPr>
          <a:spLocks noChangeAspect="1" noChangeArrowheads="1"/>
        </xdr:cNvSpPr>
      </xdr:nvSpPr>
      <xdr:spPr bwMode="auto">
        <a:xfrm>
          <a:off x="21069300" y="14249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20</xdr:row>
      <xdr:rowOff>0</xdr:rowOff>
    </xdr:from>
    <xdr:ext cx="304800" cy="304800"/>
    <xdr:sp macro="" textlink="">
      <xdr:nvSpPr>
        <xdr:cNvPr id="1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0E000000}"/>
            </a:ext>
          </a:extLst>
        </xdr:cNvPr>
        <xdr:cNvSpPr>
          <a:spLocks noChangeAspect="1" noChangeArrowheads="1"/>
        </xdr:cNvSpPr>
      </xdr:nvSpPr>
      <xdr:spPr bwMode="auto">
        <a:xfrm>
          <a:off x="21069300" y="15430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21</xdr:row>
      <xdr:rowOff>0</xdr:rowOff>
    </xdr:from>
    <xdr:ext cx="304800" cy="304800"/>
    <xdr:sp macro="" textlink="">
      <xdr:nvSpPr>
        <xdr:cNvPr id="1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0F000000}"/>
            </a:ext>
          </a:extLst>
        </xdr:cNvPr>
        <xdr:cNvSpPr>
          <a:spLocks noChangeAspect="1" noChangeArrowheads="1"/>
        </xdr:cNvSpPr>
      </xdr:nvSpPr>
      <xdr:spPr bwMode="auto">
        <a:xfrm>
          <a:off x="21069300" y="166973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1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10000000}"/>
            </a:ext>
          </a:extLst>
        </xdr:cNvPr>
        <xdr:cNvSpPr>
          <a:spLocks noChangeAspect="1" noChangeArrowheads="1"/>
        </xdr:cNvSpPr>
      </xdr:nvSpPr>
      <xdr:spPr bwMode="auto">
        <a:xfrm>
          <a:off x="21069300" y="178784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25</xdr:row>
      <xdr:rowOff>0</xdr:rowOff>
    </xdr:from>
    <xdr:ext cx="304800" cy="304800"/>
    <xdr:sp macro="" textlink="">
      <xdr:nvSpPr>
        <xdr:cNvPr id="1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11000000}"/>
            </a:ext>
          </a:extLst>
        </xdr:cNvPr>
        <xdr:cNvSpPr>
          <a:spLocks noChangeAspect="1" noChangeArrowheads="1"/>
        </xdr:cNvSpPr>
      </xdr:nvSpPr>
      <xdr:spPr bwMode="auto">
        <a:xfrm>
          <a:off x="21069300" y="21707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26</xdr:row>
      <xdr:rowOff>0</xdr:rowOff>
    </xdr:from>
    <xdr:ext cx="304800" cy="304800"/>
    <xdr:sp macro="" textlink="">
      <xdr:nvSpPr>
        <xdr:cNvPr id="1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12000000}"/>
            </a:ext>
          </a:extLst>
        </xdr:cNvPr>
        <xdr:cNvSpPr>
          <a:spLocks noChangeAspect="1" noChangeArrowheads="1"/>
        </xdr:cNvSpPr>
      </xdr:nvSpPr>
      <xdr:spPr bwMode="auto">
        <a:xfrm>
          <a:off x="21069300" y="231743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29</xdr:row>
      <xdr:rowOff>0</xdr:rowOff>
    </xdr:from>
    <xdr:ext cx="304800" cy="304800"/>
    <xdr:sp macro="" textlink="">
      <xdr:nvSpPr>
        <xdr:cNvPr id="1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13000000}"/>
            </a:ext>
          </a:extLst>
        </xdr:cNvPr>
        <xdr:cNvSpPr>
          <a:spLocks noChangeAspect="1" noChangeArrowheads="1"/>
        </xdr:cNvSpPr>
      </xdr:nvSpPr>
      <xdr:spPr bwMode="auto">
        <a:xfrm>
          <a:off x="21069300" y="26374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30</xdr:row>
      <xdr:rowOff>0</xdr:rowOff>
    </xdr:from>
    <xdr:ext cx="304800" cy="304800"/>
    <xdr:sp macro="" textlink="">
      <xdr:nvSpPr>
        <xdr:cNvPr id="2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14000000}"/>
            </a:ext>
          </a:extLst>
        </xdr:cNvPr>
        <xdr:cNvSpPr>
          <a:spLocks noChangeAspect="1" noChangeArrowheads="1"/>
        </xdr:cNvSpPr>
      </xdr:nvSpPr>
      <xdr:spPr bwMode="auto">
        <a:xfrm>
          <a:off x="21069300" y="27651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31</xdr:row>
      <xdr:rowOff>0</xdr:rowOff>
    </xdr:from>
    <xdr:ext cx="304800" cy="304800"/>
    <xdr:sp macro="" textlink="">
      <xdr:nvSpPr>
        <xdr:cNvPr id="2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15000000}"/>
            </a:ext>
          </a:extLst>
        </xdr:cNvPr>
        <xdr:cNvSpPr>
          <a:spLocks noChangeAspect="1" noChangeArrowheads="1"/>
        </xdr:cNvSpPr>
      </xdr:nvSpPr>
      <xdr:spPr bwMode="auto">
        <a:xfrm>
          <a:off x="21069300" y="289274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32</xdr:row>
      <xdr:rowOff>0</xdr:rowOff>
    </xdr:from>
    <xdr:ext cx="304800" cy="304800"/>
    <xdr:sp macro="" textlink="">
      <xdr:nvSpPr>
        <xdr:cNvPr id="2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16000000}"/>
            </a:ext>
          </a:extLst>
        </xdr:cNvPr>
        <xdr:cNvSpPr>
          <a:spLocks noChangeAspect="1" noChangeArrowheads="1"/>
        </xdr:cNvSpPr>
      </xdr:nvSpPr>
      <xdr:spPr bwMode="auto">
        <a:xfrm>
          <a:off x="21069300" y="30365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33</xdr:row>
      <xdr:rowOff>0</xdr:rowOff>
    </xdr:from>
    <xdr:ext cx="304800" cy="304800"/>
    <xdr:sp macro="" textlink="">
      <xdr:nvSpPr>
        <xdr:cNvPr id="2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17000000}"/>
            </a:ext>
          </a:extLst>
        </xdr:cNvPr>
        <xdr:cNvSpPr>
          <a:spLocks noChangeAspect="1" noChangeArrowheads="1"/>
        </xdr:cNvSpPr>
      </xdr:nvSpPr>
      <xdr:spPr bwMode="auto">
        <a:xfrm>
          <a:off x="21069300" y="31803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34</xdr:row>
      <xdr:rowOff>0</xdr:rowOff>
    </xdr:from>
    <xdr:ext cx="304800" cy="304800"/>
    <xdr:sp macro="" textlink="">
      <xdr:nvSpPr>
        <xdr:cNvPr id="2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18000000}"/>
            </a:ext>
          </a:extLst>
        </xdr:cNvPr>
        <xdr:cNvSpPr>
          <a:spLocks noChangeAspect="1" noChangeArrowheads="1"/>
        </xdr:cNvSpPr>
      </xdr:nvSpPr>
      <xdr:spPr bwMode="auto">
        <a:xfrm>
          <a:off x="21069300" y="33242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36</xdr:row>
      <xdr:rowOff>0</xdr:rowOff>
    </xdr:from>
    <xdr:ext cx="304800" cy="304800"/>
    <xdr:sp macro="" textlink="">
      <xdr:nvSpPr>
        <xdr:cNvPr id="2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19000000}"/>
            </a:ext>
          </a:extLst>
        </xdr:cNvPr>
        <xdr:cNvSpPr>
          <a:spLocks noChangeAspect="1" noChangeArrowheads="1"/>
        </xdr:cNvSpPr>
      </xdr:nvSpPr>
      <xdr:spPr bwMode="auto">
        <a:xfrm>
          <a:off x="21069300" y="35213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37</xdr:row>
      <xdr:rowOff>0</xdr:rowOff>
    </xdr:from>
    <xdr:ext cx="304800" cy="304800"/>
    <xdr:sp macro="" textlink="">
      <xdr:nvSpPr>
        <xdr:cNvPr id="2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1A000000}"/>
            </a:ext>
          </a:extLst>
        </xdr:cNvPr>
        <xdr:cNvSpPr>
          <a:spLocks noChangeAspect="1" noChangeArrowheads="1"/>
        </xdr:cNvSpPr>
      </xdr:nvSpPr>
      <xdr:spPr bwMode="auto">
        <a:xfrm>
          <a:off x="21069300" y="36023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38</xdr:row>
      <xdr:rowOff>0</xdr:rowOff>
    </xdr:from>
    <xdr:ext cx="304800" cy="304800"/>
    <xdr:sp macro="" textlink="">
      <xdr:nvSpPr>
        <xdr:cNvPr id="2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1B000000}"/>
            </a:ext>
          </a:extLst>
        </xdr:cNvPr>
        <xdr:cNvSpPr>
          <a:spLocks noChangeAspect="1" noChangeArrowheads="1"/>
        </xdr:cNvSpPr>
      </xdr:nvSpPr>
      <xdr:spPr bwMode="auto">
        <a:xfrm>
          <a:off x="21069300" y="371284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39</xdr:row>
      <xdr:rowOff>0</xdr:rowOff>
    </xdr:from>
    <xdr:ext cx="304800" cy="304800"/>
    <xdr:sp macro="" textlink="">
      <xdr:nvSpPr>
        <xdr:cNvPr id="2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1C000000}"/>
            </a:ext>
          </a:extLst>
        </xdr:cNvPr>
        <xdr:cNvSpPr>
          <a:spLocks noChangeAspect="1" noChangeArrowheads="1"/>
        </xdr:cNvSpPr>
      </xdr:nvSpPr>
      <xdr:spPr bwMode="auto">
        <a:xfrm>
          <a:off x="21069300" y="38233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78</xdr:row>
      <xdr:rowOff>0</xdr:rowOff>
    </xdr:from>
    <xdr:ext cx="304800" cy="304800"/>
    <xdr:sp macro="" textlink="">
      <xdr:nvSpPr>
        <xdr:cNvPr id="2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1D000000}"/>
            </a:ext>
          </a:extLst>
        </xdr:cNvPr>
        <xdr:cNvSpPr>
          <a:spLocks noChangeAspect="1" noChangeArrowheads="1"/>
        </xdr:cNvSpPr>
      </xdr:nvSpPr>
      <xdr:spPr bwMode="auto">
        <a:xfrm>
          <a:off x="21069300" y="82305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77</xdr:row>
      <xdr:rowOff>0</xdr:rowOff>
    </xdr:from>
    <xdr:ext cx="304800" cy="304800"/>
    <xdr:sp macro="" textlink="">
      <xdr:nvSpPr>
        <xdr:cNvPr id="3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1E000000}"/>
            </a:ext>
          </a:extLst>
        </xdr:cNvPr>
        <xdr:cNvSpPr>
          <a:spLocks noChangeAspect="1" noChangeArrowheads="1"/>
        </xdr:cNvSpPr>
      </xdr:nvSpPr>
      <xdr:spPr bwMode="auto">
        <a:xfrm>
          <a:off x="21069300" y="813244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78</xdr:row>
      <xdr:rowOff>0</xdr:rowOff>
    </xdr:from>
    <xdr:ext cx="304800" cy="304800"/>
    <xdr:sp macro="" textlink="">
      <xdr:nvSpPr>
        <xdr:cNvPr id="3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1F000000}"/>
            </a:ext>
          </a:extLst>
        </xdr:cNvPr>
        <xdr:cNvSpPr>
          <a:spLocks noChangeAspect="1" noChangeArrowheads="1"/>
        </xdr:cNvSpPr>
      </xdr:nvSpPr>
      <xdr:spPr bwMode="auto">
        <a:xfrm>
          <a:off x="21069300" y="82305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37</xdr:row>
      <xdr:rowOff>0</xdr:rowOff>
    </xdr:from>
    <xdr:ext cx="304800" cy="304800"/>
    <xdr:sp macro="" textlink="">
      <xdr:nvSpPr>
        <xdr:cNvPr id="3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20000000}"/>
            </a:ext>
          </a:extLst>
        </xdr:cNvPr>
        <xdr:cNvSpPr>
          <a:spLocks noChangeAspect="1" noChangeArrowheads="1"/>
        </xdr:cNvSpPr>
      </xdr:nvSpPr>
      <xdr:spPr bwMode="auto">
        <a:xfrm>
          <a:off x="21069300" y="36023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1</xdr:col>
      <xdr:colOff>266700</xdr:colOff>
      <xdr:row>1</xdr:row>
      <xdr:rowOff>95250</xdr:rowOff>
    </xdr:from>
    <xdr:to>
      <xdr:col>1</xdr:col>
      <xdr:colOff>1048310</xdr:colOff>
      <xdr:row>5</xdr:row>
      <xdr:rowOff>17329</xdr:rowOff>
    </xdr:to>
    <xdr:pic>
      <xdr:nvPicPr>
        <xdr:cNvPr id="33" name="Imagen 32">
          <a:extLst>
            <a:ext uri="{FF2B5EF4-FFF2-40B4-BE49-F238E27FC236}">
              <a16:creationId xmlns:a16="http://schemas.microsoft.com/office/drawing/2014/main" id="{00000000-0008-0000-0900-000021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61975" y="266700"/>
          <a:ext cx="781610" cy="826954"/>
        </a:xfrm>
        <a:prstGeom prst="rect">
          <a:avLst/>
        </a:prstGeom>
      </xdr:spPr>
    </xdr:pic>
    <xdr:clientData/>
  </xdr:twoCellAnchor>
  <xdr:twoCellAnchor editAs="oneCell">
    <xdr:from>
      <xdr:col>12</xdr:col>
      <xdr:colOff>94384</xdr:colOff>
      <xdr:row>86</xdr:row>
      <xdr:rowOff>138033</xdr:rowOff>
    </xdr:from>
    <xdr:to>
      <xdr:col>13</xdr:col>
      <xdr:colOff>561770</xdr:colOff>
      <xdr:row>86</xdr:row>
      <xdr:rowOff>718781</xdr:rowOff>
    </xdr:to>
    <xdr:pic>
      <xdr:nvPicPr>
        <xdr:cNvPr id="34" name="Imagen 33">
          <a:extLst>
            <a:ext uri="{FF2B5EF4-FFF2-40B4-BE49-F238E27FC236}">
              <a16:creationId xmlns:a16="http://schemas.microsoft.com/office/drawing/2014/main" id="{00000000-0008-0000-0900-000022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7296534" y="88720533"/>
          <a:ext cx="1524661" cy="580748"/>
        </a:xfrm>
        <a:prstGeom prst="rect">
          <a:avLst/>
        </a:prstGeom>
      </xdr:spPr>
    </xdr:pic>
    <xdr:clientData/>
  </xdr:twoCellAnchor>
  <xdr:twoCellAnchor editAs="oneCell">
    <xdr:from>
      <xdr:col>46</xdr:col>
      <xdr:colOff>554182</xdr:colOff>
      <xdr:row>86</xdr:row>
      <xdr:rowOff>46359</xdr:rowOff>
    </xdr:from>
    <xdr:to>
      <xdr:col>47</xdr:col>
      <xdr:colOff>694543</xdr:colOff>
      <xdr:row>86</xdr:row>
      <xdr:rowOff>623644</xdr:rowOff>
    </xdr:to>
    <xdr:pic>
      <xdr:nvPicPr>
        <xdr:cNvPr id="35" name="Imagen 34">
          <a:extLst>
            <a:ext uri="{FF2B5EF4-FFF2-40B4-BE49-F238E27FC236}">
              <a16:creationId xmlns:a16="http://schemas.microsoft.com/office/drawing/2014/main" id="{00000000-0008-0000-0900-000023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7920757" y="88628859"/>
          <a:ext cx="969036" cy="577285"/>
        </a:xfrm>
        <a:prstGeom prst="rect">
          <a:avLst/>
        </a:prstGeom>
      </xdr:spPr>
    </xdr:pic>
    <xdr:clientData/>
  </xdr:twoCellAnchor>
  <xdr:oneCellAnchor>
    <xdr:from>
      <xdr:col>16</xdr:col>
      <xdr:colOff>0</xdr:colOff>
      <xdr:row>8</xdr:row>
      <xdr:rowOff>0</xdr:rowOff>
    </xdr:from>
    <xdr:ext cx="304800" cy="304800"/>
    <xdr:sp macro="" textlink="">
      <xdr:nvSpPr>
        <xdr:cNvPr id="3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24000000}"/>
            </a:ext>
          </a:extLst>
        </xdr:cNvPr>
        <xdr:cNvSpPr>
          <a:spLocks noChangeAspect="1" noChangeArrowheads="1"/>
        </xdr:cNvSpPr>
      </xdr:nvSpPr>
      <xdr:spPr bwMode="auto">
        <a:xfrm>
          <a:off x="21069300" y="2771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xdr:row>
      <xdr:rowOff>0</xdr:rowOff>
    </xdr:from>
    <xdr:ext cx="304800" cy="304800"/>
    <xdr:sp macro="" textlink="">
      <xdr:nvSpPr>
        <xdr:cNvPr id="3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25000000}"/>
            </a:ext>
          </a:extLst>
        </xdr:cNvPr>
        <xdr:cNvSpPr>
          <a:spLocks noChangeAspect="1" noChangeArrowheads="1"/>
        </xdr:cNvSpPr>
      </xdr:nvSpPr>
      <xdr:spPr bwMode="auto">
        <a:xfrm>
          <a:off x="21069300" y="37433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11</xdr:row>
      <xdr:rowOff>0</xdr:rowOff>
    </xdr:from>
    <xdr:ext cx="304800" cy="304800"/>
    <xdr:sp macro="" textlink="">
      <xdr:nvSpPr>
        <xdr:cNvPr id="3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26000000}"/>
            </a:ext>
          </a:extLst>
        </xdr:cNvPr>
        <xdr:cNvSpPr>
          <a:spLocks noChangeAspect="1" noChangeArrowheads="1"/>
        </xdr:cNvSpPr>
      </xdr:nvSpPr>
      <xdr:spPr bwMode="auto">
        <a:xfrm>
          <a:off x="21069300" y="56864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12</xdr:row>
      <xdr:rowOff>0</xdr:rowOff>
    </xdr:from>
    <xdr:ext cx="304800" cy="304800"/>
    <xdr:sp macro="" textlink="">
      <xdr:nvSpPr>
        <xdr:cNvPr id="3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27000000}"/>
            </a:ext>
          </a:extLst>
        </xdr:cNvPr>
        <xdr:cNvSpPr>
          <a:spLocks noChangeAspect="1" noChangeArrowheads="1"/>
        </xdr:cNvSpPr>
      </xdr:nvSpPr>
      <xdr:spPr bwMode="auto">
        <a:xfrm>
          <a:off x="21069300" y="7010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12</xdr:row>
      <xdr:rowOff>0</xdr:rowOff>
    </xdr:from>
    <xdr:ext cx="304800" cy="304800"/>
    <xdr:sp macro="" textlink="">
      <xdr:nvSpPr>
        <xdr:cNvPr id="4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28000000}"/>
            </a:ext>
          </a:extLst>
        </xdr:cNvPr>
        <xdr:cNvSpPr>
          <a:spLocks noChangeAspect="1" noChangeArrowheads="1"/>
        </xdr:cNvSpPr>
      </xdr:nvSpPr>
      <xdr:spPr bwMode="auto">
        <a:xfrm>
          <a:off x="21069300" y="7010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12</xdr:row>
      <xdr:rowOff>0</xdr:rowOff>
    </xdr:from>
    <xdr:ext cx="304800" cy="304800"/>
    <xdr:sp macro="" textlink="">
      <xdr:nvSpPr>
        <xdr:cNvPr id="4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29000000}"/>
            </a:ext>
          </a:extLst>
        </xdr:cNvPr>
        <xdr:cNvSpPr>
          <a:spLocks noChangeAspect="1" noChangeArrowheads="1"/>
        </xdr:cNvSpPr>
      </xdr:nvSpPr>
      <xdr:spPr bwMode="auto">
        <a:xfrm>
          <a:off x="21069300" y="7010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14</xdr:row>
      <xdr:rowOff>0</xdr:rowOff>
    </xdr:from>
    <xdr:ext cx="304800" cy="304800"/>
    <xdr:sp macro="" textlink="">
      <xdr:nvSpPr>
        <xdr:cNvPr id="4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2A000000}"/>
            </a:ext>
          </a:extLst>
        </xdr:cNvPr>
        <xdr:cNvSpPr>
          <a:spLocks noChangeAspect="1" noChangeArrowheads="1"/>
        </xdr:cNvSpPr>
      </xdr:nvSpPr>
      <xdr:spPr bwMode="auto">
        <a:xfrm>
          <a:off x="21069300" y="8953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37</xdr:row>
      <xdr:rowOff>0</xdr:rowOff>
    </xdr:from>
    <xdr:ext cx="304800" cy="304800"/>
    <xdr:sp macro="" textlink="">
      <xdr:nvSpPr>
        <xdr:cNvPr id="4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2B000000}"/>
            </a:ext>
          </a:extLst>
        </xdr:cNvPr>
        <xdr:cNvSpPr>
          <a:spLocks noChangeAspect="1" noChangeArrowheads="1"/>
        </xdr:cNvSpPr>
      </xdr:nvSpPr>
      <xdr:spPr bwMode="auto">
        <a:xfrm>
          <a:off x="21069300" y="36023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38</xdr:row>
      <xdr:rowOff>0</xdr:rowOff>
    </xdr:from>
    <xdr:ext cx="304800" cy="304800"/>
    <xdr:sp macro="" textlink="">
      <xdr:nvSpPr>
        <xdr:cNvPr id="4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2C000000}"/>
            </a:ext>
          </a:extLst>
        </xdr:cNvPr>
        <xdr:cNvSpPr>
          <a:spLocks noChangeAspect="1" noChangeArrowheads="1"/>
        </xdr:cNvSpPr>
      </xdr:nvSpPr>
      <xdr:spPr bwMode="auto">
        <a:xfrm>
          <a:off x="21069300" y="371284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38</xdr:row>
      <xdr:rowOff>0</xdr:rowOff>
    </xdr:from>
    <xdr:ext cx="304800" cy="304800"/>
    <xdr:sp macro="" textlink="">
      <xdr:nvSpPr>
        <xdr:cNvPr id="4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2D000000}"/>
            </a:ext>
          </a:extLst>
        </xdr:cNvPr>
        <xdr:cNvSpPr>
          <a:spLocks noChangeAspect="1" noChangeArrowheads="1"/>
        </xdr:cNvSpPr>
      </xdr:nvSpPr>
      <xdr:spPr bwMode="auto">
        <a:xfrm>
          <a:off x="21069300" y="371284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24</xdr:row>
      <xdr:rowOff>0</xdr:rowOff>
    </xdr:from>
    <xdr:ext cx="304800" cy="304800"/>
    <xdr:sp macro="" textlink="">
      <xdr:nvSpPr>
        <xdr:cNvPr id="4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2E000000}"/>
            </a:ext>
          </a:extLst>
        </xdr:cNvPr>
        <xdr:cNvSpPr>
          <a:spLocks noChangeAspect="1" noChangeArrowheads="1"/>
        </xdr:cNvSpPr>
      </xdr:nvSpPr>
      <xdr:spPr bwMode="auto">
        <a:xfrm>
          <a:off x="21069300" y="20240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23</xdr:row>
      <xdr:rowOff>0</xdr:rowOff>
    </xdr:from>
    <xdr:ext cx="304800" cy="304800"/>
    <xdr:sp macro="" textlink="">
      <xdr:nvSpPr>
        <xdr:cNvPr id="4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2F000000}"/>
            </a:ext>
          </a:extLst>
        </xdr:cNvPr>
        <xdr:cNvSpPr>
          <a:spLocks noChangeAspect="1" noChangeArrowheads="1"/>
        </xdr:cNvSpPr>
      </xdr:nvSpPr>
      <xdr:spPr bwMode="auto">
        <a:xfrm>
          <a:off x="21069300" y="19059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15</xdr:row>
      <xdr:rowOff>0</xdr:rowOff>
    </xdr:from>
    <xdr:ext cx="304800" cy="304800"/>
    <xdr:sp macro="" textlink="">
      <xdr:nvSpPr>
        <xdr:cNvPr id="4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30000000}"/>
            </a:ext>
          </a:extLst>
        </xdr:cNvPr>
        <xdr:cNvSpPr>
          <a:spLocks noChangeAspect="1" noChangeArrowheads="1"/>
        </xdr:cNvSpPr>
      </xdr:nvSpPr>
      <xdr:spPr bwMode="auto">
        <a:xfrm>
          <a:off x="21069300" y="9925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15</xdr:row>
      <xdr:rowOff>0</xdr:rowOff>
    </xdr:from>
    <xdr:ext cx="304800" cy="304800"/>
    <xdr:sp macro="" textlink="">
      <xdr:nvSpPr>
        <xdr:cNvPr id="4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31000000}"/>
            </a:ext>
          </a:extLst>
        </xdr:cNvPr>
        <xdr:cNvSpPr>
          <a:spLocks noChangeAspect="1" noChangeArrowheads="1"/>
        </xdr:cNvSpPr>
      </xdr:nvSpPr>
      <xdr:spPr bwMode="auto">
        <a:xfrm>
          <a:off x="21069300" y="9925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16</xdr:row>
      <xdr:rowOff>0</xdr:rowOff>
    </xdr:from>
    <xdr:ext cx="304800" cy="304800"/>
    <xdr:sp macro="" textlink="">
      <xdr:nvSpPr>
        <xdr:cNvPr id="5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32000000}"/>
            </a:ext>
          </a:extLst>
        </xdr:cNvPr>
        <xdr:cNvSpPr>
          <a:spLocks noChangeAspect="1" noChangeArrowheads="1"/>
        </xdr:cNvSpPr>
      </xdr:nvSpPr>
      <xdr:spPr bwMode="auto">
        <a:xfrm>
          <a:off x="21069300" y="10896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16</xdr:row>
      <xdr:rowOff>0</xdr:rowOff>
    </xdr:from>
    <xdr:ext cx="304800" cy="304800"/>
    <xdr:sp macro="" textlink="">
      <xdr:nvSpPr>
        <xdr:cNvPr id="5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900-000033000000}"/>
            </a:ext>
          </a:extLst>
        </xdr:cNvPr>
        <xdr:cNvSpPr>
          <a:spLocks noChangeAspect="1" noChangeArrowheads="1"/>
        </xdr:cNvSpPr>
      </xdr:nvSpPr>
      <xdr:spPr bwMode="auto">
        <a:xfrm>
          <a:off x="21069300" y="10896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Marce" refreshedDate="44588.502720601849" createdVersion="6" refreshedVersion="7" minRefreshableVersion="3" recordCount="84" xr:uid="{00000000-000A-0000-FFFF-FFFF03000000}">
  <cacheSource type="worksheet">
    <worksheetSource ref="B8:L92" sheet="I. de Gestión"/>
  </cacheSource>
  <cacheFields count="11">
    <cacheField name="Ítem" numFmtId="0">
      <sharedItems containsSemiMixedTypes="0" containsString="0" containsNumber="1" containsInteger="1" minValue="1" maxValue="84"/>
    </cacheField>
    <cacheField name="Proceso" numFmtId="0">
      <sharedItems containsBlank="1" count="19">
        <s v="AIB-1 - Atención Integral Básica a las personas privadas de la libertad    "/>
        <s v="AJ-1 - Acceso y Fortalecimiento a la Justicia         "/>
        <s v="AS-1 - Atención y servicio al ciudadano "/>
        <s v="CID-1 - Control Interno Disciplinario "/>
        <s v="CVS-1 - Custodia y Vigilancia para la Seguridad    "/>
        <s v="DS-1 - Direccionamiento sectorial e institucional    "/>
        <s v="FC-1 - Fortalecimiento de Capacidades Operativas para la S, C Y J"/>
        <s v="FD-1 - Gestión de Recursos Físicos y Documental        "/>
        <s v="GC-1 - Gestión de Comunicaciones        "/>
        <s v="GE-1 - Gestión de Emergencias     "/>
        <s v="GF-1 - Gestión Financiera       "/>
        <s v="GT-1 - Gestión de tecnologías de la información      "/>
        <s v="GH-1 - Gestión Humana      "/>
        <s v="GI-1 - Gestión y Análisis de  Información de S,C Y J"/>
        <s v="GS-1 - Gestión de Seguridad y Convivencia     "/>
        <s v="JC-1 - Gestión Jurídica y Contractual "/>
        <s v="SM-1 - Seguimiento y monitoreo al Sistema de Control Interno    "/>
        <s v="TJ-1 - Trámite Jurídico a la situación de personas privadas de la libertad "/>
        <m u="1"/>
      </sharedItems>
    </cacheField>
    <cacheField name="Objetivo del Proceso" numFmtId="0">
      <sharedItems longText="1"/>
    </cacheField>
    <cacheField name="Factor Crítico de Éxito" numFmtId="0">
      <sharedItems longText="1"/>
    </cacheField>
    <cacheField name="Nombre del Indicador" numFmtId="0">
      <sharedItems longText="1"/>
    </cacheField>
    <cacheField name="Objetivo del Indicador" numFmtId="0">
      <sharedItems longText="1"/>
    </cacheField>
    <cacheField name="Dependencia " numFmtId="0">
      <sharedItems/>
    </cacheField>
    <cacheField name="Naturaleza" numFmtId="0">
      <sharedItems/>
    </cacheField>
    <cacheField name="Tendencia" numFmtId="0">
      <sharedItems/>
    </cacheField>
    <cacheField name="Unidad de Medida" numFmtId="0">
      <sharedItems/>
    </cacheField>
    <cacheField name="Periodicidad" numFmtId="0">
      <sharedItems/>
    </cacheField>
  </cacheFields>
  <extLst>
    <ext xmlns:x14="http://schemas.microsoft.com/office/spreadsheetml/2009/9/main" uri="{725AE2AE-9491-48be-B2B4-4EB974FC3084}">
      <x14:pivotCacheDefinition pivotCacheId="915858566"/>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84">
  <r>
    <n v="1"/>
    <x v="0"/>
    <s v="Brindar atención básica e integral de alimentación, salud y la vinculación a actividades válidas para redención de pena y ocupación del tiempo libre, a través de los programas y servicios implementados con el propósito de ofrecer condiciones dignas de reclusión a las Personas Privadas de la Libertad."/>
    <s v="Brindar atención básica e integral de alimentación, salud y la vinculación a actividades "/>
    <s v="Porcentaje de atención en salud básica mensual a las Personas Privadas de la Libertad         _x000a_"/>
    <s v="Medir la cantidad mensual de Personas Privadas de la Libertad, atendidas en el área de salud (médica, odontológica y psicológica)"/>
    <s v="Cárcel Distrital de Varones y Anexo de Mujeres"/>
    <s v="Eficacia "/>
    <s v="Creciente "/>
    <s v="Porcentaje "/>
    <s v="Mensual"/>
  </r>
  <r>
    <n v="2"/>
    <x v="0"/>
    <s v="Brindar atención básica e integral de alimentación, salud y la vinculación a actividades válidas para redención de pena y ocupación del tiempo libre, a través de los programas y servicios implementados con el propósito de ofrecer condiciones dignas de reclusión a las Personas Privadas de la Libertad."/>
    <s v="Brindar atención básica e integral de alimentación, salud y la vinculación a actividades "/>
    <s v="Porcentaje mensual de alimentación suministrada   "/>
    <s v=" Medir las raciones suministradas a las Personas Privadas de la Libertad en el mes."/>
    <s v="Cárcel Distrital de Varones y Anexo de Mujeres"/>
    <s v="Eficacia "/>
    <s v="Estable"/>
    <s v="Porcentaje "/>
    <s v="Mensual"/>
  </r>
  <r>
    <n v="3"/>
    <x v="0"/>
    <s v="Brindar atención básica e integral de alimentación, salud y la vinculación a actividades válidas para redención de pena y ocupación del tiempo libre, a través de los programas y servicios implementados con el propósito de ofrecer condiciones dignas de reclusión a las Personas Privadas de la Libertad."/>
    <s v="Programas y servicios implementados con el propósito de ofrecer condiciones dignas de reclusión a las Personas Privadas de la Libertad         "/>
    <s v="Porcentaje de satisfacción de los servicios prestados a las Personas Privadas de la Libertad         "/>
    <s v="Medir el nivel de satisfacción de los servicios prestados a las Personas Privadas de la Libertad "/>
    <s v="Cárcel Distrital de Varones y Anexo de Mujeres"/>
    <s v="Efectividad"/>
    <s v="Estable"/>
    <s v="Porcentaje "/>
    <s v="Mensual"/>
  </r>
  <r>
    <n v="4"/>
    <x v="0"/>
    <s v="Brindar atención básica e integral de alimentación, salud y la vinculación a actividades válidas para redención de pena y ocupación del tiempo libre, a través de los programas y servicios implementados con el propósito de ofrecer condiciones dignas de reclusión a las Personas Privadas de la Libertad."/>
    <s v="Redención de pena y/o ocupación del tiempo libre         "/>
    <s v="Porcentaje de continuidad en las actividades válidas para redención de pena "/>
    <s v="Determinar el porcentaje mensual de las Personas Privadas de la Libertad que continúan en las actividades válidas para redención de pena.                    "/>
    <s v="Cárcel Distrital de Varones y Anexo de Mujeres"/>
    <s v="Eficiencia"/>
    <s v="Estable"/>
    <s v="Porcentaje "/>
    <s v="Mensual"/>
  </r>
  <r>
    <n v="5"/>
    <x v="0"/>
    <s v="Brindar atención básica e integral de alimentación, salud y la vinculación a actividades válidas para redención de pena y ocupación del tiempo libre, a través de los programas y servicios implementados con el propósito de ofrecer condiciones dignas de reclusión a las Personas Privadas de la Libertad."/>
    <s v="Brindar atención básica e integral de alimentación, salud y la vinculación a actividades "/>
    <s v="Porcentaje mensual de alimentación terapéutica suministrada       "/>
    <s v=" Medir las raciones terapéuticas suministradas a las Personas Privadas de la Libertad en el mes."/>
    <s v="Cárcel Distrital de Varones y Anexo de Mujeres"/>
    <s v="Eficacia "/>
    <s v="Estable"/>
    <s v="Porcentaje "/>
    <s v="Mensual"/>
  </r>
  <r>
    <n v="6"/>
    <x v="1"/>
    <s v="Orientar, atender y remitir a los habitantes de Bogotá a los programas y servicios de justicia y a los métodos autocompositivos para el abordaje pacífico de conflictos, por medio de la implementación del Sistema Distrital de Justicia y los Sistemas Locales de Justicia, la promoción de las rutas de acceso a la justicia y el fortalecimiento de los mecanismos de justicia formal, no formal y comunitaria, la Justicia Juvenil Restaurativa y las acciones de protección, atención social, preventivas y pedagógicas, para fortalecer el acceso a la justicia, el mejoramiento de las condiciones de convivencia, la prevención del delito, la reparación a las víctimas y el empoderamiento de derechos de sus habitantes.         "/>
    <s v="Implementación del Sistema Distrital de Justicia y los Sistemas Locales de Justicia, la promoción de las rutas de acceso a la justicia y el fortalecimiento de los mecanismos de justicia formal, no formal y comunitaria, la Justicia Juvenil Restaurativa y las acciones de protección, atención social, preventivas y pedagógicas.         "/>
    <s v="Porcentaje de actividades implementadas para la articulación de instituciones en el marco de los sistemas locales de Justicia"/>
    <s v="Establecer el porcentaje de implementación en la articulación de los sistemas locales de Justicia."/>
    <s v="Subsecretaría de Acceso a la Justicia"/>
    <s v="Eficacia "/>
    <s v="Creciente"/>
    <s v="Porcentaje "/>
    <s v="Trimestral"/>
  </r>
  <r>
    <n v="7"/>
    <x v="1"/>
    <s v="Orientar, atender y remitir a los habitantes de Bogotá a los programas y servicios de justicia y a los métodos autocompositivos para el abordaje pacífico de conflictos, por medio de la implementación del Sistema Distrital de Justicia y los Sistemas Locales de Justicia, la promoción de las rutas de acceso a la justicia y el fortalecimiento de los mecanismos de justicia formal, no formal y comunitaria, la Justicia Juvenil Restaurativa y las acciones de protección, atención social, preventivas y pedagógicas, para fortalecer el acceso a la justicia, el mejoramiento de las condiciones de convivencia, la prevención del delito, la reparación a las víctimas y el empoderamiento de derechos de sus habitantes.         "/>
    <s v="Implementación del Sistema Distrital de Justicia y los Sistemas Locales de Justicia, la promoción de las rutas de acceso a la justicia y el fortalecimiento de los mecanismos de justicia formal, no formal y comunitaria, la Justicia Juvenil Restaurativa y las acciones de protección, atención social, preventivas y pedagógicas."/>
    <s v="Implementación de actividades de sensibilización para la eliminación de las barreras culturales de acceso a la justicia"/>
    <s v="Medir la implementación de actividades de sensibilización para la eliminación de las barreras culturales de acceso a la justicia a la población de Bogotá por medio por las charlas a los ciudadanos en temas de: mecanismos alternativos de solución de conflictos, rutas de acceso a la justicia, mecanismos de protección, y entre otros."/>
    <s v="Subsecretaría de Acceso a la Justicia"/>
    <s v="Eficacia "/>
    <s v="Creciente"/>
    <s v="Porcentaje "/>
    <s v="Trimestral"/>
  </r>
  <r>
    <n v="8"/>
    <x v="1"/>
    <s v="Orientar, atender y remitir a los habitantes de Bogotá a los programas y servicios de justicia y a los métodos autocompositivos para el abordaje pacífico de conflictos, por medio de la implementación del Sistema Distrital de Justicia y los Sistemas Locales de Justicia, la promoción de las rutas de acceso a la justicia y el fortalecimiento de los mecanismos de justicia formal, no formal y comunitaria, la Justicia Juvenil Restaurativa y las acciones de protección, atención social, preventivas y pedagógicas, para fortalecer el acceso a la justicia, el mejoramiento de las condiciones de convivencia, la prevención del delito, la reparación a las víctimas y el empoderamiento de derechos de sus habitantes."/>
    <s v="Orientar, atender y remitir a los habitantes de Bogotá a los programas y servicios de justicia y a los métodos autocompositivos para el abordaje pacífico de conflictos.         "/>
    <s v="Implementación del modelo de Atención Restaurativo implementado en el CTP"/>
    <s v="Medir la implementación del Modelo de Atención Restaurativo en el Centro de Traslado por Protección.   "/>
    <s v="Subsecretaría de Acceso a la Justicia"/>
    <s v="Eficacia "/>
    <s v="Creciente"/>
    <s v="Porcentaje "/>
    <s v="Trimestral"/>
  </r>
  <r>
    <n v="9"/>
    <x v="1"/>
    <s v="Orientar, atender y remitir a los habitantes de Bogotá a los programas y servicios de justicia y a los métodos autocompositivos para el abordaje pacífico de conflictos, por medio de la implementación del Sistema Distrital de Justicia y los Sistemas Locales de Justicia, la promoción de las rutas de acceso a la justicia y el fortalecimiento de los mecanismos de justicia formal, no formal y comunitaria, la Justicia Juvenil Restaurativa y las acciones de protección, atención social, preventivas y pedagógicas, para fortalecer el acceso a la justicia, el mejoramiento de las condiciones de convivencia, la prevención del delito, la reparación a las víctimas y el empoderamiento de derechos de sus habitantes."/>
    <s v="Implementación del Sistema Distrital de Justicia y los Sistemas Locales de Justicia, la promoción de las rutas de acceso a la justicia y el fortalecimiento de los mecanismos de justicia formal, no formal y comunitaria, la Justicia Juvenil Restaurativa y las acciones de protección, atención social, preventivas y pedagógicas.         "/>
    <s v="Acciones acompañamiento realizadas a los Actores de Justicia Comunitaria (AJC)"/>
    <s v="Medir el porcentaje de implementación de acciones de acompañamiento realizados a los Actores de Justicia Comunitaria (AJC)._x000a_     "/>
    <s v="Subsecretaría de Acceso a la Justicia"/>
    <s v="Eficacia "/>
    <s v="Creciente"/>
    <s v="Porcentaje "/>
    <s v="Trimestral"/>
  </r>
  <r>
    <n v="10"/>
    <x v="1"/>
    <s v="Orientar, atender y remitir a los habitantes de Bogotá a los programas y servicios de justicia y a los métodos autocompositivos para el abordaje pacífico de conflictos, por medio de la implementación del Sistema Distrital de Justicia y los Sistemas Locales de Justicia, la promoción de las rutas de acceso a la justicia y el fortalecimiento de los mecanismos de justicia formal, no formal y comunitaria, la Justicia Juvenil Restaurativa y las acciones de protección, atención social, preventivas y pedagógicas, para fortalecer el acceso a la justicia, el mejoramiento de las condiciones de convivencia, la prevención del delito, la reparación a las víctimas y el empoderamiento de derechos de sus habitantes."/>
    <s v="Fortalecer el acceso a la justicia, el mejoramiento de las condiciones de convivencia, la prevención del delito, la reparación a las víctimas y el empoderamiento de derechos de sus habitantes. "/>
    <s v="Nivel de satisfaccion de atención dada por CRI Y CRI VIRTUAL"/>
    <s v="Medir los niveles de satisfacción de las atenciones dadas por los CRI presenciales y virtualesd."/>
    <s v="Subsecretaría de Acceso a la Justicia"/>
    <s v="Efectividad"/>
    <s v="Estable"/>
    <s v="Porcentaje "/>
    <s v="Trimestral"/>
  </r>
  <r>
    <n v="11"/>
    <x v="1"/>
    <s v="Orientar, atender y remitir a los habitantes de Bogotá a los programas y servicios de justicia y a los métodos autocompositivos para el abordaje pacífico de conflictos, por medio de la implementación del Sistema Distrital de Justicia y los Sistemas Locales de Justicia, la promoción de las rutas de acceso a la justicia y el fortalecimiento de los mecanismos de justicia formal, no formal y comunitaria, la Justicia Juvenil Restaurativa y las acciones de protección, atención social, preventivas y pedagógicas, para fortalecer el acceso a la justicia, el mejoramiento de las condiciones de convivencia, la prevención del delito, la reparación a las víctimas y el empoderamiento de derechos de sus habitantes."/>
    <s v="Orientar, atender y remitir a los habitantes de Bogotá a los programas y servicios de justicia y a los métodos autocompositivos para el abordaje pacífico de conflictos.         "/>
    <s v=" Adolescentes y Jóvenes del Sistema de Responsabilidad Penal para Adolescentes vinculados a las rutas de atención del Programa Distrital de Justicia Juvenil Restaurativa."/>
    <s v="Vincular adolescentes y Jóvenes del Sistema de Responsabilidad Penal para Adolescentes a las rutas de atención del Programa Distrital de Justicia Juvenil Restaurativa"/>
    <s v="Subsecretaría de Acceso a la Justicia"/>
    <s v="Eficacia "/>
    <s v="Creciente"/>
    <s v="Porcentaje "/>
    <s v="Trimestral"/>
  </r>
  <r>
    <n v="12"/>
    <x v="1"/>
    <s v="Orientar, atender y remitir a los habitantes de Bogotá a los programas y servicios de justicia y a los métodos autocompositivos para el abordaje pacífico de conflictos, por medio de la implementación del Sistema Distrital de Justicia y los Sistemas Locales de Justicia, la promoción de las rutas de acceso a la justicia y el fortalecimiento de los mecanismos de justicia formal, no formal y comunitaria, la Justicia Juvenil Restaurativa y las acciones de protección, atención social, preventivas y pedagógicas, para fortalecer el acceso a la justicia, el mejoramiento de las condiciones de convivencia, la prevención del delito, la reparación a las víctimas y el empoderamiento de derechos de sus habitantes."/>
    <s v="Implementación del Sistema Distrital de Justicia y los Sistemas Locales de Justicia, la promoción de las rutas de acceso a la justicia y el fortalecimiento de los mecanismos de justicia formal, no formal y comunitaria, la Justicia Juvenil Restaurativa y las acciones de protección, atención social, preventivas y pedagógicas.         "/>
    <s v="Adolescentes y Jóvenes del Sistema de Responsabilidad Penal para Adolescentes vinculados a estrategias gestionadas por la Dirección de Responsabilidad Penal Adolescente y orientadas a fortalecer su atención integral."/>
    <s v="Vincular adolescentes y Jóvenes del Sistema de Responsabilidad Penal para Adolescentes a estrategias orientadas a fortalecer su atención integral                   "/>
    <s v="Subsecretaría de Acceso a la Justicia"/>
    <s v="Eficacia "/>
    <s v="Creciente"/>
    <s v="Porcentaje "/>
    <s v="Trimestral"/>
  </r>
  <r>
    <n v="13"/>
    <x v="1"/>
    <s v="Orientar, atender y remitir a los habitantes de Bogotá a los programas y servicios de justicia y a los métodos autocompositivos para el abordaje pacífico de conflictos, por medio de la implementación del Sistema Distrital de Justicia y los Sistemas Locales de Justicia, la promoción de las rutas de acceso a la justicia y el fortalecimiento de los mecanismos de justicia formal, no formal y comunitaria, la Justicia Juvenil Restaurativa y las acciones de protección, atención social, preventivas y pedagógicas, para fortalecer el acceso a la justicia, el mejoramiento de las condiciones de convivencia, la prevención del delito, la reparación a las víctimas y el empoderamiento de derechos de sus habitantes."/>
    <s v="Fortalecer el acceso a la justicia, el mejoramiento de las condiciones de convivencia, la prevención del delito, la reparación a las víctimas y el empoderamiento de derechos de sus habitantes. "/>
    <s v="Nivel de satisfacción de usuarios atendidos presencialmente en el programa Casa Libertad "/>
    <s v="Evaluar el grado de satisfaccion de los usuarios del programa respecto de la atención primeria brindada de forma presencial en el equipamiento de Casa Libertad."/>
    <s v="Subsecretaría de Acceso a la Justicia"/>
    <s v="Efectividad"/>
    <s v="Estable"/>
    <s v="Porcentaje "/>
    <s v="Trimestral"/>
  </r>
  <r>
    <n v="14"/>
    <x v="1"/>
    <s v="Orientar, atender y remitir a los habitantes de Bogotá a los programas y servicios de justicia y a los métodos autocompositivos para el abordaje pacífico de conflictos, por medio de la implementación del Sistema Distrital de Justicia y los Sistemas Locales de Justicia, la promoción de las rutas de acceso a la justicia y el fortalecimiento de los mecanismos de justicia formal, no formal y comunitaria, la Justicia Juvenil Restaurativa y las acciones de protección, atención social, preventivas y pedagógicas, para fortalecer el acceso a la justicia, el mejoramiento de las condiciones de convivencia, la prevención del delito, la reparación a las víctimas y el empoderamiento de derechos de sus habitantes."/>
    <s v="Implementación del Sistema Distrital de Justicia y los Sistemas Locales de Justicia, la promoción de las rutas de acceso a la justicia y el fortalecimiento de los mecanismos de justicia formal, no formal y comunitaria, la Justicia Juvenil Restaurativa y las acciones de protección, atención social, preventivas y pedagógicas."/>
    <s v="Nivel de satisfacción de usuarios y autoridades sobre el Programa Distrital de Justicia Restaurativa, línea Principio de Oportunidad y el cumplimiento de objetivos de los adolescentes y jóvenes ofensores."/>
    <s v="Medir el nivel de satisfacción de usuarios y autoridades sobre el Programa Distrital de Justicia Restaurativa, línea Principio de Oportunidad y el cumplimiento de objetivos de los adolescentes y jóvenes ofensores."/>
    <s v="Subsecretaría de Acceso a la Justicia"/>
    <s v="Efectividad"/>
    <s v="Estable"/>
    <s v="Porcentaje "/>
    <s v="Cuatrimestral "/>
  </r>
  <r>
    <n v="15"/>
    <x v="2"/>
    <s v="Atender y orientar los requerimientos que presentan los grupos de valor y partes involucradas, en los canales de atención dispuestos por la Entidad, mediante el seguimiento a la oportunidad y a la calidad de las respuestas, con el fin de dar cumplimiento al derecho que tiene todo ciudadano a presentar peticiones respetuosas y a obtener pronta respuesta."/>
    <s v="Mediante el seguimiento a la oportunidad y a la calidad de las respuestas.         "/>
    <s v="Porcentaje de oportunidad en las respuestas a las Peticiones, Quejas, Reclamos y Sugerencias - PQRS.         "/>
    <s v="Determinar el nivel de cumplimiento en los tiempos de entrega, de las respuestas a los requerimientos de los grupos de valor y partes involucradas,  con el fin de dar cumplimiento a los lineamientos normativos relacionados con el tramite de las peticiones.         "/>
    <s v="Subsecretaría de Gestión Institucional"/>
    <s v="Eficiencia"/>
    <s v="Estable"/>
    <s v="Porcentaje "/>
    <s v="Mensual "/>
  </r>
  <r>
    <n v="16"/>
    <x v="2"/>
    <s v="Atender y orientar los requerimientos que presentan los grupos de valor y partes involucradas, en los canales de atención dispuestos por la Entidad, mediante el seguimiento a la oportunidad y a la calidad de las respuestas, con el fin de dar cumplimiento al derecho que tiene todo ciudadano a presentar peticiones respetuosas y a obtener pronta respuesta."/>
    <s v="Atender y orientar los requerimientos que presentan los grupos de valor y partes involucradas, en los canales de atención dispuestos por la Entidad.         "/>
    <s v="Porcentaje de peticiones, quejas, reclamos y sugerencias trasladadas a otra(s) entidad(es)."/>
    <s v="Establecer el porcentaje de recordación y apropiación que tiene la ciudadanía respecto a los servicios que ofrece la Secretaría Distrital de Seguridad, Convivencia y Justicia a partir de los traslados de las peticiones, quejas, reclamos y sugerencias que ingresan a la Entidad por medio de los distintos canales de interacción.         "/>
    <s v="Subsecretaría de Gestión Institucional"/>
    <s v="Eficacia"/>
    <s v="Decreciente"/>
    <s v="Porcentaje "/>
    <s v="Mensual"/>
  </r>
  <r>
    <n v="17"/>
    <x v="3"/>
    <s v="Tramitar y Evaluar las quejas, informes o peticiones presentadas en contra de los servidores públicos, de la Secretaria de Seguridad, Convivencia y Justicia de Bogotá, D.C., mediante actuaciones administrativas, conforme a lo dispuesto en la Ley, estableciendo si existe o no responsabilidad disciplinaria. A su vez, a través de capacitaciones, sensibilizar a los funcionarios en el ejercicio de la función preventiva y /o correctiva en temas relacionados con la aplicación de la normatividad en materia disciplinaria, con el fin de garantizar el cumplimiento de los deberes, obligaciones y metas propuestas por la Entidad.         "/>
    <s v="Tramitar y evaluar las quejas, informes o peticiones en contra de los servidores públicos, de la Secretaria de Seguridad, Convivencia y Justicia de Bogotá, D.C., mediante actuaciones administrativas, conforme a lo dispuesto en la Ley, estableciendo si existe o no responsabilidad disciplinaria.         "/>
    <s v="Expedientes disciplinarios impulsados en términos de ley"/>
    <s v="Impulsar los expedientes  disciplinarios de conformidad a los términos de ley, en aras de acelerar las actuaciones administrativas de los diferentes procesos. "/>
    <s v="Control Interno Disciplinario         "/>
    <s v="Eficacia "/>
    <s v="Creciente"/>
    <s v="Porcentaje "/>
    <s v="Semestral"/>
  </r>
  <r>
    <n v="18"/>
    <x v="3"/>
    <s v="Tramitar y Evaluar las quejas, informes o peticiones presentadas en contra de los servidores públicos, de la Secretaria de Seguridad, Convivencia y Justicia de Bogotá, D.C., mediante actuaciones administrativas, conforme a lo dispuesto en la Ley, estableciendo si existe o no responsabilidad disciplinaria. A su vez, a través de capacitaciones, sensibilizar a los funcionarios en el ejercicio de la función preventiva y /o correctiva en temas relacionados con la aplicación de la normatividad en materia disciplinaria, con el fin de garantizar el cumplimiento de los deberes, obligaciones y metas propuestas por la Entidad.         "/>
    <s v="Tramitar y evaluar las quejas, informes o peticiones en contra de los servidores públicos, de la Secretaria de Seguridad, Convivencia y Justicia de Bogotá, D.C., mediante actuaciones administrativas, conforme a lo dispuesto en la Ley, estableciendo si existe o no responsabilidad disciplinaria.         "/>
    <s v="Quejas disciplinarias evaluadas por la Oficina de Control Disciplinario"/>
    <s v="Evaluar las quejas disciplinarias que son reportadas a la Oficina de Control Disciplinario              "/>
    <s v="Control Interno Disciplinario         "/>
    <s v="Eficacia "/>
    <s v="Estable"/>
    <s v="Porcentaje "/>
    <s v="Trimestral"/>
  </r>
  <r>
    <n v="19"/>
    <x v="4"/>
    <s v="Custodiar y vigilar a las Personas Privadas de la Libertad evitando daños así mismos, a otras personas y a los bienes dentro y fuera del Establecimiento Carcelario a través de la exigencia y cumplimiento de la normatividad vigente, utilizando los medios físicos, tecnológicos y personal del Cuerpo de Custodia y Vigilancia existente para mantener el orden, disciplina y la sana convivencia.         "/>
    <s v="Mantener el orden, disciplina y la sana convivencia.         "/>
    <s v=" Variación de agresiones físicas entre las Personas Privadas de la Libertad en el periodo.         "/>
    <s v="Determinar la variación de las agresiones físicas entre Personas Privadas de la Libertad presentadas de un periodo a otro          "/>
    <s v="Cárcel Distrital de Varones y Anexo de Mujeres"/>
    <s v="Eficacia "/>
    <s v="Decreciente"/>
    <s v="Porcentaje "/>
    <s v="Mensual"/>
  </r>
  <r>
    <n v="20"/>
    <x v="4"/>
    <s v="Custodiar y vigilar a las Personas Privadas de la Libertad evitando daños así mismos, a otras personas y a los bienes dentro y fuera del Establecimiento Carcelario a través de la exigencia y cumplimiento de la normatividad vigente, utilizando los medios físicos, tecnológicos y personal del Cuerpo de Custodia y Vigilancia existente para mantener el orden, disciplina y la sana convivencia."/>
    <s v="Mantener el orden, disciplina y la sana convivencia.         "/>
    <s v="Porcentaje cumplimiento de requisas programadas."/>
    <s v="Mantener el orden, disciplina y la sana convivencia con el fin de prevenir de manera individual y/o grupal actos de violencia, vandálicos y alteración del orden interno que se puedan presentar por parte de las Personas Privadas de la Libertad         "/>
    <s v="Cárcel Distrital de Varones y Anexo de Mujeres"/>
    <s v="Eficacia "/>
    <s v="Estable"/>
    <s v="Porcentaje "/>
    <s v="Mensual"/>
  </r>
  <r>
    <n v="21"/>
    <x v="5"/>
    <s v="Planear la gestión institucional y sectorial a través de la formulación de políticas, lineamientos metodológicos , asesoría, capacitación y sensibilización, seguimiento y  definición de acciones de mejora en el marco del Modelo Integrado de Planeación y Gestión –MIPG, para el cumplimiento de la misión de la entidad, la política pública y lo previsto en el Plan de Desarrollo Distrital         "/>
    <s v="Planear la gestión institucional y sectorial "/>
    <s v="Nivel de cumplimiento del POA"/>
    <s v="Medir el avance en el cumplimiento del Plan Operativo anual - POA.         "/>
    <s v="Jefe de la Oficina Asesora de Planeación"/>
    <s v="Eficacia "/>
    <s v="Creciente"/>
    <s v="Porcentaje "/>
    <s v="Trimestral"/>
  </r>
  <r>
    <n v="22"/>
    <x v="5"/>
    <s v="Planear la gestión institucional y sectorial a través de la formulación de políticas, lineamientos metodológicos , asesoría, capacitación y sensibilización, seguimiento y  definición de acciones de mejora en el marco del Modelo Integrado de Planeación y Gestión –MIPG, para el cumplimiento de la misión de la entidad, la política pública y lo previsto en el Plan de Desarrollo Distrital         "/>
    <s v="planear la gestión institucional y sectorial a través de políticas."/>
    <s v="Nivel de aprendizaje de capacitados en temas ambientales         "/>
    <s v="Medir el grado de aprendizaje de las personas que participan en las capacitaciones de temas ambientales, en todas las sedes de la Entidad.      "/>
    <s v="Oficina Asesora de Planeación"/>
    <s v="Efectividad"/>
    <s v="Estable"/>
    <s v="Porcentaje "/>
    <s v="Trimestral"/>
  </r>
  <r>
    <n v="23"/>
    <x v="6"/>
    <s v="Adquirir los bienes y servicios requeridos por los organismos de seguridad, convivencia y acceso a la justicia, mediante el cumplimiento de las diferentes etapas contractuales para el mejoramiento de las condiciones de seguridad, convivencia y justicia en el Distrito Capital.         "/>
    <s v="Adquirir los bienes y servicios requeridos por los organismos de seguridad, convivencia y acceso a la justicia, mediante el cumplimiento de las diferentes etapas contractuales   "/>
    <s v="Porcentaje de procesos realizados         "/>
    <s v="Verificar el porcentaje de los procesos realizados con base a los requerimientos llegados      "/>
    <s v="Subsecretaría de Inversiones y Fortalecimiento de Capacidades Operativas         "/>
    <s v="Eficacia "/>
    <s v="Estable"/>
    <s v="Porcentaje "/>
    <s v="Trimestral"/>
  </r>
  <r>
    <n v="24"/>
    <x v="6"/>
    <s v="Adquirir los bienes y servicios requeridos por los organismos de seguridad, convivencia y acceso a la justicia, mediante el cumplimiento de las diferentes etapas contractuales para el mejoramiento de las condiciones de seguridad, convivencia y justicia en el Distrito Capital.         "/>
    <s v="Adquirir los bienes y servicios requeridos por los organismos de seguridad, convivencia y acceso a la justicia, mediante el cumplimiento de las diferentes etapas contractuales   "/>
    <s v="Elaboración de Contratos     "/>
    <s v="Verificar el cumplimiento en la elaboración de los contratos/convenios. "/>
    <s v="Subsecretaría de Inversiones y Fortalecimiento de Capacidades Operativas         "/>
    <s v="Eficacia "/>
    <s v="Estable"/>
    <s v="Porcentaje "/>
    <s v="Trimestral"/>
  </r>
  <r>
    <n v="25"/>
    <x v="6"/>
    <s v="Adquirir los bienes y servicios requeridos por los organismos de seguridad, convivencia y acceso a la justicia, mediante el cumplimiento de las diferentes etapas contractuales para el mejoramiento de las condiciones de seguridad, convivencia y justicia en el Distrito Capital.         "/>
    <s v="Adquirir los bienes y servicios requeridos por los organismos de seguridad, convivencia y acceso a la justicia, mediante el cumplimiento de las diferentes etapas contractuales   "/>
    <s v="Elaboración de modificaciones contractuales"/>
    <s v="Verificar el cumplimiento en la elaboración de las modificaciones contractuales     "/>
    <s v="Subsecretaría de Inversiones y Fortalecimiento de Capacidades Operativas         "/>
    <s v="Eficacia "/>
    <s v="Estable"/>
    <s v="Porcentaje "/>
    <s v="Trimestral"/>
  </r>
  <r>
    <n v="26"/>
    <x v="6"/>
    <s v="Adquirir los bienes y servicios requeridos por los organismos de seguridad, convivencia y acceso a la justicia, mediante el cumplimiento de las diferentes etapas contractuales para el mejoramiento de las condiciones de seguridad, convivencia y justicia en el Distrito Capital.         "/>
    <s v="mejoramiento de las condiciones de seguridad, convivencia y justicia en el Distrito Capital.         "/>
    <s v="Porcentaje de solicitudes de mantenimiento gestionadas"/>
    <s v="Verificar el porcentaje de ejecución de las solicitudes de mantenimientos que son gestionadas por la Dirección de Bienes."/>
    <s v="Subsecretaría de Inversiones y Fortalecimiento de Capacidades Operativas         "/>
    <s v="Eficacia "/>
    <s v="Estable"/>
    <s v="Porcentaje "/>
    <s v="Trimestral"/>
  </r>
  <r>
    <n v="27"/>
    <x v="7"/>
    <s v="Prestar los servicios de apoyo administrativo, logístico, control de inventarios y en cuanto a la Gestión Documental garantizar la custodia, conservación y preservación de la memoria y el patrimonio documental de la Secretaría Distrital de Seguridad, Convivencia y Justicia, facilitando su acceso y consulta, con el fin de resguardar la información como un activo institucional para garantizar el efectivo funcionamiento de la Entidad.         "/>
    <s v="Prestar los servicios de control de inventarios.         "/>
    <s v="Porcentaje de solicitudes atendidas de entrada de bienes"/>
    <s v="Realizar seguimiento a la gestión de los requerimientos para la entrada de los bienes a la SSCJ durante el periodo, con el fin de garantizar la información contable del Almacén de la Entidad.         "/>
    <s v="Dirección de Recursos Físicos y Gestión Documental"/>
    <s v="Eficacia "/>
    <s v="Creciente"/>
    <s v="Porcentaje "/>
    <s v="Trimestral"/>
  </r>
  <r>
    <n v="28"/>
    <x v="7"/>
    <s v="Prestar los servicios de apoyo administrativo, logístico, control de inventarios y en cuanto a la Gestión Documental garantizar la custodia, conservación y preservación de la memoria y el patrimonio documental de la Secretaría Distrital de Seguridad, Convivencia y Justicia, facilitando su acceso y consulta, con el fin de resguardar la información como un activo institucional para garantizar el efectivo funcionamiento de la Entidad.         "/>
    <s v="Garantizar la custodia, conservación y preservación de la memoria y el patrimonio documental de la Secretaría Distrital de Seguridad, Convivencia y Justicia, facilitando su acceso y consulta, con el fin de resguardar la información como un activo institucional para garantizar el efectivo funcionamiento de la Entidad.         "/>
    <s v="Porcentaje de capacitaciones realizadas         "/>
    <s v="Realizar seguimiento a la gestión de las  capacitaciones impartidas a los servidores y contratistas de la SSCJ durante el periodo, con el fin de enseñar la metodología de administración de archivos.         "/>
    <s v="Dirección de Recursos Físicos y Gestión Documental"/>
    <s v="Eficacia "/>
    <s v="Creciente"/>
    <s v="Porcentaje "/>
    <s v="Trimestral"/>
  </r>
  <r>
    <n v="29"/>
    <x v="7"/>
    <s v="Prestar los servicios de apoyo administrativo, logístico, control de inventarios y en cuanto a la Gestión Documental garantizar la custodia, conservación y preservación de la memoria y el patrimonio documental de la Secretaría Distrital de Seguridad, Convivencia y Justicia, facilitando su acceso y consulta, con el fin de resguardar la información como un activo institucional para garantizar el efectivo funcionamiento de la Entidad.         "/>
    <s v="Garantizar la custodia, conservación y preservación de la memoria y el patrimonio documental de la Secretaría Distrital de Seguridad, Convivencia y Justicia, facilitando su acceso y consulta, con el fin de resguardar la información como un activo institucional para garantizar el efectivo funcionamiento de la Entidad.         "/>
    <s v="Porcentaje de consulta y préstamo de expedientes del Archivo Central          "/>
    <s v="Realizar seguimiento a la atención de consultas y préstamo documental durante el periodo, con el fin de  garantizar el acceso y consulta de los expedientes custodiados.         "/>
    <s v="Dirección de Recursos Físicos y Gestión Documental"/>
    <s v="Eficacia "/>
    <s v="Estable"/>
    <s v="Expedientes consultados"/>
    <s v="Trimestral"/>
  </r>
  <r>
    <n v="30"/>
    <x v="7"/>
    <s v="Prestar los servicios de apoyo administrativo, logístico, control de inventarios y en cuanto a la Gestión Documental garantizar la custodia, conservación y preservación de la memoria y el patrimonio documental de la Secretaría Distrital de Seguridad, Convivencia y Justicia, facilitando su acceso y consulta, con el fin de resguardar la información como un activo institucional para garantizar el efectivo funcionamiento de la Entidad.         "/>
    <s v="Garantizar la custodia, conservación y preservación de la memoria y el patrimonio documental de la Secretaría Distrital de Seguridad, Convivencia y Justicia, facilitando su acceso y consulta, con el fin de resguardar la información como un activo institucional para garantizar el efectivo funcionamiento de la Entidad.         "/>
    <s v="Porcentaje de cumplimiento en la entrega de las comunicaciones oficiales de entrada radicadas         "/>
    <s v="Medir el cumplimiento en la distribución de las comunicaciones oficiales de entrada en el tiempo previsto         "/>
    <s v="Dirección de Recursos Físicos y Gestión Documental"/>
    <s v="Eficacia "/>
    <s v="Estable"/>
    <s v="Porcentaje "/>
    <s v="Trimestral"/>
  </r>
  <r>
    <n v="31"/>
    <x v="7"/>
    <s v="Prestar los servicios de apoyo administrativo, logístico, control de inventarios y en cuanto a la Gestión Documental garantizar la custodia, conservación y preservación de la memoria y el patrimonio documental de la Secretaría Distrital de Seguridad, Convivencia y Justicia, facilitando su acceso y consulta, con el fin de resguardar la información como un activo institucional para garantizar el efectivo funcionamiento de la Entidad.         "/>
    <s v="Garantizar la custodia, conservación y preservación de la memoria y el patrimonio documental de la Secretaría Distrital de Seguridad, Convivencia y Justicia, facilitando su acceso y consulta, con el fin de resguardar la información como un activo institucional para garantizar el efectivo funcionamiento de la Entidad.         "/>
    <s v="Porcentaje de solicitudes atendidas de mantenimiento de la sede administrativa"/>
    <s v="Realizar seguimiento a la gestión de los requerimientos de mantenimiento en la sede administrativa durante el periodo, con el fin de garantizar las condiciones físicas de las instalaciones de la sede administrativa de la Entidad.         _x0009__x0009__x0009__x0009__x0009__x0009__x0009__x0009__x0009__x0009__x0009__x0009__x0009__x0009_"/>
    <s v="Dirección de Recursos Físicos y Gestión Documental"/>
    <s v="Eficacia "/>
    <s v="Creciente"/>
    <s v="Porcentaje "/>
    <s v="Trimestral"/>
  </r>
  <r>
    <n v="32"/>
    <x v="7"/>
    <s v="Prestar los servicios de apoyo administrativo, logístico, control de inventarios y en cuanto a la Gestión Documental garantizar la custodia, conservación y preservación de la memoria y el patrimonio documental de la Secretaría Distrital de Seguridad, Convivencia y Justicia, facilitando su acceso y consulta, con el fin de resguardar la información como un activo institucional para garantizar el efectivo funcionamiento de la Entidad.         "/>
    <s v="Prestar los servicios de apoyo administrativo, logístico, control de inventarios y en cuanto a la Gestión Documental garantizar la custodia, conservación y preservación de la memoria y el patrimonio documental de la Secretaría Distrital de Seguridad, Convivencia y Justicia, facilitando su acceso y consulta, con el fin de resguardar la información como un activo institucional para garantizar el efectivo funcionamiento de la Entidad.         "/>
    <s v="Porcentaje de avance del Plan de Preservación Digital a Largo Plazo del Sistema Integrado de Conservación       "/>
    <s v="Medir el porcentaje de ejecución y cumplimiento de las estrategias del Plan de Preservación Digital a Largo Plazo del Sistema Integrado de Conservación"/>
    <s v="Dirección de Recursos Físicos y Gestión Documental"/>
    <s v="Eficacia "/>
    <s v="Creciente"/>
    <s v="Porcentaje "/>
    <s v="Trimestral  "/>
  </r>
  <r>
    <n v="33"/>
    <x v="7"/>
    <s v="Prestar los servicios de apoyo administrativo, logístico, control de inventarios y en cuanto a la Gestión Documental garantizar la custodia, conservación y preservación de la memoria y el patrimonio documental de la Secretaría Distrital de Seguridad, Convivencia y Justicia, facilitando su acceso y consulta, con el fin de resguardar la información como un activo institucional para garantizar el efectivo funcionamiento de la Entidad.         "/>
    <s v="Garantizar la custodia, conservación y preservación de la memoria y el patrimonio documental de la Secretaría Distrital de Seguridad, Convivencia y Justicia, facilitando su acceso y consulta, con el fin de resguardar la información como un activo institucional para garantizar el efectivo funcionamiento de la Entidad.         "/>
    <s v="Porcentaje de avance del Plan de Conservación Documental del Sistema Integrado de Conservación "/>
    <s v="Medir el porcentaje de ejecución y cumplimiento de los programas del Plan de Conservación Documental del Sistema Integrado de Conservación"/>
    <s v="Dirección de Recursos Físicos y Gestión Documental"/>
    <s v="Eficacia "/>
    <s v="Creciente"/>
    <s v="Porcentaje "/>
    <s v="Trimestral  "/>
  </r>
  <r>
    <n v="34"/>
    <x v="7"/>
    <s v="Prestar los servicios de apoyo administrativo, logístico, control de inventarios y en cuanto a la Gestión Documental garantizar la custodia, conservación y preservación de la memoria y el patrimonio documental de la Secretaría Distrital de Seguridad, Convivencia y Justicia, facilitando su acceso y consulta, con el fin de resguardar la información como un activo institucional para garantizar el efectivo funcionamiento de la Entidad.         "/>
    <s v="Garantizar la custodia, conservación y preservación de la memoria y el patrimonio documental de la Secretaría Distrital de Seguridad, Convivencia y Justicia, facilitando su acceso y consulta, con el fin de resguardar la información como un activo institucional para garantizar el efectivo funcionamiento de la Entidad.         "/>
    <s v="Porcentaje de avance en la implementación del Plan Institucional de Archivos PINAR_x0009__x0009__x0009__x0009_"/>
    <s v="Medir el porcentaje de cumplimiento de las actividades propuestas en la implementación del Plan Institucional de Archivos PINAR, de acuerdo al cronograma previsto.   "/>
    <s v="Dirección de Recursos Físicos y Gestión Documental"/>
    <s v="Eficacia "/>
    <s v="Creciente"/>
    <s v="Porcentaje "/>
    <s v="Trimestral  "/>
  </r>
  <r>
    <n v="35"/>
    <x v="8"/>
    <s v="Administrar las estrategias de comunicación hacia las partes interesadas y los grupos de valor mediante el diseño de mensajes que permitan el posicionamiento  de la Secretaría Distrital de Seguridad Convivencia y Justicia para el cumplimiento de los objetivos misionales y de acuerdo con los lineamientos de la alcaldía  de Bogotá. "/>
    <s v="Estrategias de comunicación hacia las partes interesadas y los grupos de valor"/>
    <s v=" Crecimiento digital de audiencia a través de los canales oficiales de la SSCJ    "/>
    <s v=" Conocer el nivel crecimiento de audiencia digital a través de nuevos seguidores en los medios oficiales de comunicación de la SSCJ (Redes Sociales + Sección de Noticias)                "/>
    <s v="Oficina Asesora de Comunicaciones           "/>
    <s v="Eficacia "/>
    <s v="Creciente"/>
    <s v="Porcentaje "/>
    <s v="Trimestral"/>
  </r>
  <r>
    <n v="36"/>
    <x v="8"/>
    <s v="Administrar las estrategias de comunicación hacia las partes interesadas y los grupos de valor mediante el diseño de mensajes que permitan el posicionamiento  de la Secretaría Distrital de Seguridad Convivencia y Justicia para el cumplimiento de los objetivos misionales y de acuerdo con los lineamientos de la alcaldía  de Bogotá. "/>
    <s v="Diseño de mensajes que permitan el posicionamiento de la secretaría Distrital de seguridad, convivencia y Justicia "/>
    <s v="Porcentaje de Oportunidad en la entrega de piezas gráficas de comunicación efectivas    "/>
    <s v="Diseñar y poner en marcha piezas gráficas de comunicación de acuerdo con la necesidad de los solicitantes                  "/>
    <s v="Oficina Asesora de Comunicaciones           "/>
    <s v="Eficiencia"/>
    <s v="Estable"/>
    <s v="Días"/>
    <s v="Trimestral"/>
  </r>
  <r>
    <n v="37"/>
    <x v="8"/>
    <s v="Administrar las estrategias de comunicación hacia las partes interesadas y los grupos de valor mediante el diseño de mensajes que permitan el posicionamiento  de la Secretaría Distrital de Seguridad Convivencia y Justicia para el cumplimiento de los objetivos misionales y de acuerdo con los lineamientos de la alcaldía  de Bogotá. "/>
    <s v="Mantener informadas a las partes interesadas y los distintos grupos de valor  "/>
    <s v="Nivel de cumplimiento  de acciones comunicativas internas"/>
    <s v="Medir el nivel de cumplimiento  de acciones comunicativas internas solicitadas para publicar en el boletín interno           "/>
    <s v="Oficina Asesora de Comunicaciones           "/>
    <s v="Eficacia "/>
    <s v="Estable"/>
    <s v="Porcentaje "/>
    <s v="Trimestral"/>
  </r>
  <r>
    <n v="38"/>
    <x v="9"/>
    <s v="Articular y gestionar las herramientas tecnológicas, operacionales y humanas dispuestas por el Distrito Capital para la atención de seguridad y emergencias, a través de la implementación de procedimientos, protocolos y modelos de operación, la innovación tecnológica y transferencia de conocimiento, con el propósito de dar una respuesta coordinada, eficiente y oportuna a los eventos de seguridad y emergencias que ocurren en Bogotá, D.C; a la vez que genera  información centralizada y confiable para la toma de decisiones y aporta conocimiento para la prevención y anticipación de dichos eventos.            "/>
    <s v="Articular y gestionar las herramientas tecnológicas, operacionales y humanas dispuestas por el Distrito Capital para la atención de seguridad y emergencias         "/>
    <s v="Tasa de faltas en calidad"/>
    <s v="Determinar el nivel de calidad mensual de la recepción de llamadas mediante la medición del porcentaje de faltas graves y muy graves encontradas durante la ejecución de la Evaluación de la Calidad de la Operación de la Sala Unificada de Recepción. Se calcula como el porcentaje de evaluaciones con al menos un falta grave o muy grave respecto al total de evaluaciones realizadas.   "/>
    <s v="Centro de Comando, Control, Comunicaciones y Computol_C4         "/>
    <s v="Eficacia "/>
    <s v="Estable"/>
    <s v="Porcentaje "/>
    <s v="Mensual"/>
  </r>
  <r>
    <n v="39"/>
    <x v="9"/>
    <s v="Articular y gestionar las herramientas tecnológicas, operacionales y humanas dispuestas por el Distrito Capital para la atención de seguridad y emergencias, a través de la implementación de procedimientos, protocolos y modelos de operación, la innovación tecnológica y transferencia de conocimiento, con el propósito de dar una respuesta coordinada, eficiente y oportuna a los eventos de seguridad y emergencias que ocurren en Bogotá, D.C; a la vez que genera  información centralizada y confiable para la toma de decisiones y aporta conocimiento para la prevención y anticipación de dichos eventos.            "/>
    <s v="Con el propósito de dar una respuesta coordinada, eficiente y oportuna a los eventos de seguridad y emergencias que ocurren en Bogotá, D.C; a la vez que genera  información centralizada y confiable para la toma de decisiones y aporta conocimiento para la prevención y anticipación de dichos eventos.          "/>
    <s v="Tasa de abandono de llamadas después de umbral"/>
    <s v="Conocer el porcentaje de llamadas que no se atendieron mensualmente. Para la Línea de emergencias de Bogotá se definió mantener este indicador por debajo del 10%. Se calcula como el porcentaje de llamadas abandonadas luego de umbral respecto al total de llamadas que ingresaron al 123. El umbral mencionado es de 20 segundos, ya que luego de ese tiempo se considera que la llamada es un intento real de comunicación con la Línea 123.   "/>
    <s v="Centro de Comando, Control, Comunicaciones y Computol_C4         "/>
    <s v="Eficiencia"/>
    <s v="Estable"/>
    <s v="Porcentaje "/>
    <s v="Mensual"/>
  </r>
  <r>
    <n v="40"/>
    <x v="9"/>
    <s v="Articular y gestionar las herramientas tecnológicas, operacionales y humanas dispuestas por el Distrito Capital para la atención de seguridad y emergencias, a través de la implementación de procedimientos, protocolos y modelos de operación, la innovación tecnológica y transferencia de conocimiento, con el propósito de dar una respuesta coordinada, eficiente y oportuna a los eventos de seguridad y emergencias que ocurren en Bogotá, D.C; a la vez que genera  información centralizada y confiable para la toma de decisiones y aporta conocimiento para la prevención y anticipación de dichos eventos.            "/>
    <s v="A través de la implementación de procedimientos, protocolos y modelos de operación, la innovación tecnológica y transferencia de conocimiento "/>
    <s v="Tasa de respuesta de llamadas antes de umbral         "/>
    <s v="Medir la capacidad operativa mensual de la Sala Unificada de Recepción para responder llamadas dentro de los primeros veinte segundos. Se calcula como el porcentaje de llamadas respondidas antes del umbral de 20 segundos respecto al total de llamadas respondidas."/>
    <s v="Centro de Comando, Control, Comunicaciones y Computol_C4         "/>
    <s v="Eficiencia"/>
    <s v="Estable"/>
    <s v="Porcentaje "/>
    <s v="Mensual"/>
  </r>
  <r>
    <n v="41"/>
    <x v="10"/>
    <s v="Programar, registrar y controlar los recursos financieros de la Secretaría Distrital de Seguridad, Convivencia y Justicia a través de los aplicativos de la Secretaría Distrital de Hacienda, con el fin de reflejar la realidad económica de la Entidad.         "/>
    <s v="Programar, registrar y controlar los recursos financieros de la Secretaría Distrital de Seguridad, Convivencia y Justicia         "/>
    <s v="Porcentaje de Conciliaciones Contables Realizadas         "/>
    <s v="Gestionar el seguimiento a los estados financieros, mediante las conciliaciones programadas en el periodo, con el fin de garantizar la veracidad de la información contable.         "/>
    <s v="Dirección Financiero"/>
    <s v="Eficacia "/>
    <s v="Estable"/>
    <s v="Porcentaje "/>
    <s v="Trimestral"/>
  </r>
  <r>
    <n v="42"/>
    <x v="10"/>
    <s v="Programar, registrar y controlar los recursos financieros de la Secretaría Distrital de Seguridad, Convivencia y Justicia a través de los aplicativos de la Secretaría Distrital de Hacienda, con el fin de reflejar la realidad económica de la Entidad.         "/>
    <s v="Los aplicativos de la Secretaría Distrital de Hacienda         "/>
    <s v="Porcentaje de seguimientos a la ejecución del PAC"/>
    <s v="Gestionar la ejecución apropiada de la programación del Plan Anualizado de Caja (PAC), mediante los seguimientos programados en los periodos establecidos para garantizar un seguimiento y acompañamiento a la Programación y ejecución hecha por las áreas. "/>
    <s v="Dirección Financiero"/>
    <s v="Eficacia "/>
    <s v="Estable"/>
    <s v="Porcentaje "/>
    <s v="Trimestral"/>
  </r>
  <r>
    <n v="43"/>
    <x v="10"/>
    <s v="Programar, registrar y controlar los recursos financieros de la Secretaría Distrital de Seguridad, Convivencia y Justicia a través de los aplicativos de la Secretaría Distrital de Hacienda, con el fin de reflejar la realidad económica de la Entidad.         "/>
    <s v="implementando políticas, estrategias y acciones que permitan controlar de forma oportuna, trasparente y eficiente, la gestión presupuestal y contable de la Secretaría Distrital de Seguridad"/>
    <s v="Oportunidad en el Trámte de Cuentas"/>
    <s v="Medir el tiempo de gestión de las cuentas presentadas por los contratistas de prestación de servicios."/>
    <s v="Dirección Financiero"/>
    <s v="Eficiencia"/>
    <s v="Estable"/>
    <s v="Porcentaje "/>
    <s v="Trimestral"/>
  </r>
  <r>
    <n v="44"/>
    <x v="10"/>
    <s v="Programar, registrar y controlar los recursos financieros de la Secretaría Distrital de Seguridad, Convivencia y Justicia a través de los aplicativos de la Secretaría Distrital de Hacienda, con el fin de reflejar la realidad económica de la Entidad.         "/>
    <s v="implementando políticas, estrategias y acciones que permitan controlar de forma oportuna, trasparente y eficiente, la gestión presupuestal y contable de la Secretaría Distrital de Seguridad"/>
    <s v="Oportunidad en la expedición y firma de CDP's"/>
    <s v="Medir el numero de solicitudes de CDP atendidas oportunamente."/>
    <s v="Dirección Financiero"/>
    <s v="Eficiencia"/>
    <s v="Estable"/>
    <s v="Porcentaje "/>
    <s v="Trimestral"/>
  </r>
  <r>
    <n v="45"/>
    <x v="10"/>
    <s v="Programar, registrar y controlar los recursos financieros de la Secretaría Distrital de Seguridad, Convivencia y Justicia a través de los aplicativos de la Secretaría Distrital de Hacienda, con el fin de reflejar la realidad económica de la Entidad.         "/>
    <s v="implementando políticas, estrategias y acciones que permitan controlar de forma oportuna, trasparente y eficiente, la gestión presupuestal y contable de la Secretaría Distrital de Seguridad"/>
    <s v="Oportunidad en la expedición y firma de CRP's"/>
    <s v="Medir el numero de solicitudes de CRP atendidas oportunamente."/>
    <s v="Dirección Financiero"/>
    <s v="Eficiencia"/>
    <s v="Estable"/>
    <s v="Porcentaje "/>
    <s v="Trimestral"/>
  </r>
  <r>
    <n v="46"/>
    <x v="11"/>
    <s v="Gestionar los sistemas de información y la infraestructura tecnológica a través del marco de referencia de Arquitectura TI y la implementación de la Estrategia de Gobierno Digital para optimizar los procesos internos, fortalecer la capacidad institucional en tecnologías de la información, controlar la gestión y la información oportuna y de calidad para el cumplimiento de los objetivos estratégicos y políticas de la Secretaría Distrital de Seguridad, Convivencia y justicia - SDSCJ.          "/>
    <s v="a través del marco de referencia de Arquitectura TI y la implementación de la Estrategia de Gobierno Digital         "/>
    <s v="Porcentaje de Implementación Arquitectura Empresarial  en las dependencias de la SDSCJ         "/>
    <s v="Medir el numero de dependencias incluidas en el ejercicio de Arquitectura Empresarial  para alinear los procesos de  negocio de la entidad con la infraestructura TI,  reducir riesgos asociados a los servicios TI y generar valor.         "/>
    <s v="Director de Tecnología y Sistemas de Información         "/>
    <s v="Eficacia "/>
    <s v="Estable"/>
    <s v="Porcentaje "/>
    <s v="Semestral"/>
  </r>
  <r>
    <n v="47"/>
    <x v="12"/>
    <s v="Administrar la gestión del talento humano mediante la articulación de actividades de ingreso, permanencia y retiro, generando bienestar y contribuyendo con el desarrollo integral de los servidores públicos.         "/>
    <s v="Administrar la gestión del talento humano "/>
    <s v="Cobertura con las actividades del Programa &quot;Talento Humano en una Organización Saludable&quot;"/>
    <s v="Medir la participación de las personas de la Secretaría en las actividades del Programa &quot;Talento Humano en una Organización Saludable&quot;"/>
    <s v="Dirección de Gestión Humana"/>
    <s v="Eficacia "/>
    <s v="Estable"/>
    <s v="Porcentaje "/>
    <s v="Semestral"/>
  </r>
  <r>
    <n v="48"/>
    <x v="12"/>
    <s v="Administrar la gestión del talento humano mediante la articulación de actividades de ingreso, permanencia y retiro, generando bienestar y contribuyendo con el desarrollo integral de los servidores públicos.         "/>
    <s v="Administrar la gestión del talento humano "/>
    <s v="Cumplimiento de actividades del módulo Secretaría en Familia"/>
    <s v="Medir el cumplimiento de las actividades del módulo de Secretaría en Familia"/>
    <s v="Dirección de Gestión Humana"/>
    <s v="Eficacia "/>
    <s v="Creciente"/>
    <s v="Porcentaje "/>
    <s v="Trimestral"/>
  </r>
  <r>
    <n v="49"/>
    <x v="12"/>
    <s v="Administrar la gestión del talento humano mediante la articulación de actividades de ingreso, permanencia y retiro, generando bienestar y contribuyendo con el desarrollo integral de los servidores públicos.         "/>
    <s v="Administrar la gestión del talento humano "/>
    <s v="Cumplimiento de actividades del módulo Bienestar, Incentivos, Estímulos y Reconocimientos"/>
    <s v="Medir el cumplimiento de las actividades del módulo de Bienestar, Incentivos, Estímulos y Reconocimientos"/>
    <s v="Dirección de Gestión Humana"/>
    <s v="Eficacia "/>
    <s v="Creciente"/>
    <s v="Porcentaje "/>
    <s v="Trimestral"/>
  </r>
  <r>
    <n v="50"/>
    <x v="12"/>
    <s v="Administrar la gestión del talento humano mediante la articulación de actividades de ingreso, permanencia y retiro, generando bienestar y contribuyendo con el desarrollo integral de los servidores públicos.         "/>
    <s v="Administrar la gestión del talento humano "/>
    <s v="Cumplimiento de actividades del módulo Formación y Capacitación"/>
    <s v="Medir el cumplimiento de las actividades del módulo de Formación y Capacitación"/>
    <s v="Dirección de Gestión Humana"/>
    <s v="Eficacia "/>
    <s v="Creciente"/>
    <s v="Porcentaje "/>
    <s v="Trimestral"/>
  </r>
  <r>
    <n v="51"/>
    <x v="12"/>
    <s v="Administrar la gestión del talento humano mediante la articulación de actividades de ingreso, permanencia y retiro, generando bienestar y contribuyendo con el desarrollo integral de los servidores públicos.         "/>
    <s v="Administrar la gestión del talento humano "/>
    <s v="Cumplimiento de actividades del módulo Secretaría Sostenible"/>
    <s v="Medir el cumplimiento de las actividades del módulo de Secretaría Sostenible"/>
    <s v="Dirección de Gestión Humana"/>
    <s v="Eficacia "/>
    <s v="Creciente"/>
    <s v="Porcentaje "/>
    <s v="Trimestral"/>
  </r>
  <r>
    <n v="52"/>
    <x v="12"/>
    <s v="Administrar la gestión del talento humano mediante la articulación de actividades de ingreso, permanencia y retiro, generando bienestar y contribuyendo con el desarrollo integral de los servidores públicos.         "/>
    <s v="Administrar la gestión del talento humano "/>
    <s v="Satisfacción con las actividades del módulo Seguridad y Salud en el Trabajo        "/>
    <s v="Conocer el grado de satisfacción de los servidores, respecto a las actividades realizadas por Gestión Humana en el área de Seguridad  y salud en el trabajo   "/>
    <s v="Dirección de Gestión Humana"/>
    <s v="Efectividad"/>
    <s v="Estable"/>
    <s v="Porcentaje "/>
    <s v="Trimestral"/>
  </r>
  <r>
    <n v="53"/>
    <x v="12"/>
    <s v="Administrar la gestión del talento humano mediante la articulación de actividades de ingreso, permanencia y retiro, generando bienestar y contribuyendo con el desarrollo integral de los servidores públicos.         "/>
    <s v="Administrar la gestión del talento humano "/>
    <s v="Satisfacción con las actividades del módulo Hábitos Saludables"/>
    <s v="Medir el nivel de satisfacción de las actividades del módulo de Hábitos Saludables"/>
    <s v="Dirección de Gestión Humana"/>
    <s v="Efectividad"/>
    <s v="Estable"/>
    <s v="Porcentaje "/>
    <s v="Trimestral"/>
  </r>
  <r>
    <n v="54"/>
    <x v="12"/>
    <s v="Administrar la gestión del talento humano mediante la articulación de actividades de ingreso, permanencia y retiro, generando bienestar y contribuyendo con el desarrollo integral de los servidores públicos.         "/>
    <s v="Administrar la gestión del talento humano "/>
    <s v="Satisfacción con las actividades del módulo Secretaría en Familia"/>
    <s v="Medir el nivel de satisfacción de las actividades del módulo de Secretaría en Familia"/>
    <s v="Dirección de Gestión Humana"/>
    <s v="Efectividad"/>
    <s v="Estable"/>
    <s v="Porcentaje "/>
    <s v="Trimestral"/>
  </r>
  <r>
    <n v="55"/>
    <x v="12"/>
    <s v="Administrar la gestión del talento humano mediante la articulación de actividades de ingreso, permanencia y retiro, generando bienestar y contribuyendo con el desarrollo integral de los servidores públicos.         "/>
    <s v="Administrar la gestión del talento humano "/>
    <s v="Satisfacción con las actividades del módulo Bienestar, Incentivos, Estímulos y Reconocimientos"/>
    <s v="Medir el nivel de satisfacción de las actividades del módulo de Bienestar, Incentivos, Estímulos y Reconocimientos"/>
    <s v="Dirección de Gestión Humana"/>
    <s v="Efectividad"/>
    <s v="Estable"/>
    <s v="Porcentaje "/>
    <s v="Trimestral"/>
  </r>
  <r>
    <n v="56"/>
    <x v="12"/>
    <s v="Administrar la gestión del talento humano mediante la articulación de actividades de ingreso, permanencia y retiro, generando bienestar y contribuyendo con el desarrollo integral de los servidores públicos.         "/>
    <s v="Administrar la gestión del talento humano "/>
    <s v="Satisfacción con las actividades del módulo Secretaría Sostenible"/>
    <s v="Medir el nivel de satisfacción de las actividades del módulo de Secretaría Sostenible"/>
    <s v="Dirección de Gestión Humana"/>
    <s v="Efectividad"/>
    <s v="Estable"/>
    <s v="Porcentaje "/>
    <s v="Trimestral"/>
  </r>
  <r>
    <n v="57"/>
    <x v="12"/>
    <s v="Administrar la gestión del talento humano mediante la articulación de actividades de ingreso, permanencia y retiro, generando bienestar y contribuyendo con el desarrollo integral de los servidores públicos.         "/>
    <s v="Administrar la gestión del talento humano "/>
    <s v="Frecuencia de accidentalidad"/>
    <s v="Medir el número de accidentes de trabajo ocurridos por mes en los servidores públicos y contratistas de la Entidad"/>
    <s v="Dirección de Gestión Humana"/>
    <s v="Eficacia "/>
    <s v="Decreciente"/>
    <s v="Procentaje"/>
    <s v="Mensual"/>
  </r>
  <r>
    <n v="58"/>
    <x v="12"/>
    <s v="Administrar la gestión del talento humano mediante la articulación de actividades de ingreso, permanencia y retiro, generando bienestar y contribuyendo con el desarrollo integral de los servidores públicos.         "/>
    <s v="Administrar la gestión del talento humano "/>
    <s v="Ausentismo por causa médica"/>
    <s v="Medir el número de días no asistidos por incapacidad laboral o común en el periodo evaluado de los servidores públicos de planta"/>
    <s v="Dirección de Gestión Humana"/>
    <s v="Eficacia "/>
    <s v="Decreciente"/>
    <s v="Porcentaje "/>
    <s v="Mensual"/>
  </r>
  <r>
    <n v="59"/>
    <x v="12"/>
    <s v="Administrar la gestión del talento humano mediante la articulación de actividades de ingreso, permanencia y retiro, generando bienestar y contribuyendo con el desarrollo integral de los servidores públicos.         "/>
    <s v="Administrar la gestión del talento humano "/>
    <s v="Incidencia de Enfermedad Laboral"/>
    <s v="Medir el número de casos nuevos de enfermedad laboral en los servidores públicos de planta en el periodo evaluado"/>
    <s v="Dirección de Gestión Humana"/>
    <s v="Eficacia "/>
    <s v="Decreciente"/>
    <s v="Porcentaje "/>
    <s v="Semestral"/>
  </r>
  <r>
    <n v="60"/>
    <x v="12"/>
    <s v="Administrar la gestión del talento humano mediante la articulación de actividades de ingreso, permanencia y retiro, generando bienestar y contribuyendo con el desarrollo integral de los servidores públicos.         "/>
    <s v="Administrar la gestión del talento humano          "/>
    <s v="Impacto de la actividades de bienestar         "/>
    <s v="Conocer el impacto que tienen las actividades de bienestar realizadas en la entidad (aplica para actividades previamente seleccionadas)"/>
    <s v="Dirección de Gestión Humana"/>
    <s v="Efectividad"/>
    <s v="Creciente"/>
    <s v="Porcentaje "/>
    <s v="Semestral"/>
  </r>
  <r>
    <n v="61"/>
    <x v="12"/>
    <s v="Administrar la gestión del talento humano mediante la articulación de actividades de ingreso, permanencia y retiro, generando bienestar y contribuyendo con el desarrollo integral de los servidores públicos.         "/>
    <s v="Administrar la gestión del talento humano          "/>
    <s v="Cumplimiento de actividades del módulo Seguridad y Salud en el Trabajo"/>
    <s v="Medir el cumplimiento de las actividades del módulo de Seguridad y Salud en el Trabajo (Plan de SST)"/>
    <s v="Dirección de Gestión Humana"/>
    <s v="Eficacia "/>
    <s v="Creciente"/>
    <s v="Porcentaje "/>
    <s v="Trimestral"/>
  </r>
  <r>
    <n v="62"/>
    <x v="12"/>
    <s v="Administrar la gestión del talento humano mediante la articulación de actividades de ingreso, permanencia y retiro, generando bienestar y contribuyendo con el desarrollo integral de los servidores públicos.         "/>
    <s v="Administrar la gestión del talento humano "/>
    <s v="Cumplimiento de actividades del módulo Hábitos Saludables"/>
    <s v="Medir el cumplimiento de las actividades del módulo de Hábitos Saludables"/>
    <s v="Dirección de Gestión Humana"/>
    <s v="Eficacia "/>
    <s v="Creciente"/>
    <s v="Porcentaje "/>
    <s v="Trimestral"/>
  </r>
  <r>
    <n v="63"/>
    <x v="12"/>
    <s v="Administrar la gestión del talento humano mediante la articulación de actividades de ingreso, permanencia y retiro, generando bienestar y contribuyendo con el desarrollo integral de los servidores públicos.         "/>
    <s v="Administrar la gestión del talento humano "/>
    <s v="Satisfacción con las actividades del módulo Formación y Capacitación"/>
    <s v="Medir el nivel de satisfacción de las actividades del módulo de Formación y Capacitación"/>
    <s v="Dirección de Gestión Humana"/>
    <s v="Efectividad"/>
    <s v="Estable"/>
    <s v="Porcentaje "/>
    <s v="Trimestral"/>
  </r>
  <r>
    <n v="64"/>
    <x v="13"/>
    <s v="Analizar y suministrar información a través de la elaboración de documentos y de la actualización de la plataforma digital, con el fin de apoyar la gestión de las políticas públicas en materia de seguridad, convivencia y acceso a la justicia         "/>
    <s v="Analizar información y generar posibles estrategias de intervención, que pueden ser insumo para la toma de decisiones y generación de políticas públicas         "/>
    <s v="Porcentaje de cumplimiento en tiempos de respuesta a los requerimientos de información.         "/>
    <s v="Monitorear la respuesta de los requerimientos de información en materia de seguridad, convivencia y justicia realizados al proceso, con el fin de identificar oportunidades de mejora.              "/>
    <s v="Oficina de Análisis de Información y Estudios Estratégicos"/>
    <s v="Eficiencia"/>
    <s v="Estable"/>
    <s v="Porcentaje "/>
    <s v="Mensual"/>
  </r>
  <r>
    <n v="65"/>
    <x v="13"/>
    <s v="Analizar y suministrar información a través de la elaboración de documentos y de la actualización de la plataforma digital, con el fin de apoyar la gestión de las políticas públicas en materia de seguridad, convivencia y acceso a la justicia         "/>
    <s v="Analizar información y generar posibles estrategias de intervención, que pueden ser insumo para la toma de decisiones y generación de políticas públicas         "/>
    <s v="Cumplimiento en la elaboración de Policy Brief"/>
    <s v="Validar el porcentaje de policy brief elaborados por la Oficina de Análisis de Información y Estudios Estratégicos, de acuerdo con los requerimientos y necesidades de la Secretaría de Seguridad Convivencia y Justicia, que sirven como base para la toma de desciciones, generación de estrategias de política pública y apoyo a la gestión operativa y misional de la Secretaría."/>
    <s v="Oficina de Análisis de Información y Estudios Estratégicos"/>
    <s v="Eficacia "/>
    <s v="Estable"/>
    <s v="Porcentaje "/>
    <s v="Mensual"/>
  </r>
  <r>
    <n v="66"/>
    <x v="13"/>
    <s v="Analizar y suministrar información a través de la elaboración de documentos y de la actualización de la plataforma digital, con el fin de apoyar la gestión de las políticas públicas en materia de seguridad, convivencia y acceso a la justicia         "/>
    <s v="Analizar información y generar posibles estrategias de intervención, que pueden ser insumo para la toma de decisiones y generación de políticas públicas         "/>
    <s v="Cumplimiento en la Actualización de la  Bodega de Datos"/>
    <s v="Validar el porcentaje de cumplimiento sobre la actualización de las fuentes de información en la Bodega de Datos de la Secretaría de Seguridad, Convivencia y Justicia, con el fin de contar con la información actualizada para el análisis, generación de estrategias y toma de decisiones."/>
    <s v="Oficina de Análisis de Información y Estudios Estratégicos"/>
    <s v="Eficacia "/>
    <s v="Estable"/>
    <s v="Porcentaje "/>
    <s v="Mensual"/>
  </r>
  <r>
    <n v="67"/>
    <x v="13"/>
    <s v="Analizar y suministrar información a través de la elaboración de documentos y de la actualización de la plataforma digital, con el fin de apoyar la gestión de las políticas públicas en materia de seguridad, convivencia y acceso a la justicia         "/>
    <s v="Analizar información y generar posibles estrategias de intervención, que pueden ser insumo para la toma de decisiones y generación de políticas públicas         "/>
    <s v="Actualización Base de Datos Geográfica"/>
    <s v="Validar el porcentaje de cumplimiento sobre la actualización de las fuentes de información en la Base de Datos Geográfica de la Secretaría de Seguridad, Convivencia y Justicia, con el fin de contar con la información actualizada para análisis, generación de estrategias y toma de decisiones."/>
    <s v="Oficina de Análisis de Información y Estudios Estratégicos"/>
    <s v="Eficacia "/>
    <s v="Estable"/>
    <s v="Porcentaje "/>
    <s v="Mensual"/>
  </r>
  <r>
    <n v="68"/>
    <x v="14"/>
    <s v="Formular, implementar y hacer seguimiento a los programas de la Subsecretaría mediante el fortalecimiento de la participación ciudadana y de los organismos de seguridad, la consolidación de entornos protectores, la atención a población vulnerable y garantías a la movilización social para mejorar la seguridad y la convivencia en la ciudad.         "/>
    <s v="Formular, implementar y evaluar las estrategias de seguridad y convivencia          "/>
    <s v="Grado de implementación de las acciones contempladas en las estrategias para el fortalecimiento de los organismos de seguridad, la participación ciudadana, la consolidación de entornos protectores, la atención a población vulnerable y el logro de las garantías a la movilización social."/>
    <s v="Medir periódicamente el grado de implementación de las acciones planificadas por la Subsecretaría de Seguridad y Convivencia para el cumplimiento de sus objetivos misionales."/>
    <s v="Subsecretario/a de Seguridad y Convivencia         "/>
    <s v="Eficacia "/>
    <s v="Estable "/>
    <s v="Porcentaje "/>
    <s v="Trimestral  "/>
  </r>
  <r>
    <n v="69"/>
    <x v="11"/>
    <s v="Gestionar los sistemas de información y la infraestructura tecnológica a través del marco de referencia de Arquitectura TI y la implementación de la Estrategia de Gobierno Digital para optimizar los procesos internos, fortalecer la capacidad institucional en tecnologías de la información, controlar la gestión y la información oportuna y de calidad para el cumplimiento de los objetivos estratégicos y políticas de la Secretaría Distrital de Seguridad, Convivencia y justicia - SDSCJ.          "/>
    <s v="Gestionar los sistemas de información y la infraestructura tecnológica         "/>
    <s v="Porcentaje de servicios prestados por la Dirección de Tecnologías y Sistemas de la Información"/>
    <s v="Medir la atención y cierre  de solicitudes de servicios de TIC"/>
    <s v="Dirección de Tecnologías de la Información"/>
    <s v="Eficacia "/>
    <s v="Estable"/>
    <s v="Porcentaje "/>
    <s v="Mensual"/>
  </r>
  <r>
    <n v="70"/>
    <x v="12"/>
    <s v="Administrar la gestión del talento humano mediante la articulación de actividades de ingreso, permanencia y retiro, generando bienestar y contribuyendo con el desarrollo integral de los servidores públicos.         "/>
    <s v="Administrar la gestión del talento humano "/>
    <s v="Impacto de la intervención asociada al programa de vigilancia epidemiológica de riesgo biomecánico"/>
    <s v="Medir el impacto que el programa de vigilancia epidemiológica de riesgo biomecánico generó en los servidores"/>
    <s v="Dirección de Gestión Humana"/>
    <s v="Efectividad"/>
    <s v="Decreciente"/>
    <s v="Porcentaje "/>
    <s v="Semestral"/>
  </r>
  <r>
    <n v="71"/>
    <x v="11"/>
    <s v="Gestionar los sistemas de información y la infraestructura tecnológica a través del marco de referencia de Arquitectura TI y la implementación de la Estrategia de Gobierno Digital para optimizar los procesos internos, fortalecer la capacidad institucional en tecnologías de la información, controlar la gestión y la información oportuna y de calidad para el cumplimiento de los objetivos estratégicos y políticas de la Secretaría Distrital de Seguridad, Convivencia y justicia - SDSCJ.          "/>
    <s v="Gestionar los sistemas de información y la infraestructura tecnológica         "/>
    <s v="Porcentaje de servicios atendidos a &quot;Satisfacción&quot; del usuario por la Dirección de Tecnologías y Sistemas de la Información         "/>
    <s v="Medir la atención a &quot;Satisfacción&quot; del usuario de solicitudes de servicios de TIC   "/>
    <s v="Dirección de Tecnologías de la Información"/>
    <s v="Eficacia "/>
    <s v="Estable"/>
    <s v="Porcentaje "/>
    <s v="Mensual"/>
  </r>
  <r>
    <n v="72"/>
    <x v="11"/>
    <s v="Gestionar los sistemas de información y la infraestructura tecnológica a través del marco de referencia de Arquitectura TI y la implementación de la Estrategia de Gobierno Digital para optimizar los procesos internos, fortalecer la capacidad institucional en tecnologías de la información, controlar la gestión y la información oportuna y de calidad para el cumplimiento de los objetivos estratégicos y políticas de la Secretaría Distrital de Seguridad, Convivencia y justicia - SDSCJ.          "/>
    <s v="Gestionar los sistemas de información y la infraestructura tecnológica"/>
    <s v="Porcentaje de incidentes cerrados por la Dirección de Tecnologías y Sistemas de la Información         "/>
    <s v="Medir la atención y cierre de incidentes de solicitudes de servicios de TIC          "/>
    <s v="Dirección de Tecnologías de la Información"/>
    <s v="Eficacia "/>
    <s v="Estable"/>
    <s v="Porcentaje "/>
    <s v="Mensual"/>
  </r>
  <r>
    <n v="73"/>
    <x v="11"/>
    <s v="Gestionar los sistemas de información y la infraestructura tecnológica a través del marco de referencia de Arquitectura TI y la implementación de la Estrategia de Gobierno Digital para optimizar los procesos internos, fortalecer la capacidad institucional en tecnologías de la información, controlar la gestión y la información oportuna y de calidad para el cumplimiento de los objetivos estratégicos y políticas de la Secretaría Distrital de Seguridad, Convivencia y justicia - SDSCJ.          "/>
    <s v="Gestionar los sistemas de información y la infraestructura tecnológica         "/>
    <s v="Porcentaje de requerimientos cerrados por la Dirección de Tecnologías y Sistemas de la Información         "/>
    <s v="Medir la atención y cierre de requerimientos de solicitudes de servicios de TIC          "/>
    <s v="Dirección de Tecnologías de la Información"/>
    <s v="Eficacia "/>
    <s v="Estable"/>
    <s v="Porcentaje "/>
    <s v="Mensual"/>
  </r>
  <r>
    <n v="74"/>
    <x v="11"/>
    <s v="Gestionar los sistemas de información y la infraestructura tecnológica a través del marco de referencia de Arquitectura TI y la implementación de la Estrategia de Gobierno Digital para optimizar los procesos internos, fortalecer la capacidad institucional en tecnologías de la información, controlar la gestión y la información oportuna y de calidad para el cumplimiento de los objetivos estratégicos y políticas de la Secretaría Distrital de Seguridad, Convivencia y justicia - SDSCJ.          "/>
    <s v="Gestionar los sistemas de información y la infraestructura tecnológica         "/>
    <s v="Porcentaje de Cambios aprobados por el Comité de Gestión de Cambios - CGC         "/>
    <s v="Medir los  cambios aprobados por el Comité de Gestión de Cambios - CGC         "/>
    <s v="Dirección de Tecnologías de la Información"/>
    <s v="Eficacia "/>
    <s v="Estable"/>
    <s v="Porcentaje "/>
    <s v="Mensual"/>
  </r>
  <r>
    <n v="75"/>
    <x v="11"/>
    <s v="Gestionar los sistemas de información y la infraestructura tecnológica a través del marco de referencia de Arquitectura TI y la implementación de la Estrategia de Gobierno Digital para optimizar los procesos internos, fortalecer la capacidad institucional en tecnologías de la información, controlar la gestión y la información oportuna y de calidad para el cumplimiento de los objetivos estratégicos y políticas de la Secretaría Distrital de Seguridad, Convivencia y justicia - SDSCJ.          "/>
    <s v="Gestionar los sistemas de información y la infraestructura tecnológica         "/>
    <s v="Porcentaje de Cambios exitosos aprobados por el Comité de Gestión de Cambios - CGC         "/>
    <s v="Medir los  cambios exitosos aprobados por el Comité de Gestión de Cambios - CGC         "/>
    <s v="Dirección de Tecnologías de la Información"/>
    <s v="Eficacia "/>
    <s v="Estable"/>
    <s v="Porcentaje "/>
    <s v="Mensual"/>
  </r>
  <r>
    <n v="76"/>
    <x v="15"/>
    <s v="Orientar, asegurar y verificar el cumplimiento del orden jurídico de la Entidad, brindar asesoría jurídica a todas las dependencias en los diferentes temas, tramitar los procesos de contratación que le correspondan, sustanciar para firma del Secretario de Despacho la Segunda Instancia de los procesos disciplinarios;  tramitar y decidir los recursos de apelación de las decisiones que profieran los Inspectores y Corregidores Distritales de Policía, respecto de los comportamientos contrarios a la convivencia de su competencia, atender los procesos judiciales, mediante herramientas jurídicas la asesoría,  la defensa judicial, resoluciones y el cumplimiento del plan anual de adquisiciones, para asesorar los asuntos jurídicos que se susciten en la entidad, proteger los intereses y derechos de la Secretaría, al resolver los recursos de apelación, contratar y ejecutar la adquisición de obras, bienes y servicios y ejercer la defensa judicial."/>
    <s v="Orientar, asegurar y verificar el cumplimiento del orden jurídico de la Entidad, brindar asesoría jurídica a todas las dependencias en los diferentes temas, tramitar los procesos de contratación que le correspondan, sustanciar para firma del Secretario de Despacho la Segunda Instancia de los procesos disciplinarios;  tramitar y decidir los recursos de apelación de las decisiones que profieran los Inspectores y Corregidores Distritales de Policía, respecto de los comportamientos contrarios a la convivencia de su competencia, atender los procesos judiciales         "/>
    <s v="Porcentaje de solicitudes de contratación de prestación de servicios profesionales y de apoyo a la gestión devueltos.         "/>
    <s v="Establecer a partir de las devoluciones el porcentaje de aceptación y asimilación de las áreas técnicas del procedimiento de contratación de prestación de servicios profesionales y de apoyo a la gestión de la Secretaría Distrital de Seguridad, Convivencia y Justicia.         "/>
    <s v="Dirección Jurídica y Contractual         "/>
    <s v="Eficacia "/>
    <s v="Decreciente"/>
    <s v="Porcentaje "/>
    <s v="Trimestral"/>
  </r>
  <r>
    <n v="77"/>
    <x v="15"/>
    <s v="Orientar, asegurar y verificar el cumplimiento del orden jurídico de la Entidad, brindar asesoría jurídica a todas las dependencias en los diferentes temas, tramitar los procesos de contratación que le correspondan, sustanciar para firma del Secretario de Despacho la Segunda Instancia de los procesos disciplinarios;  tramitar y decidir los recursos de apelación de las decisiones que profieran los Inspectores y Corregidores Distritales de Policía, respecto de los comportamientos contrarios a la convivencia de su competencia, atender los procesos judiciales, mediante herramientas jurídicas la asesoría,  la defensa judicial, resoluciones y el cumplimiento del plan anual de adquisiciones, para asesorar los asuntos jurídicos que se susciten en la entidad, proteger los intereses y derechos de la Secretaría, al resolver los recursos de apelación, contratar y ejecutar la adquisición de obras, bienes y servicios y ejercer la defensa judicial."/>
    <s v="Asesorar los asuntos jurídicos que se susciten en la entidad, proteger los intereses y derechos de la Secretaría, al resolver los recursos de apelación, contratar y ejecutar la adquisición de obras, bienes y servicios y ejercer la defensa judicial.         "/>
    <s v="Porcentaje de solicitudes o requerimientos judiciales (acciones de tutela) tramitadas a tiempo         "/>
    <s v="Tramitar a tiempo el cien por ciento de las solicitudes de acciones de tutelas que gestione la Dirección Jurídica y Contractual de la Secretaría Distrital de Seguridad, Convivencia y Justicia.         "/>
    <s v="Dirección Jurídica y Contractual         "/>
    <s v="Eficiencia"/>
    <s v="Estable"/>
    <s v="Porcentaje "/>
    <s v="Bimestral"/>
  </r>
  <r>
    <n v="78"/>
    <x v="15"/>
    <s v="Orientar, asegurar y verificar el cumplimiento del orden jurídico de la Entidad, brindar asesoría jurídica a todas las dependencias en los diferentes temas, tramitar los procesos de contratación que le correspondan, sustanciar para firma del Secretario de Despacho la Segunda Instancia de los procesos disciplinarios;  tramitar y decidir los recursos de apelación de las decisiones que profieran los Inspectores y Corregidores Distritales de Policía, respecto de los comportamientos contrarios a la convivencia de su competencia, atender los procesos judiciales, mediante herramientas jurídicas la asesoría,  la defensa judicial, resoluciones y el cumplimiento del plan anual de adquisiciones, para asesorar los asuntos jurídicos que se susciten en la entidad, proteger los intereses y derechos de la Secretaría, al resolver los recursos de apelación, contratar y ejecutar la adquisición de obras, bienes y servicios y ejercer la defensa judicial."/>
    <s v="Orientar, asegurar y verificar el cumplimiento del orden Jurídico de la Entidad, brindar asesoría jurídica a todas las dependencias en los diferentes temas, tramitar los procesos de contratación que le correspondan, sustanciar para firma del Secretario de Despacho la Segunda instancia de los procesos disciplinarios, tramitar y decidir los recursos de apelación de las desiciones que profieran los Inspectores y corregidores Distritales de Policía, respecto de los comportamientos contrarios a la convivencia d esu competencia, atender los procesos judiciales. _x0009__x0009__x0009__x0009__x000a_.         "/>
    <s v="Nivel de oportunidad en las respuestas dadas a las demandas notificadas a la Entidad_x0009__x0009__x0009__x0009__x000a_"/>
    <s v="Medir el nivel de respuestas oportunas  por parte de la Dirección Jurídica y Contractual a las demandas notificadas a la Entidad_x0009__x0009__x0009__x0009__x0009__x0009__x0009__x0009__x0009__x0009__x0009__x0009__x0009__x0009__x000a_"/>
    <s v="Dirección Jurídica y Contractual         "/>
    <s v="Eficacia "/>
    <s v="Estable"/>
    <s v="Porcentaje "/>
    <s v="Semestral"/>
  </r>
  <r>
    <n v="79"/>
    <x v="16"/>
    <s v="Asesorar y apoyar a la Alta Dirección para el logro de los objetivos institucionales, generando y presentando los informes de seguimiento y evaluación, de acuerdo con las actividades programadas en el Plan Anual de Auditoria, desarrollándolas de forma independiente, objetiva y bajo los lineamientos del MIPG para facilitar la toma de decisiones por parte de la alta dirección de la SDSCJ. "/>
    <s v=" Facilitar la toma de decisiones por parte de la alta dirección de la SDSCJ.          "/>
    <s v="Porcentaje  de acciones efectivas ejecutadas del Plan de Mejoramiento Interno.         "/>
    <s v="Determinar el porcentaje de efectividad de las acciones planteadas por las dependencias frente al Plan de Mejoramiento Interno, durante un periodo especifico.         "/>
    <s v="Jefe Oficina de Control Interno."/>
    <s v="Eficiencia"/>
    <s v="Estable"/>
    <s v="Porcentaje "/>
    <s v="Trimestral"/>
  </r>
  <r>
    <n v="80"/>
    <x v="16"/>
    <s v="Asesorar y apoyar a la Alta Dirección para el logro de los objetivos institucionales, generando y presentando los informes de seguimiento y evaluación, de acuerdo con las actividades programadas en el Plan Anual de Auditoria, desarrollándolas de forma independiente, objetiva y bajo los lineamientos del MIPG para facilitar la toma de decisiones por parte de la alta dirección de la SDSCJ. "/>
    <s v="Actividades programadas en el Plan Anual de Auditoria, desarrollándolas de forma independiente, objetiva y bajo los lineamientos del MIPG"/>
    <s v="Porcentaje de cumplimiento del Plan Anual de Auditoria"/>
    <s v="Adelantar el monitoreo del avance porcentual de los seguimientos y auditorias programadas en el marco del Plan Anual de Auditoria con el fin de verificar su conformidad y de esta forma tomar las acciones a que hubiere lugar."/>
    <s v="Oficina de Control Interno."/>
    <s v="Eficacia "/>
    <s v="Estable"/>
    <s v="Porcentaje "/>
    <s v="Trimestral"/>
  </r>
  <r>
    <n v="81"/>
    <x v="17"/>
    <s v="Gestionar, orientar y verificar los requerimientos de las autoridades judiciales y administrativas en relación con la situación jurídica de las Personas Privadas de la Libertad a través de la aplicación de las disposiciones legales y el Reglamento de Régimen Interno, para garantizar la prestación del servicio y acceso a la justicia dentro del marco Constitucional."/>
    <s v="Garantizar el debido proceso y acceso a la justicia dentro del marco Constitucional"/>
    <s v="Porcentaje de remisiones tramitadas"/>
    <s v="Medir el porcentaje de las remisiones efectivas conforme a los requerimientos de las autoridades judiciales"/>
    <s v="Cárcel Distrital de Varones y Anexo de Mujeres"/>
    <s v="Eficacia "/>
    <s v="Estable"/>
    <s v="Porcentaje "/>
    <s v="Mensual"/>
  </r>
  <r>
    <n v="82"/>
    <x v="13"/>
    <s v="Analizar y suministrar información a través de la elaboración de documentos y de la actualización de la plataforma digital, con el fin de apoyar la gestión de las políticas públicas en materia de seguridad, convivencia y acceso a la justicia         "/>
    <s v="Elaboración de documentos y actualización de la plataforma digital"/>
    <s v="Porcentaje de servidores que conocen la Oficina de Análisis de Información y Estudios Estratégicos"/>
    <s v="Conocer el porcentaje de servidores que conocen la OAIEE y los bienes o servicios que ofrece con el fin de identificar oportunidades de mejora.         "/>
    <s v="Oficina de Análisis de Información y Estudios Estratégicos"/>
    <s v="Eficacia "/>
    <s v="Estable"/>
    <s v="Porcentaje "/>
    <s v="Semestral"/>
  </r>
  <r>
    <n v="83"/>
    <x v="17"/>
    <s v="Gestionar, orientar y verificar los requerimientos de las autoridades judiciales y administrativas en relación con la situación jurídica de las Personas Privadas de la Libertad a través de la aplicación de las disposiciones legales y el Reglamento de Régimen Interno, para garantizar la prestación del servicio y acceso a la justicia dentro del marco Constitucional."/>
    <s v="Gestionar, orientar y verificar los requerimientos relacionados con la situación jurídica de las Personas Privadas de la Libertad         "/>
    <s v="Porcentaje de requerimientos vencidos en el mes"/>
    <s v="Medir la cantidad de requerimientos respondidos de forma extemporánea por solicitudes de autoridades judiciales, administrativas, particulares y Personas Privadas de la Libertad, en relación con la situación jurídica,          "/>
    <s v="Cárcel Distrital de Varones y Anexo de Mujeres"/>
    <s v="Eficacia "/>
    <s v="Decreciente"/>
    <s v="Porcentaje "/>
    <s v="Mensual"/>
  </r>
  <r>
    <n v="84"/>
    <x v="17"/>
    <s v="Gestionar, orientar y verificar los requerimientos de las autoridades judiciales y administrativas en relación con la situación jurídica de las Personas Privadas de la Libertad a través de la aplicación de las disposiciones legales y el Reglamento de Régimen Interno, para garantizar la prestación del servicio y acceso a la justicia dentro del marco Constitucional."/>
    <s v="Aplicación de las disposiciones legales y el Reglamento de Régimen Interno         "/>
    <s v="Expedición de Certificados de Redención"/>
    <s v="Medir el tiempo de respuesta de las solicitudes de las autoridades judiciales, apoderados y PPL, relacionado con los certificados de redención         "/>
    <s v="Cárcel Distrital de Varones y Anexo de Mujeres"/>
    <s v="Eficiencia"/>
    <s v="Estable"/>
    <s v="Días"/>
    <s v="Mensual"/>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700-000000000000}" name="TablaDinámica3" cacheId="0" applyNumberFormats="0" applyBorderFormats="0" applyFontFormats="0" applyPatternFormats="0" applyAlignmentFormats="0" applyWidthHeightFormats="1" dataCaption="Valores" updatedVersion="7" minRefreshableVersion="3" showDrill="0" useAutoFormatting="1" itemPrintTitles="1" createdVersion="6" indent="0" outline="1" outlineData="1" multipleFieldFilters="0">
  <location ref="A3:B22" firstHeaderRow="1" firstDataRow="1" firstDataCol="1"/>
  <pivotFields count="11">
    <pivotField showAll="0"/>
    <pivotField axis="axisRow" showAll="0">
      <items count="20">
        <item x="0"/>
        <item x="1"/>
        <item x="2"/>
        <item x="3"/>
        <item x="4"/>
        <item n="|" x="5"/>
        <item x="6"/>
        <item x="7"/>
        <item x="8"/>
        <item x="9"/>
        <item x="10"/>
        <item x="12"/>
        <item x="13"/>
        <item x="14"/>
        <item x="11"/>
        <item x="15"/>
        <item x="16"/>
        <item x="17"/>
        <item m="1" x="18"/>
        <item t="default"/>
      </items>
    </pivotField>
    <pivotField showAll="0"/>
    <pivotField showAll="0"/>
    <pivotField dataField="1" showAll="0"/>
    <pivotField showAll="0"/>
    <pivotField showAll="0"/>
    <pivotField showAll="0"/>
    <pivotField showAll="0"/>
    <pivotField showAll="0"/>
    <pivotField showAll="0"/>
  </pivotFields>
  <rowFields count="1">
    <field x="1"/>
  </rowFields>
  <rowItems count="19">
    <i>
      <x/>
    </i>
    <i>
      <x v="1"/>
    </i>
    <i>
      <x v="2"/>
    </i>
    <i>
      <x v="3"/>
    </i>
    <i>
      <x v="4"/>
    </i>
    <i>
      <x v="5"/>
    </i>
    <i>
      <x v="6"/>
    </i>
    <i>
      <x v="7"/>
    </i>
    <i>
      <x v="8"/>
    </i>
    <i>
      <x v="9"/>
    </i>
    <i>
      <x v="10"/>
    </i>
    <i>
      <x v="11"/>
    </i>
    <i>
      <x v="12"/>
    </i>
    <i>
      <x v="13"/>
    </i>
    <i>
      <x v="14"/>
    </i>
    <i>
      <x v="15"/>
    </i>
    <i>
      <x v="16"/>
    </i>
    <i>
      <x v="17"/>
    </i>
    <i t="grand">
      <x/>
    </i>
  </rowItems>
  <colItems count="1">
    <i/>
  </colItems>
  <dataFields count="1">
    <dataField name="Cuenta de Nombre del Indicador" fld="4" subtotal="count" baseField="0" baseItem="0"/>
  </dataFields>
  <formats count="7">
    <format dxfId="6">
      <pivotArea collapsedLevelsAreSubtotals="1" fieldPosition="0">
        <references count="1">
          <reference field="1" count="1">
            <x v="0"/>
          </reference>
        </references>
      </pivotArea>
    </format>
    <format dxfId="5">
      <pivotArea collapsedLevelsAreSubtotals="1" fieldPosition="0">
        <references count="1">
          <reference field="1" count="1">
            <x v="1"/>
          </reference>
        </references>
      </pivotArea>
    </format>
    <format dxfId="4">
      <pivotArea collapsedLevelsAreSubtotals="1" fieldPosition="0">
        <references count="1">
          <reference field="1" count="1">
            <x v="2"/>
          </reference>
        </references>
      </pivotArea>
    </format>
    <format dxfId="3">
      <pivotArea collapsedLevelsAreSubtotals="1" fieldPosition="0">
        <references count="1">
          <reference field="1" count="1">
            <x v="3"/>
          </reference>
        </references>
      </pivotArea>
    </format>
    <format dxfId="2">
      <pivotArea collapsedLevelsAreSubtotals="1" fieldPosition="0">
        <references count="1">
          <reference field="1" count="1">
            <x v="4"/>
          </reference>
        </references>
      </pivotArea>
    </format>
    <format dxfId="1">
      <pivotArea collapsedLevelsAreSubtotals="1" fieldPosition="0">
        <references count="1">
          <reference field="1" count="1">
            <x v="5"/>
          </reference>
        </references>
      </pivotArea>
    </format>
    <format dxfId="0">
      <pivotArea collapsedLevelsAreSubtotals="1" fieldPosition="0">
        <references count="1">
          <reference field="1" count="1">
            <x v="6"/>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dimension ref="A1:V98"/>
  <sheetViews>
    <sheetView showGridLines="0" topLeftCell="N54" zoomScale="115" zoomScaleNormal="115" zoomScaleSheetLayoutView="100" workbookViewId="0">
      <selection activeCell="T92" sqref="T92"/>
    </sheetView>
  </sheetViews>
  <sheetFormatPr baseColWidth="10" defaultColWidth="11.42578125" defaultRowHeight="12.75" x14ac:dyDescent="0.25"/>
  <cols>
    <col min="1" max="1" width="4.42578125" style="3" customWidth="1"/>
    <col min="2" max="2" width="2.85546875" style="4" customWidth="1"/>
    <col min="3" max="3" width="10.42578125" style="112" customWidth="1"/>
    <col min="4" max="4" width="49" style="113" customWidth="1"/>
    <col min="5" max="5" width="15" style="112" customWidth="1"/>
    <col min="6" max="6" width="14.42578125" style="113" customWidth="1"/>
    <col min="7" max="7" width="30.85546875" style="113" customWidth="1"/>
    <col min="8" max="8" width="18.5703125" style="3" customWidth="1"/>
    <col min="9" max="10" width="15.85546875" style="114" customWidth="1"/>
    <col min="11" max="11" width="12.140625" style="114" customWidth="1"/>
    <col min="12" max="12" width="15.7109375" style="114" customWidth="1"/>
    <col min="13" max="14" width="15.85546875" style="7" customWidth="1"/>
    <col min="15" max="16" width="13.140625" style="3" customWidth="1"/>
    <col min="17" max="19" width="15" style="4" customWidth="1"/>
    <col min="20" max="20" width="19.42578125" style="3" customWidth="1"/>
    <col min="21" max="21" width="17" style="3" customWidth="1"/>
    <col min="22" max="22" width="6.28515625" style="3" customWidth="1"/>
    <col min="23" max="16384" width="11.42578125" style="3"/>
  </cols>
  <sheetData>
    <row r="1" spans="1:22" ht="13.5" thickBot="1" x14ac:dyDescent="0.3"/>
    <row r="2" spans="1:22" s="88" customFormat="1" ht="18.75" customHeight="1" thickBot="1" x14ac:dyDescent="0.3">
      <c r="B2" s="207"/>
      <c r="C2" s="210" t="s">
        <v>27</v>
      </c>
      <c r="D2" s="211"/>
      <c r="E2" s="212"/>
      <c r="F2" s="197" t="s">
        <v>28</v>
      </c>
      <c r="G2" s="198"/>
      <c r="H2" s="199"/>
      <c r="I2" s="199"/>
      <c r="J2" s="199"/>
      <c r="K2" s="199"/>
      <c r="L2" s="199"/>
      <c r="M2" s="199"/>
      <c r="N2" s="199"/>
      <c r="O2" s="199"/>
      <c r="P2" s="199"/>
      <c r="Q2" s="199"/>
      <c r="R2" s="199"/>
      <c r="S2" s="199"/>
      <c r="T2" s="222"/>
      <c r="U2" s="223"/>
    </row>
    <row r="3" spans="1:22" s="88" customFormat="1" ht="18.75" customHeight="1" thickBot="1" x14ac:dyDescent="0.3">
      <c r="B3" s="208"/>
      <c r="C3" s="213"/>
      <c r="D3" s="214"/>
      <c r="E3" s="215"/>
      <c r="F3" s="219"/>
      <c r="G3" s="220"/>
      <c r="H3" s="221"/>
      <c r="I3" s="221"/>
      <c r="J3" s="221"/>
      <c r="K3" s="221"/>
      <c r="L3" s="221"/>
      <c r="M3" s="221"/>
      <c r="N3" s="221"/>
      <c r="O3" s="221"/>
      <c r="P3" s="221"/>
      <c r="Q3" s="221"/>
      <c r="R3" s="221"/>
      <c r="S3" s="221"/>
      <c r="T3" s="222"/>
      <c r="U3" s="223"/>
    </row>
    <row r="4" spans="1:22" s="88" customFormat="1" ht="18.75" customHeight="1" thickBot="1" x14ac:dyDescent="0.3">
      <c r="B4" s="208"/>
      <c r="C4" s="216"/>
      <c r="D4" s="217"/>
      <c r="E4" s="218"/>
      <c r="F4" s="200"/>
      <c r="G4" s="201"/>
      <c r="H4" s="202"/>
      <c r="I4" s="202"/>
      <c r="J4" s="202"/>
      <c r="K4" s="202"/>
      <c r="L4" s="202"/>
      <c r="M4" s="202"/>
      <c r="N4" s="202"/>
      <c r="O4" s="202"/>
      <c r="P4" s="202"/>
      <c r="Q4" s="202"/>
      <c r="R4" s="202"/>
      <c r="S4" s="202"/>
      <c r="T4" s="224"/>
      <c r="U4" s="225"/>
    </row>
    <row r="5" spans="1:22" s="88" customFormat="1" ht="15" customHeight="1" x14ac:dyDescent="0.25">
      <c r="B5" s="208"/>
      <c r="C5" s="210" t="s">
        <v>29</v>
      </c>
      <c r="D5" s="211"/>
      <c r="E5" s="212"/>
      <c r="F5" s="197" t="s">
        <v>30</v>
      </c>
      <c r="G5" s="198"/>
      <c r="H5" s="199"/>
      <c r="I5" s="199"/>
      <c r="J5" s="199"/>
      <c r="K5" s="199"/>
      <c r="L5" s="199"/>
      <c r="M5" s="199"/>
      <c r="N5" s="199"/>
      <c r="O5" s="199"/>
      <c r="P5" s="199"/>
      <c r="Q5" s="199"/>
      <c r="R5" s="199"/>
      <c r="S5" s="199"/>
      <c r="T5" s="203"/>
      <c r="U5" s="204"/>
    </row>
    <row r="6" spans="1:22" s="88" customFormat="1" ht="15.75" customHeight="1" thickBot="1" x14ac:dyDescent="0.3">
      <c r="B6" s="209"/>
      <c r="C6" s="216"/>
      <c r="D6" s="217"/>
      <c r="E6" s="218"/>
      <c r="F6" s="200"/>
      <c r="G6" s="201"/>
      <c r="H6" s="202"/>
      <c r="I6" s="202"/>
      <c r="J6" s="202"/>
      <c r="K6" s="202"/>
      <c r="L6" s="202"/>
      <c r="M6" s="202"/>
      <c r="N6" s="202"/>
      <c r="O6" s="202"/>
      <c r="P6" s="202"/>
      <c r="Q6" s="202"/>
      <c r="R6" s="202"/>
      <c r="S6" s="202"/>
      <c r="T6" s="205"/>
      <c r="U6" s="206"/>
    </row>
    <row r="7" spans="1:22" ht="13.5" thickBot="1" x14ac:dyDescent="0.3"/>
    <row r="8" spans="1:22" ht="76.5" customHeight="1" x14ac:dyDescent="0.25">
      <c r="B8" s="145" t="s">
        <v>31</v>
      </c>
      <c r="C8" s="100" t="s">
        <v>32</v>
      </c>
      <c r="D8" s="100" t="s">
        <v>33</v>
      </c>
      <c r="E8" s="100" t="s">
        <v>34</v>
      </c>
      <c r="F8" s="100" t="s">
        <v>35</v>
      </c>
      <c r="G8" s="146" t="s">
        <v>36</v>
      </c>
      <c r="H8" s="100" t="s">
        <v>37</v>
      </c>
      <c r="I8" s="147" t="s">
        <v>38</v>
      </c>
      <c r="J8" s="100" t="s">
        <v>39</v>
      </c>
      <c r="K8" s="100" t="s">
        <v>40</v>
      </c>
      <c r="L8" s="100" t="s">
        <v>41</v>
      </c>
      <c r="M8" s="100" t="s">
        <v>42</v>
      </c>
      <c r="N8" s="100" t="s">
        <v>42</v>
      </c>
      <c r="O8" s="100" t="s">
        <v>42</v>
      </c>
      <c r="P8" s="100" t="s">
        <v>42</v>
      </c>
      <c r="Q8" s="100" t="s">
        <v>43</v>
      </c>
      <c r="R8" s="100" t="s">
        <v>0</v>
      </c>
      <c r="S8" s="100" t="s">
        <v>44</v>
      </c>
      <c r="T8" s="148" t="s">
        <v>45</v>
      </c>
      <c r="U8" s="144" t="s">
        <v>46</v>
      </c>
    </row>
    <row r="9" spans="1:22" s="106" customFormat="1" ht="66.75" hidden="1" customHeight="1" x14ac:dyDescent="0.25">
      <c r="B9" s="149">
        <f>1</f>
        <v>1</v>
      </c>
      <c r="C9" s="107" t="s">
        <v>9</v>
      </c>
      <c r="D9" s="107" t="s">
        <v>47</v>
      </c>
      <c r="E9" s="107" t="s">
        <v>48</v>
      </c>
      <c r="F9" s="107" t="s">
        <v>49</v>
      </c>
      <c r="G9" s="107" t="s">
        <v>50</v>
      </c>
      <c r="H9" s="1" t="s">
        <v>51</v>
      </c>
      <c r="I9" s="5" t="s">
        <v>52</v>
      </c>
      <c r="J9" s="5" t="s">
        <v>53</v>
      </c>
      <c r="K9" s="5" t="s">
        <v>54</v>
      </c>
      <c r="L9" s="5" t="s">
        <v>55</v>
      </c>
      <c r="M9" s="1" t="s">
        <v>56</v>
      </c>
      <c r="N9" s="1" t="s">
        <v>57</v>
      </c>
      <c r="O9" s="1"/>
      <c r="P9" s="1"/>
      <c r="Q9" s="5" t="s">
        <v>58</v>
      </c>
      <c r="R9" s="5" t="s">
        <v>1</v>
      </c>
      <c r="S9" s="74">
        <v>1</v>
      </c>
      <c r="T9" s="129" t="s">
        <v>4</v>
      </c>
      <c r="U9" s="105" t="s">
        <v>59</v>
      </c>
    </row>
    <row r="10" spans="1:22" s="106" customFormat="1" ht="76.5" hidden="1" customHeight="1" x14ac:dyDescent="0.25">
      <c r="B10" s="149">
        <f>B9+1</f>
        <v>2</v>
      </c>
      <c r="C10" s="107" t="s">
        <v>9</v>
      </c>
      <c r="D10" s="107" t="s">
        <v>47</v>
      </c>
      <c r="E10" s="107" t="s">
        <v>48</v>
      </c>
      <c r="F10" s="107" t="s">
        <v>60</v>
      </c>
      <c r="G10" s="107" t="s">
        <v>61</v>
      </c>
      <c r="H10" s="1" t="s">
        <v>51</v>
      </c>
      <c r="I10" s="5" t="s">
        <v>52</v>
      </c>
      <c r="J10" s="5" t="s">
        <v>62</v>
      </c>
      <c r="K10" s="5" t="s">
        <v>54</v>
      </c>
      <c r="L10" s="5" t="s">
        <v>55</v>
      </c>
      <c r="M10" s="1" t="s">
        <v>63</v>
      </c>
      <c r="N10" s="1" t="s">
        <v>64</v>
      </c>
      <c r="O10" s="1"/>
      <c r="P10" s="1"/>
      <c r="Q10" s="5" t="s">
        <v>58</v>
      </c>
      <c r="R10" s="5" t="s">
        <v>1</v>
      </c>
      <c r="S10" s="74">
        <v>1</v>
      </c>
      <c r="T10" s="129" t="s">
        <v>4</v>
      </c>
      <c r="U10" s="105" t="s">
        <v>65</v>
      </c>
    </row>
    <row r="11" spans="1:22" s="106" customFormat="1" ht="76.5" hidden="1" customHeight="1" x14ac:dyDescent="0.25">
      <c r="B11" s="149">
        <f>B10+1</f>
        <v>3</v>
      </c>
      <c r="C11" s="107" t="s">
        <v>9</v>
      </c>
      <c r="D11" s="107" t="s">
        <v>47</v>
      </c>
      <c r="E11" s="107" t="s">
        <v>66</v>
      </c>
      <c r="F11" s="107" t="s">
        <v>67</v>
      </c>
      <c r="G11" s="107" t="s">
        <v>68</v>
      </c>
      <c r="H11" s="1" t="s">
        <v>51</v>
      </c>
      <c r="I11" s="5" t="s">
        <v>69</v>
      </c>
      <c r="J11" s="5" t="s">
        <v>62</v>
      </c>
      <c r="K11" s="5" t="s">
        <v>54</v>
      </c>
      <c r="L11" s="5" t="s">
        <v>55</v>
      </c>
      <c r="M11" s="1" t="s">
        <v>70</v>
      </c>
      <c r="N11" s="1" t="s">
        <v>71</v>
      </c>
      <c r="O11" s="1"/>
      <c r="P11" s="1"/>
      <c r="Q11" s="5" t="s">
        <v>58</v>
      </c>
      <c r="R11" s="5" t="s">
        <v>1</v>
      </c>
      <c r="S11" s="74">
        <v>1</v>
      </c>
      <c r="T11" s="129" t="s">
        <v>4</v>
      </c>
      <c r="U11" s="105" t="s">
        <v>72</v>
      </c>
    </row>
    <row r="12" spans="1:22" ht="76.5" hidden="1" customHeight="1" x14ac:dyDescent="0.25">
      <c r="A12" s="106"/>
      <c r="B12" s="149">
        <f>B11+1</f>
        <v>4</v>
      </c>
      <c r="C12" s="107" t="s">
        <v>9</v>
      </c>
      <c r="D12" s="107" t="s">
        <v>47</v>
      </c>
      <c r="E12" s="107" t="s">
        <v>73</v>
      </c>
      <c r="F12" s="107" t="s">
        <v>74</v>
      </c>
      <c r="G12" s="107" t="s">
        <v>75</v>
      </c>
      <c r="H12" s="1" t="s">
        <v>51</v>
      </c>
      <c r="I12" s="5" t="s">
        <v>76</v>
      </c>
      <c r="J12" s="5" t="s">
        <v>62</v>
      </c>
      <c r="K12" s="5" t="s">
        <v>54</v>
      </c>
      <c r="L12" s="5" t="s">
        <v>55</v>
      </c>
      <c r="M12" s="156" t="s">
        <v>77</v>
      </c>
      <c r="N12" s="1" t="s">
        <v>78</v>
      </c>
      <c r="O12" s="156"/>
      <c r="P12" s="1"/>
      <c r="Q12" s="5" t="s">
        <v>58</v>
      </c>
      <c r="R12" s="5" t="s">
        <v>1</v>
      </c>
      <c r="S12" s="74">
        <v>1</v>
      </c>
      <c r="T12" s="129" t="s">
        <v>4</v>
      </c>
      <c r="U12" s="105" t="s">
        <v>79</v>
      </c>
      <c r="V12" s="106"/>
    </row>
    <row r="13" spans="1:22" s="4" customFormat="1" ht="104.25" hidden="1" customHeight="1" x14ac:dyDescent="0.25">
      <c r="A13" s="106"/>
      <c r="B13" s="149">
        <f>B12+1</f>
        <v>5</v>
      </c>
      <c r="C13" s="107" t="s">
        <v>9</v>
      </c>
      <c r="D13" s="107" t="s">
        <v>47</v>
      </c>
      <c r="E13" s="107" t="s">
        <v>48</v>
      </c>
      <c r="F13" s="107" t="s">
        <v>80</v>
      </c>
      <c r="G13" s="107" t="s">
        <v>81</v>
      </c>
      <c r="H13" s="1" t="s">
        <v>51</v>
      </c>
      <c r="I13" s="5" t="s">
        <v>52</v>
      </c>
      <c r="J13" s="5" t="s">
        <v>62</v>
      </c>
      <c r="K13" s="5" t="s">
        <v>54</v>
      </c>
      <c r="L13" s="5" t="s">
        <v>55</v>
      </c>
      <c r="M13" s="1" t="s">
        <v>82</v>
      </c>
      <c r="N13" s="1" t="s">
        <v>83</v>
      </c>
      <c r="O13" s="1"/>
      <c r="P13" s="1"/>
      <c r="Q13" s="5" t="s">
        <v>58</v>
      </c>
      <c r="R13" s="5" t="s">
        <v>1</v>
      </c>
      <c r="S13" s="74">
        <v>0.11</v>
      </c>
      <c r="T13" s="129" t="s">
        <v>4</v>
      </c>
      <c r="U13" s="105" t="s">
        <v>84</v>
      </c>
      <c r="V13" s="106"/>
    </row>
    <row r="14" spans="1:22" s="4" customFormat="1" ht="76.5" hidden="1" customHeight="1" x14ac:dyDescent="0.25">
      <c r="A14" s="106"/>
      <c r="B14" s="149">
        <f>B13+1</f>
        <v>6</v>
      </c>
      <c r="C14" s="1" t="s">
        <v>10</v>
      </c>
      <c r="D14" s="1" t="s">
        <v>85</v>
      </c>
      <c r="E14" s="1" t="s">
        <v>86</v>
      </c>
      <c r="F14" s="1" t="s">
        <v>87</v>
      </c>
      <c r="G14" s="1" t="s">
        <v>88</v>
      </c>
      <c r="H14" s="1" t="s">
        <v>89</v>
      </c>
      <c r="I14" s="1" t="s">
        <v>52</v>
      </c>
      <c r="J14" s="1" t="s">
        <v>90</v>
      </c>
      <c r="K14" s="1" t="s">
        <v>54</v>
      </c>
      <c r="L14" s="1" t="s">
        <v>91</v>
      </c>
      <c r="M14" s="1" t="s">
        <v>92</v>
      </c>
      <c r="N14" s="1" t="s">
        <v>93</v>
      </c>
      <c r="O14" s="1"/>
      <c r="P14" s="1"/>
      <c r="Q14" s="5" t="s">
        <v>58</v>
      </c>
      <c r="R14" s="5" t="s">
        <v>1</v>
      </c>
      <c r="S14" s="74">
        <v>1</v>
      </c>
      <c r="T14" s="128" t="s">
        <v>6</v>
      </c>
      <c r="U14" s="105" t="s">
        <v>94</v>
      </c>
      <c r="V14" s="106"/>
    </row>
    <row r="15" spans="1:22" s="106" customFormat="1" ht="76.5" hidden="1" customHeight="1" x14ac:dyDescent="0.25">
      <c r="B15" s="149">
        <f t="shared" ref="B15:B78" si="0">B14+1</f>
        <v>7</v>
      </c>
      <c r="C15" s="1" t="s">
        <v>10</v>
      </c>
      <c r="D15" s="1" t="s">
        <v>85</v>
      </c>
      <c r="E15" s="1" t="s">
        <v>95</v>
      </c>
      <c r="F15" s="1" t="s">
        <v>96</v>
      </c>
      <c r="G15" s="1" t="s">
        <v>97</v>
      </c>
      <c r="H15" s="1" t="s">
        <v>89</v>
      </c>
      <c r="I15" s="1" t="s">
        <v>52</v>
      </c>
      <c r="J15" s="1" t="s">
        <v>90</v>
      </c>
      <c r="K15" s="1" t="s">
        <v>54</v>
      </c>
      <c r="L15" s="1" t="s">
        <v>91</v>
      </c>
      <c r="M15" s="156" t="s">
        <v>98</v>
      </c>
      <c r="N15" s="1" t="s">
        <v>99</v>
      </c>
      <c r="O15" s="156"/>
      <c r="P15" s="1"/>
      <c r="Q15" s="5" t="s">
        <v>58</v>
      </c>
      <c r="R15" s="5" t="s">
        <v>1</v>
      </c>
      <c r="S15" s="74">
        <v>1</v>
      </c>
      <c r="T15" s="128" t="s">
        <v>6</v>
      </c>
      <c r="U15" s="105" t="s">
        <v>100</v>
      </c>
    </row>
    <row r="16" spans="1:22" ht="50.25" hidden="1" customHeight="1" x14ac:dyDescent="0.25">
      <c r="B16" s="141">
        <f t="shared" si="0"/>
        <v>8</v>
      </c>
      <c r="C16" s="2" t="s">
        <v>10</v>
      </c>
      <c r="D16" s="6" t="s">
        <v>101</v>
      </c>
      <c r="E16" s="2" t="s">
        <v>102</v>
      </c>
      <c r="F16" s="6" t="s">
        <v>103</v>
      </c>
      <c r="G16" s="6" t="s">
        <v>104</v>
      </c>
      <c r="H16" s="1" t="s">
        <v>89</v>
      </c>
      <c r="I16" s="2" t="s">
        <v>52</v>
      </c>
      <c r="J16" s="2" t="s">
        <v>90</v>
      </c>
      <c r="K16" s="2" t="s">
        <v>54</v>
      </c>
      <c r="L16" s="2" t="s">
        <v>91</v>
      </c>
      <c r="M16" s="6" t="s">
        <v>105</v>
      </c>
      <c r="N16" s="6" t="s">
        <v>106</v>
      </c>
      <c r="O16" s="2"/>
      <c r="P16" s="2"/>
      <c r="Q16" s="5" t="s">
        <v>58</v>
      </c>
      <c r="R16" s="5" t="s">
        <v>107</v>
      </c>
      <c r="S16" s="74"/>
      <c r="T16" s="103"/>
      <c r="U16" s="60"/>
    </row>
    <row r="17" spans="1:22" s="4" customFormat="1" ht="76.5" hidden="1" customHeight="1" x14ac:dyDescent="0.25">
      <c r="A17" s="106"/>
      <c r="B17" s="149">
        <f t="shared" si="0"/>
        <v>9</v>
      </c>
      <c r="C17" s="1" t="s">
        <v>10</v>
      </c>
      <c r="D17" s="1" t="s">
        <v>101</v>
      </c>
      <c r="E17" s="1" t="s">
        <v>86</v>
      </c>
      <c r="F17" s="1" t="s">
        <v>108</v>
      </c>
      <c r="G17" s="1" t="s">
        <v>109</v>
      </c>
      <c r="H17" s="1" t="s">
        <v>89</v>
      </c>
      <c r="I17" s="1" t="s">
        <v>52</v>
      </c>
      <c r="J17" s="1" t="s">
        <v>90</v>
      </c>
      <c r="K17" s="1" t="s">
        <v>54</v>
      </c>
      <c r="L17" s="1" t="s">
        <v>91</v>
      </c>
      <c r="M17" s="1" t="s">
        <v>110</v>
      </c>
      <c r="N17" s="1" t="s">
        <v>111</v>
      </c>
      <c r="O17" s="1"/>
      <c r="P17" s="1"/>
      <c r="Q17" s="5" t="s">
        <v>58</v>
      </c>
      <c r="R17" s="5" t="s">
        <v>1</v>
      </c>
      <c r="S17" s="74">
        <v>1</v>
      </c>
      <c r="T17" s="130" t="s">
        <v>7</v>
      </c>
      <c r="U17" s="105" t="s">
        <v>112</v>
      </c>
      <c r="V17" s="106"/>
    </row>
    <row r="18" spans="1:22" s="111" customFormat="1" ht="93.75" hidden="1" customHeight="1" x14ac:dyDescent="0.25">
      <c r="A18" s="3"/>
      <c r="B18" s="149">
        <f t="shared" si="0"/>
        <v>10</v>
      </c>
      <c r="C18" s="137" t="s">
        <v>10</v>
      </c>
      <c r="D18" s="138" t="s">
        <v>101</v>
      </c>
      <c r="E18" s="137" t="s">
        <v>113</v>
      </c>
      <c r="F18" s="137" t="s">
        <v>114</v>
      </c>
      <c r="G18" s="139" t="s">
        <v>115</v>
      </c>
      <c r="H18" s="138" t="s">
        <v>89</v>
      </c>
      <c r="I18" s="138" t="s">
        <v>69</v>
      </c>
      <c r="J18" s="138" t="s">
        <v>62</v>
      </c>
      <c r="K18" s="138" t="s">
        <v>54</v>
      </c>
      <c r="L18" s="138" t="s">
        <v>91</v>
      </c>
      <c r="M18" s="139" t="s">
        <v>116</v>
      </c>
      <c r="N18" s="139" t="s">
        <v>117</v>
      </c>
      <c r="O18" s="137"/>
      <c r="P18" s="137"/>
      <c r="Q18" s="138" t="s">
        <v>58</v>
      </c>
      <c r="R18" s="138" t="s">
        <v>1</v>
      </c>
      <c r="S18" s="140">
        <v>0.7</v>
      </c>
      <c r="T18" s="129" t="s">
        <v>4</v>
      </c>
      <c r="U18" s="60" t="s">
        <v>118</v>
      </c>
      <c r="V18" s="3"/>
    </row>
    <row r="19" spans="1:22" s="125" customFormat="1" ht="93.75" hidden="1" customHeight="1" x14ac:dyDescent="0.25">
      <c r="A19" s="4"/>
      <c r="B19" s="149">
        <f t="shared" si="0"/>
        <v>11</v>
      </c>
      <c r="C19" s="5" t="s">
        <v>10</v>
      </c>
      <c r="D19" s="5" t="s">
        <v>101</v>
      </c>
      <c r="E19" s="5" t="s">
        <v>102</v>
      </c>
      <c r="F19" s="5" t="s">
        <v>119</v>
      </c>
      <c r="G19" s="5" t="s">
        <v>120</v>
      </c>
      <c r="H19" s="5" t="s">
        <v>89</v>
      </c>
      <c r="I19" s="5" t="s">
        <v>52</v>
      </c>
      <c r="J19" s="1" t="s">
        <v>90</v>
      </c>
      <c r="K19" s="5" t="s">
        <v>54</v>
      </c>
      <c r="L19" s="5" t="s">
        <v>91</v>
      </c>
      <c r="M19" s="5" t="s">
        <v>121</v>
      </c>
      <c r="N19" s="5" t="s">
        <v>122</v>
      </c>
      <c r="O19" s="5"/>
      <c r="P19" s="5"/>
      <c r="Q19" s="5" t="s">
        <v>58</v>
      </c>
      <c r="R19" s="5" t="s">
        <v>1</v>
      </c>
      <c r="S19" s="74">
        <v>1</v>
      </c>
      <c r="T19" s="130" t="s">
        <v>7</v>
      </c>
      <c r="U19" s="151" t="s">
        <v>123</v>
      </c>
    </row>
    <row r="20" spans="1:22" s="106" customFormat="1" ht="93" hidden="1" customHeight="1" x14ac:dyDescent="0.25">
      <c r="A20" s="4"/>
      <c r="B20" s="149">
        <f t="shared" si="0"/>
        <v>12</v>
      </c>
      <c r="C20" s="5" t="s">
        <v>10</v>
      </c>
      <c r="D20" s="5" t="s">
        <v>101</v>
      </c>
      <c r="E20" s="5" t="s">
        <v>86</v>
      </c>
      <c r="F20" s="5" t="s">
        <v>124</v>
      </c>
      <c r="G20" s="5" t="s">
        <v>125</v>
      </c>
      <c r="H20" s="5" t="s">
        <v>89</v>
      </c>
      <c r="I20" s="5" t="s">
        <v>52</v>
      </c>
      <c r="J20" s="1" t="s">
        <v>90</v>
      </c>
      <c r="K20" s="5" t="s">
        <v>54</v>
      </c>
      <c r="L20" s="5" t="s">
        <v>91</v>
      </c>
      <c r="M20" s="5" t="s">
        <v>126</v>
      </c>
      <c r="N20" s="5" t="s">
        <v>127</v>
      </c>
      <c r="O20" s="5"/>
      <c r="P20" s="5"/>
      <c r="Q20" s="5" t="s">
        <v>58</v>
      </c>
      <c r="R20" s="5" t="s">
        <v>1</v>
      </c>
      <c r="S20" s="74">
        <v>1</v>
      </c>
      <c r="T20" s="130" t="s">
        <v>7</v>
      </c>
      <c r="U20" s="119" t="s">
        <v>128</v>
      </c>
      <c r="V20" s="125"/>
    </row>
    <row r="21" spans="1:22" s="106" customFormat="1" ht="99.75" hidden="1" customHeight="1" x14ac:dyDescent="0.25">
      <c r="B21" s="149">
        <f t="shared" si="0"/>
        <v>13</v>
      </c>
      <c r="C21" s="5" t="s">
        <v>10</v>
      </c>
      <c r="D21" s="5" t="s">
        <v>101</v>
      </c>
      <c r="E21" s="5" t="s">
        <v>113</v>
      </c>
      <c r="F21" s="5" t="s">
        <v>129</v>
      </c>
      <c r="G21" s="5" t="s">
        <v>130</v>
      </c>
      <c r="H21" s="5" t="s">
        <v>89</v>
      </c>
      <c r="I21" s="5" t="s">
        <v>69</v>
      </c>
      <c r="J21" s="5" t="s">
        <v>62</v>
      </c>
      <c r="K21" s="5" t="s">
        <v>54</v>
      </c>
      <c r="L21" s="5" t="s">
        <v>91</v>
      </c>
      <c r="M21" s="5" t="s">
        <v>131</v>
      </c>
      <c r="N21" s="5" t="s">
        <v>132</v>
      </c>
      <c r="O21" s="5"/>
      <c r="P21" s="5"/>
      <c r="Q21" s="5" t="s">
        <v>58</v>
      </c>
      <c r="R21" s="5" t="s">
        <v>1</v>
      </c>
      <c r="S21" s="74">
        <v>0.9</v>
      </c>
      <c r="T21" s="129" t="s">
        <v>4</v>
      </c>
      <c r="U21" s="105" t="s">
        <v>133</v>
      </c>
    </row>
    <row r="22" spans="1:22" s="106" customFormat="1" ht="93" hidden="1" customHeight="1" x14ac:dyDescent="0.25">
      <c r="A22" s="4"/>
      <c r="B22" s="149">
        <f t="shared" si="0"/>
        <v>14</v>
      </c>
      <c r="C22" s="5" t="s">
        <v>10</v>
      </c>
      <c r="D22" s="5" t="s">
        <v>101</v>
      </c>
      <c r="E22" s="5" t="s">
        <v>95</v>
      </c>
      <c r="F22" s="5" t="s">
        <v>134</v>
      </c>
      <c r="G22" s="5" t="s">
        <v>135</v>
      </c>
      <c r="H22" s="5" t="s">
        <v>89</v>
      </c>
      <c r="I22" s="5" t="s">
        <v>69</v>
      </c>
      <c r="J22" s="5" t="s">
        <v>62</v>
      </c>
      <c r="K22" s="5" t="s">
        <v>54</v>
      </c>
      <c r="L22" s="5" t="s">
        <v>136</v>
      </c>
      <c r="M22" s="5" t="s">
        <v>137</v>
      </c>
      <c r="N22" s="5" t="s">
        <v>138</v>
      </c>
      <c r="O22" s="5"/>
      <c r="P22" s="5"/>
      <c r="Q22" s="5" t="s">
        <v>58</v>
      </c>
      <c r="R22" s="5" t="s">
        <v>1</v>
      </c>
      <c r="S22" s="74">
        <v>0.7</v>
      </c>
      <c r="T22" s="129" t="s">
        <v>4</v>
      </c>
      <c r="U22" s="119" t="s">
        <v>139</v>
      </c>
      <c r="V22" s="4"/>
    </row>
    <row r="23" spans="1:22" s="106" customFormat="1" ht="93" hidden="1" customHeight="1" x14ac:dyDescent="0.25">
      <c r="A23" s="111"/>
      <c r="B23" s="149">
        <f t="shared" si="0"/>
        <v>15</v>
      </c>
      <c r="C23" s="109" t="s">
        <v>11</v>
      </c>
      <c r="D23" s="109" t="s">
        <v>140</v>
      </c>
      <c r="E23" s="109" t="s">
        <v>141</v>
      </c>
      <c r="F23" s="109" t="s">
        <v>142</v>
      </c>
      <c r="G23" s="109" t="s">
        <v>143</v>
      </c>
      <c r="H23" s="109" t="s">
        <v>144</v>
      </c>
      <c r="I23" s="83" t="s">
        <v>76</v>
      </c>
      <c r="J23" s="83" t="s">
        <v>62</v>
      </c>
      <c r="K23" s="83" t="s">
        <v>54</v>
      </c>
      <c r="L23" s="83" t="s">
        <v>145</v>
      </c>
      <c r="M23" s="109" t="s">
        <v>146</v>
      </c>
      <c r="N23" s="109" t="s">
        <v>147</v>
      </c>
      <c r="O23" s="109"/>
      <c r="P23" s="109"/>
      <c r="Q23" s="83" t="s">
        <v>58</v>
      </c>
      <c r="R23" s="83" t="s">
        <v>1</v>
      </c>
      <c r="S23" s="81">
        <v>1</v>
      </c>
      <c r="T23" s="129" t="s">
        <v>4</v>
      </c>
      <c r="U23" s="110" t="s">
        <v>148</v>
      </c>
      <c r="V23" s="111"/>
    </row>
    <row r="24" spans="1:22" s="106" customFormat="1" ht="93" hidden="1" customHeight="1" x14ac:dyDescent="0.25">
      <c r="A24" s="125"/>
      <c r="B24" s="149">
        <f t="shared" si="0"/>
        <v>16</v>
      </c>
      <c r="C24" s="83" t="s">
        <v>11</v>
      </c>
      <c r="D24" s="83" t="s">
        <v>140</v>
      </c>
      <c r="E24" s="83" t="s">
        <v>149</v>
      </c>
      <c r="F24" s="83" t="s">
        <v>150</v>
      </c>
      <c r="G24" s="83" t="s">
        <v>151</v>
      </c>
      <c r="H24" s="83" t="s">
        <v>144</v>
      </c>
      <c r="I24" s="83" t="s">
        <v>76</v>
      </c>
      <c r="J24" s="83" t="s">
        <v>152</v>
      </c>
      <c r="K24" s="83" t="s">
        <v>54</v>
      </c>
      <c r="L24" s="83" t="s">
        <v>55</v>
      </c>
      <c r="M24" s="83" t="s">
        <v>153</v>
      </c>
      <c r="N24" s="83" t="s">
        <v>154</v>
      </c>
      <c r="O24" s="83"/>
      <c r="P24" s="83"/>
      <c r="Q24" s="83" t="s">
        <v>58</v>
      </c>
      <c r="R24" s="83" t="s">
        <v>1</v>
      </c>
      <c r="S24" s="81">
        <v>0.3</v>
      </c>
      <c r="T24" s="129" t="s">
        <v>4</v>
      </c>
      <c r="U24" s="126" t="s">
        <v>155</v>
      </c>
      <c r="V24" s="125"/>
    </row>
    <row r="25" spans="1:22" s="106" customFormat="1" ht="115.5" hidden="1" customHeight="1" x14ac:dyDescent="0.25">
      <c r="B25" s="149">
        <f t="shared" si="0"/>
        <v>17</v>
      </c>
      <c r="C25" s="1" t="s">
        <v>12</v>
      </c>
      <c r="D25" s="1" t="s">
        <v>156</v>
      </c>
      <c r="E25" s="1" t="s">
        <v>157</v>
      </c>
      <c r="F25" s="1" t="s">
        <v>158</v>
      </c>
      <c r="G25" s="1" t="s">
        <v>159</v>
      </c>
      <c r="H25" s="1" t="s">
        <v>160</v>
      </c>
      <c r="I25" s="1" t="s">
        <v>52</v>
      </c>
      <c r="J25" s="1" t="s">
        <v>90</v>
      </c>
      <c r="K25" s="1" t="s">
        <v>54</v>
      </c>
      <c r="L25" s="1" t="s">
        <v>161</v>
      </c>
      <c r="M25" s="1" t="s">
        <v>162</v>
      </c>
      <c r="N25" s="1" t="s">
        <v>163</v>
      </c>
      <c r="O25" s="1"/>
      <c r="P25" s="1"/>
      <c r="Q25" s="5" t="s">
        <v>58</v>
      </c>
      <c r="R25" s="5" t="s">
        <v>1</v>
      </c>
      <c r="S25" s="74">
        <v>0.65</v>
      </c>
      <c r="T25" s="130" t="s">
        <v>7</v>
      </c>
      <c r="U25" s="105" t="s">
        <v>164</v>
      </c>
    </row>
    <row r="26" spans="1:22" s="106" customFormat="1" ht="115.5" hidden="1" customHeight="1" x14ac:dyDescent="0.25">
      <c r="B26" s="149">
        <f t="shared" si="0"/>
        <v>18</v>
      </c>
      <c r="C26" s="1" t="s">
        <v>12</v>
      </c>
      <c r="D26" s="1" t="s">
        <v>156</v>
      </c>
      <c r="E26" s="1" t="s">
        <v>157</v>
      </c>
      <c r="F26" s="1" t="s">
        <v>165</v>
      </c>
      <c r="G26" s="1" t="s">
        <v>166</v>
      </c>
      <c r="H26" s="1" t="s">
        <v>160</v>
      </c>
      <c r="I26" s="1" t="s">
        <v>52</v>
      </c>
      <c r="J26" s="1" t="s">
        <v>62</v>
      </c>
      <c r="K26" s="1" t="s">
        <v>54</v>
      </c>
      <c r="L26" s="1" t="s">
        <v>91</v>
      </c>
      <c r="M26" s="1" t="s">
        <v>167</v>
      </c>
      <c r="N26" s="1" t="s">
        <v>168</v>
      </c>
      <c r="O26" s="1"/>
      <c r="P26" s="1"/>
      <c r="Q26" s="5" t="s">
        <v>58</v>
      </c>
      <c r="R26" s="5" t="s">
        <v>1</v>
      </c>
      <c r="S26" s="152">
        <v>1</v>
      </c>
      <c r="T26" s="129" t="s">
        <v>4</v>
      </c>
      <c r="U26" s="105" t="s">
        <v>169</v>
      </c>
    </row>
    <row r="27" spans="1:22" s="106" customFormat="1" ht="84" hidden="1" customHeight="1" x14ac:dyDescent="0.25">
      <c r="B27" s="149">
        <f t="shared" si="0"/>
        <v>19</v>
      </c>
      <c r="C27" s="1" t="s">
        <v>13</v>
      </c>
      <c r="D27" s="1" t="s">
        <v>170</v>
      </c>
      <c r="E27" s="1" t="s">
        <v>171</v>
      </c>
      <c r="F27" s="1" t="s">
        <v>172</v>
      </c>
      <c r="G27" s="1" t="s">
        <v>173</v>
      </c>
      <c r="H27" s="1" t="s">
        <v>51</v>
      </c>
      <c r="I27" s="1" t="s">
        <v>52</v>
      </c>
      <c r="J27" s="1" t="s">
        <v>152</v>
      </c>
      <c r="K27" s="1" t="s">
        <v>54</v>
      </c>
      <c r="L27" s="1" t="s">
        <v>55</v>
      </c>
      <c r="M27" s="1" t="s">
        <v>174</v>
      </c>
      <c r="N27" s="1" t="s">
        <v>175</v>
      </c>
      <c r="O27" s="1"/>
      <c r="P27" s="1"/>
      <c r="Q27" s="5" t="s">
        <v>176</v>
      </c>
      <c r="R27" s="5" t="s">
        <v>1</v>
      </c>
      <c r="S27" s="74" t="s">
        <v>177</v>
      </c>
      <c r="T27" s="129" t="s">
        <v>4</v>
      </c>
      <c r="U27" s="105" t="s">
        <v>178</v>
      </c>
    </row>
    <row r="28" spans="1:22" s="106" customFormat="1" ht="84" hidden="1" customHeight="1" x14ac:dyDescent="0.25">
      <c r="B28" s="149">
        <f t="shared" si="0"/>
        <v>20</v>
      </c>
      <c r="C28" s="1" t="s">
        <v>13</v>
      </c>
      <c r="D28" s="1" t="s">
        <v>179</v>
      </c>
      <c r="E28" s="1" t="s">
        <v>171</v>
      </c>
      <c r="F28" s="1" t="s">
        <v>180</v>
      </c>
      <c r="G28" s="1" t="s">
        <v>181</v>
      </c>
      <c r="H28" s="1" t="s">
        <v>51</v>
      </c>
      <c r="I28" s="1" t="s">
        <v>52</v>
      </c>
      <c r="J28" s="1" t="s">
        <v>62</v>
      </c>
      <c r="K28" s="1" t="s">
        <v>54</v>
      </c>
      <c r="L28" s="1" t="s">
        <v>55</v>
      </c>
      <c r="M28" s="1" t="s">
        <v>182</v>
      </c>
      <c r="N28" s="1" t="s">
        <v>183</v>
      </c>
      <c r="O28" s="1"/>
      <c r="P28" s="1"/>
      <c r="Q28" s="5" t="s">
        <v>58</v>
      </c>
      <c r="R28" s="5" t="s">
        <v>1</v>
      </c>
      <c r="S28" s="124">
        <v>1</v>
      </c>
      <c r="T28" s="129" t="s">
        <v>4</v>
      </c>
      <c r="U28" s="105" t="s">
        <v>184</v>
      </c>
    </row>
    <row r="29" spans="1:22" s="106" customFormat="1" ht="84" hidden="1" customHeight="1" x14ac:dyDescent="0.25">
      <c r="B29" s="149">
        <f t="shared" si="0"/>
        <v>21</v>
      </c>
      <c r="C29" s="1" t="s">
        <v>14</v>
      </c>
      <c r="D29" s="1" t="s">
        <v>185</v>
      </c>
      <c r="E29" s="1" t="s">
        <v>186</v>
      </c>
      <c r="F29" s="1" t="s">
        <v>187</v>
      </c>
      <c r="G29" s="1" t="s">
        <v>188</v>
      </c>
      <c r="H29" s="1" t="s">
        <v>189</v>
      </c>
      <c r="I29" s="1" t="s">
        <v>52</v>
      </c>
      <c r="J29" s="1" t="s">
        <v>90</v>
      </c>
      <c r="K29" s="1" t="s">
        <v>54</v>
      </c>
      <c r="L29" s="1" t="s">
        <v>91</v>
      </c>
      <c r="M29" s="1" t="s">
        <v>190</v>
      </c>
      <c r="N29" s="1" t="s">
        <v>191</v>
      </c>
      <c r="O29" s="1"/>
      <c r="P29" s="1"/>
      <c r="Q29" s="5" t="s">
        <v>58</v>
      </c>
      <c r="R29" s="5" t="s">
        <v>1</v>
      </c>
      <c r="S29" s="74">
        <v>1</v>
      </c>
      <c r="T29" s="129" t="s">
        <v>4</v>
      </c>
      <c r="U29" s="105" t="s">
        <v>192</v>
      </c>
    </row>
    <row r="30" spans="1:22" s="106" customFormat="1" ht="100.5" hidden="1" customHeight="1" x14ac:dyDescent="0.25">
      <c r="B30" s="149">
        <f t="shared" si="0"/>
        <v>22</v>
      </c>
      <c r="C30" s="1" t="s">
        <v>14</v>
      </c>
      <c r="D30" s="1" t="s">
        <v>185</v>
      </c>
      <c r="E30" s="1" t="s">
        <v>193</v>
      </c>
      <c r="F30" s="1" t="s">
        <v>194</v>
      </c>
      <c r="G30" s="1" t="s">
        <v>195</v>
      </c>
      <c r="H30" s="1" t="s">
        <v>196</v>
      </c>
      <c r="I30" s="1" t="s">
        <v>69</v>
      </c>
      <c r="J30" s="1" t="s">
        <v>62</v>
      </c>
      <c r="K30" s="1" t="s">
        <v>54</v>
      </c>
      <c r="L30" s="1" t="s">
        <v>91</v>
      </c>
      <c r="M30" s="1" t="s">
        <v>197</v>
      </c>
      <c r="N30" s="1" t="s">
        <v>198</v>
      </c>
      <c r="O30" s="1"/>
      <c r="P30" s="1"/>
      <c r="Q30" s="5" t="s">
        <v>58</v>
      </c>
      <c r="R30" s="5" t="s">
        <v>1</v>
      </c>
      <c r="S30" s="74">
        <v>0.9</v>
      </c>
      <c r="T30" s="129" t="s">
        <v>4</v>
      </c>
      <c r="U30" s="105" t="s">
        <v>192</v>
      </c>
    </row>
    <row r="31" spans="1:22" s="106" customFormat="1" ht="100.5" hidden="1" customHeight="1" x14ac:dyDescent="0.25">
      <c r="B31" s="150">
        <f t="shared" si="0"/>
        <v>23</v>
      </c>
      <c r="C31" s="1" t="s">
        <v>15</v>
      </c>
      <c r="D31" s="1" t="s">
        <v>199</v>
      </c>
      <c r="E31" s="1" t="s">
        <v>200</v>
      </c>
      <c r="F31" s="1" t="s">
        <v>201</v>
      </c>
      <c r="G31" s="1" t="s">
        <v>202</v>
      </c>
      <c r="H31" s="1" t="s">
        <v>203</v>
      </c>
      <c r="I31" s="1" t="s">
        <v>52</v>
      </c>
      <c r="J31" s="1" t="s">
        <v>62</v>
      </c>
      <c r="K31" s="1" t="s">
        <v>54</v>
      </c>
      <c r="L31" s="1" t="s">
        <v>91</v>
      </c>
      <c r="M31" s="1" t="s">
        <v>204</v>
      </c>
      <c r="N31" s="1" t="s">
        <v>205</v>
      </c>
      <c r="O31" s="1"/>
      <c r="P31" s="1"/>
      <c r="Q31" s="5" t="s">
        <v>58</v>
      </c>
      <c r="R31" s="5" t="s">
        <v>1</v>
      </c>
      <c r="S31" s="74">
        <v>0.95</v>
      </c>
      <c r="T31" s="129" t="s">
        <v>4</v>
      </c>
      <c r="U31" s="105" t="s">
        <v>206</v>
      </c>
    </row>
    <row r="32" spans="1:22" s="106" customFormat="1" ht="113.25" hidden="1" customHeight="1" x14ac:dyDescent="0.25">
      <c r="B32" s="150">
        <f t="shared" si="0"/>
        <v>24</v>
      </c>
      <c r="C32" s="1" t="s">
        <v>15</v>
      </c>
      <c r="D32" s="1" t="s">
        <v>199</v>
      </c>
      <c r="E32" s="1" t="s">
        <v>200</v>
      </c>
      <c r="F32" s="1" t="s">
        <v>207</v>
      </c>
      <c r="G32" s="1" t="s">
        <v>208</v>
      </c>
      <c r="H32" s="1" t="s">
        <v>203</v>
      </c>
      <c r="I32" s="1" t="s">
        <v>52</v>
      </c>
      <c r="J32" s="1" t="s">
        <v>62</v>
      </c>
      <c r="K32" s="1" t="s">
        <v>54</v>
      </c>
      <c r="L32" s="1" t="s">
        <v>91</v>
      </c>
      <c r="M32" s="1" t="s">
        <v>209</v>
      </c>
      <c r="N32" s="1" t="s">
        <v>210</v>
      </c>
      <c r="O32" s="1"/>
      <c r="P32" s="1"/>
      <c r="Q32" s="5" t="s">
        <v>58</v>
      </c>
      <c r="R32" s="5" t="s">
        <v>1</v>
      </c>
      <c r="S32" s="74">
        <v>0.95</v>
      </c>
      <c r="T32" s="129" t="s">
        <v>4</v>
      </c>
      <c r="U32" s="105" t="s">
        <v>206</v>
      </c>
    </row>
    <row r="33" spans="1:22" s="106" customFormat="1" ht="113.25" hidden="1" customHeight="1" x14ac:dyDescent="0.25">
      <c r="B33" s="150">
        <f t="shared" si="0"/>
        <v>25</v>
      </c>
      <c r="C33" s="1" t="s">
        <v>15</v>
      </c>
      <c r="D33" s="1" t="s">
        <v>199</v>
      </c>
      <c r="E33" s="1" t="s">
        <v>200</v>
      </c>
      <c r="F33" s="1" t="s">
        <v>211</v>
      </c>
      <c r="G33" s="1" t="s">
        <v>212</v>
      </c>
      <c r="H33" s="1" t="s">
        <v>203</v>
      </c>
      <c r="I33" s="1" t="s">
        <v>52</v>
      </c>
      <c r="J33" s="1" t="s">
        <v>62</v>
      </c>
      <c r="K33" s="1" t="s">
        <v>54</v>
      </c>
      <c r="L33" s="1" t="s">
        <v>91</v>
      </c>
      <c r="M33" s="1" t="s">
        <v>213</v>
      </c>
      <c r="N33" s="1" t="s">
        <v>214</v>
      </c>
      <c r="O33" s="1"/>
      <c r="P33" s="1"/>
      <c r="Q33" s="5" t="s">
        <v>58</v>
      </c>
      <c r="R33" s="5" t="s">
        <v>1</v>
      </c>
      <c r="S33" s="74">
        <v>0.95</v>
      </c>
      <c r="T33" s="129" t="s">
        <v>4</v>
      </c>
      <c r="U33" s="105" t="s">
        <v>206</v>
      </c>
    </row>
    <row r="34" spans="1:22" s="106" customFormat="1" ht="113.25" hidden="1" customHeight="1" x14ac:dyDescent="0.25">
      <c r="B34" s="150">
        <f t="shared" si="0"/>
        <v>26</v>
      </c>
      <c r="C34" s="1" t="s">
        <v>15</v>
      </c>
      <c r="D34" s="1" t="s">
        <v>199</v>
      </c>
      <c r="E34" s="1" t="s">
        <v>215</v>
      </c>
      <c r="F34" s="1" t="s">
        <v>216</v>
      </c>
      <c r="G34" s="1" t="s">
        <v>217</v>
      </c>
      <c r="H34" s="1" t="s">
        <v>203</v>
      </c>
      <c r="I34" s="1" t="s">
        <v>52</v>
      </c>
      <c r="J34" s="1" t="s">
        <v>62</v>
      </c>
      <c r="K34" s="1" t="s">
        <v>54</v>
      </c>
      <c r="L34" s="1" t="s">
        <v>91</v>
      </c>
      <c r="M34" s="1" t="s">
        <v>218</v>
      </c>
      <c r="N34" s="1" t="s">
        <v>219</v>
      </c>
      <c r="O34" s="1"/>
      <c r="P34" s="1"/>
      <c r="Q34" s="5" t="s">
        <v>58</v>
      </c>
      <c r="R34" s="5" t="s">
        <v>1</v>
      </c>
      <c r="S34" s="74">
        <v>1</v>
      </c>
      <c r="T34" s="129" t="s">
        <v>4</v>
      </c>
      <c r="U34" s="105" t="s">
        <v>220</v>
      </c>
    </row>
    <row r="35" spans="1:22" s="106" customFormat="1" ht="91.5" hidden="1" customHeight="1" x14ac:dyDescent="0.25">
      <c r="B35" s="149">
        <f t="shared" si="0"/>
        <v>27</v>
      </c>
      <c r="C35" s="1" t="s">
        <v>16</v>
      </c>
      <c r="D35" s="1" t="s">
        <v>221</v>
      </c>
      <c r="E35" s="1" t="s">
        <v>222</v>
      </c>
      <c r="F35" s="1" t="s">
        <v>223</v>
      </c>
      <c r="G35" s="1" t="s">
        <v>224</v>
      </c>
      <c r="H35" s="1" t="s">
        <v>225</v>
      </c>
      <c r="I35" s="1" t="s">
        <v>52</v>
      </c>
      <c r="J35" s="1" t="s">
        <v>90</v>
      </c>
      <c r="K35" s="1" t="s">
        <v>54</v>
      </c>
      <c r="L35" s="1" t="s">
        <v>91</v>
      </c>
      <c r="M35" s="1" t="s">
        <v>226</v>
      </c>
      <c r="N35" s="1" t="s">
        <v>227</v>
      </c>
      <c r="O35" s="1"/>
      <c r="P35" s="1"/>
      <c r="Q35" s="5" t="s">
        <v>228</v>
      </c>
      <c r="R35" s="5" t="s">
        <v>1</v>
      </c>
      <c r="S35" s="74">
        <v>1</v>
      </c>
      <c r="T35" s="130" t="s">
        <v>7</v>
      </c>
      <c r="U35" s="105" t="s">
        <v>229</v>
      </c>
    </row>
    <row r="36" spans="1:22" s="106" customFormat="1" ht="204" hidden="1" x14ac:dyDescent="0.25">
      <c r="B36" s="149">
        <f t="shared" si="0"/>
        <v>28</v>
      </c>
      <c r="C36" s="1" t="s">
        <v>16</v>
      </c>
      <c r="D36" s="1" t="s">
        <v>221</v>
      </c>
      <c r="E36" s="1" t="s">
        <v>230</v>
      </c>
      <c r="F36" s="1" t="s">
        <v>231</v>
      </c>
      <c r="G36" s="1" t="s">
        <v>232</v>
      </c>
      <c r="H36" s="1" t="s">
        <v>225</v>
      </c>
      <c r="I36" s="1" t="s">
        <v>52</v>
      </c>
      <c r="J36" s="1" t="s">
        <v>90</v>
      </c>
      <c r="K36" s="1" t="s">
        <v>54</v>
      </c>
      <c r="L36" s="1" t="s">
        <v>91</v>
      </c>
      <c r="M36" s="1" t="s">
        <v>233</v>
      </c>
      <c r="N36" s="1" t="s">
        <v>234</v>
      </c>
      <c r="O36" s="1"/>
      <c r="P36" s="1"/>
      <c r="Q36" s="5" t="s">
        <v>228</v>
      </c>
      <c r="R36" s="5" t="s">
        <v>1</v>
      </c>
      <c r="S36" s="74">
        <v>1</v>
      </c>
      <c r="T36" s="130" t="s">
        <v>7</v>
      </c>
      <c r="U36" s="105" t="s">
        <v>235</v>
      </c>
    </row>
    <row r="37" spans="1:22" s="106" customFormat="1" ht="204" hidden="1" x14ac:dyDescent="0.25">
      <c r="B37" s="149">
        <f t="shared" si="0"/>
        <v>29</v>
      </c>
      <c r="C37" s="1" t="s">
        <v>16</v>
      </c>
      <c r="D37" s="1" t="s">
        <v>221</v>
      </c>
      <c r="E37" s="1" t="s">
        <v>230</v>
      </c>
      <c r="F37" s="1" t="s">
        <v>236</v>
      </c>
      <c r="G37" s="1" t="s">
        <v>237</v>
      </c>
      <c r="H37" s="1" t="s">
        <v>225</v>
      </c>
      <c r="I37" s="1" t="s">
        <v>52</v>
      </c>
      <c r="J37" s="1" t="s">
        <v>62</v>
      </c>
      <c r="K37" s="1" t="s">
        <v>238</v>
      </c>
      <c r="L37" s="1" t="s">
        <v>91</v>
      </c>
      <c r="M37" s="1" t="s">
        <v>239</v>
      </c>
      <c r="N37" s="1" t="s">
        <v>240</v>
      </c>
      <c r="O37" s="1"/>
      <c r="P37" s="1"/>
      <c r="Q37" s="5" t="s">
        <v>228</v>
      </c>
      <c r="R37" s="5" t="s">
        <v>1</v>
      </c>
      <c r="S37" s="74">
        <v>1</v>
      </c>
      <c r="T37" s="129" t="s">
        <v>4</v>
      </c>
      <c r="U37" s="105" t="s">
        <v>241</v>
      </c>
    </row>
    <row r="38" spans="1:22" s="106" customFormat="1" ht="91.5" hidden="1" customHeight="1" x14ac:dyDescent="0.25">
      <c r="B38" s="149">
        <f t="shared" si="0"/>
        <v>30</v>
      </c>
      <c r="C38" s="1" t="s">
        <v>16</v>
      </c>
      <c r="D38" s="1" t="s">
        <v>221</v>
      </c>
      <c r="E38" s="1" t="s">
        <v>230</v>
      </c>
      <c r="F38" s="1" t="s">
        <v>242</v>
      </c>
      <c r="G38" s="1" t="s">
        <v>243</v>
      </c>
      <c r="H38" s="1" t="s">
        <v>225</v>
      </c>
      <c r="I38" s="1" t="s">
        <v>52</v>
      </c>
      <c r="J38" s="1" t="s">
        <v>62</v>
      </c>
      <c r="K38" s="1" t="s">
        <v>54</v>
      </c>
      <c r="L38" s="1" t="s">
        <v>91</v>
      </c>
      <c r="M38" s="1" t="s">
        <v>244</v>
      </c>
      <c r="N38" s="1" t="s">
        <v>245</v>
      </c>
      <c r="O38" s="1"/>
      <c r="P38" s="1"/>
      <c r="Q38" s="5" t="s">
        <v>228</v>
      </c>
      <c r="R38" s="5" t="s">
        <v>1</v>
      </c>
      <c r="S38" s="74">
        <v>1</v>
      </c>
      <c r="T38" s="129" t="s">
        <v>4</v>
      </c>
      <c r="U38" s="105" t="s">
        <v>246</v>
      </c>
    </row>
    <row r="39" spans="1:22" ht="68.25" hidden="1" customHeight="1" x14ac:dyDescent="0.25">
      <c r="A39" s="106"/>
      <c r="B39" s="149">
        <f t="shared" si="0"/>
        <v>31</v>
      </c>
      <c r="C39" s="1" t="s">
        <v>16</v>
      </c>
      <c r="D39" s="1" t="s">
        <v>221</v>
      </c>
      <c r="E39" s="1" t="s">
        <v>230</v>
      </c>
      <c r="F39" s="1" t="s">
        <v>247</v>
      </c>
      <c r="G39" s="155" t="s">
        <v>248</v>
      </c>
      <c r="H39" s="1" t="s">
        <v>225</v>
      </c>
      <c r="I39" s="1" t="s">
        <v>52</v>
      </c>
      <c r="J39" s="1" t="s">
        <v>90</v>
      </c>
      <c r="K39" s="1" t="s">
        <v>54</v>
      </c>
      <c r="L39" s="1" t="s">
        <v>91</v>
      </c>
      <c r="M39" s="1" t="s">
        <v>249</v>
      </c>
      <c r="N39" s="1" t="s">
        <v>250</v>
      </c>
      <c r="O39" s="1"/>
      <c r="P39" s="1"/>
      <c r="Q39" s="5" t="s">
        <v>228</v>
      </c>
      <c r="R39" s="5" t="s">
        <v>1</v>
      </c>
      <c r="S39" s="74">
        <v>1</v>
      </c>
      <c r="T39" s="130" t="s">
        <v>7</v>
      </c>
      <c r="U39" s="105" t="s">
        <v>251</v>
      </c>
      <c r="V39" s="106"/>
    </row>
    <row r="40" spans="1:22" s="106" customFormat="1" ht="87" hidden="1" customHeight="1" x14ac:dyDescent="0.25">
      <c r="B40" s="149">
        <f t="shared" si="0"/>
        <v>32</v>
      </c>
      <c r="C40" s="1" t="s">
        <v>16</v>
      </c>
      <c r="D40" s="1" t="s">
        <v>221</v>
      </c>
      <c r="E40" s="1" t="s">
        <v>221</v>
      </c>
      <c r="F40" s="1" t="s">
        <v>252</v>
      </c>
      <c r="G40" s="1" t="s">
        <v>253</v>
      </c>
      <c r="H40" s="1" t="s">
        <v>225</v>
      </c>
      <c r="I40" s="1" t="s">
        <v>52</v>
      </c>
      <c r="J40" s="1" t="s">
        <v>90</v>
      </c>
      <c r="K40" s="1" t="s">
        <v>54</v>
      </c>
      <c r="L40" s="1" t="s">
        <v>254</v>
      </c>
      <c r="M40" s="1" t="s">
        <v>255</v>
      </c>
      <c r="N40" s="1" t="s">
        <v>256</v>
      </c>
      <c r="O40" s="1"/>
      <c r="P40" s="1"/>
      <c r="Q40" s="5" t="s">
        <v>228</v>
      </c>
      <c r="R40" s="5" t="s">
        <v>1</v>
      </c>
      <c r="S40" s="74">
        <v>1</v>
      </c>
      <c r="T40" s="130" t="s">
        <v>7</v>
      </c>
      <c r="U40" s="105" t="s">
        <v>257</v>
      </c>
    </row>
    <row r="41" spans="1:22" s="4" customFormat="1" ht="102" hidden="1" customHeight="1" x14ac:dyDescent="0.25">
      <c r="A41" s="106"/>
      <c r="B41" s="149">
        <f t="shared" si="0"/>
        <v>33</v>
      </c>
      <c r="C41" s="1" t="s">
        <v>16</v>
      </c>
      <c r="D41" s="1" t="s">
        <v>221</v>
      </c>
      <c r="E41" s="1" t="s">
        <v>230</v>
      </c>
      <c r="F41" s="1" t="s">
        <v>258</v>
      </c>
      <c r="G41" s="1" t="s">
        <v>259</v>
      </c>
      <c r="H41" s="1" t="s">
        <v>225</v>
      </c>
      <c r="I41" s="1" t="s">
        <v>52</v>
      </c>
      <c r="J41" s="1" t="s">
        <v>90</v>
      </c>
      <c r="K41" s="1" t="s">
        <v>54</v>
      </c>
      <c r="L41" s="1" t="s">
        <v>254</v>
      </c>
      <c r="M41" s="1" t="s">
        <v>260</v>
      </c>
      <c r="N41" s="1" t="s">
        <v>261</v>
      </c>
      <c r="O41" s="1"/>
      <c r="P41" s="1"/>
      <c r="Q41" s="5" t="s">
        <v>228</v>
      </c>
      <c r="R41" s="5" t="s">
        <v>1</v>
      </c>
      <c r="S41" s="74">
        <v>1</v>
      </c>
      <c r="T41" s="130" t="s">
        <v>7</v>
      </c>
      <c r="U41" s="105" t="s">
        <v>262</v>
      </c>
      <c r="V41" s="106"/>
    </row>
    <row r="42" spans="1:22" s="4" customFormat="1" ht="102" hidden="1" customHeight="1" x14ac:dyDescent="0.25">
      <c r="A42" s="106"/>
      <c r="B42" s="149">
        <f t="shared" si="0"/>
        <v>34</v>
      </c>
      <c r="C42" s="1" t="s">
        <v>16</v>
      </c>
      <c r="D42" s="1" t="s">
        <v>221</v>
      </c>
      <c r="E42" s="1" t="s">
        <v>230</v>
      </c>
      <c r="F42" s="1" t="s">
        <v>263</v>
      </c>
      <c r="G42" s="1" t="s">
        <v>264</v>
      </c>
      <c r="H42" s="1" t="s">
        <v>225</v>
      </c>
      <c r="I42" s="1" t="s">
        <v>52</v>
      </c>
      <c r="J42" s="1" t="s">
        <v>90</v>
      </c>
      <c r="K42" s="1" t="s">
        <v>54</v>
      </c>
      <c r="L42" s="1" t="s">
        <v>254</v>
      </c>
      <c r="M42" s="1" t="s">
        <v>265</v>
      </c>
      <c r="N42" s="1" t="s">
        <v>256</v>
      </c>
      <c r="O42" s="1"/>
      <c r="P42" s="1"/>
      <c r="Q42" s="5" t="s">
        <v>228</v>
      </c>
      <c r="R42" s="5" t="s">
        <v>1</v>
      </c>
      <c r="S42" s="74">
        <v>1</v>
      </c>
      <c r="T42" s="130" t="s">
        <v>7</v>
      </c>
      <c r="U42" s="105" t="s">
        <v>266</v>
      </c>
      <c r="V42" s="106"/>
    </row>
    <row r="43" spans="1:22" s="4" customFormat="1" ht="102" hidden="1" customHeight="1" x14ac:dyDescent="0.25">
      <c r="A43" s="106"/>
      <c r="B43" s="149">
        <f t="shared" si="0"/>
        <v>35</v>
      </c>
      <c r="C43" s="1" t="s">
        <v>17</v>
      </c>
      <c r="D43" s="1" t="s">
        <v>267</v>
      </c>
      <c r="E43" s="1" t="s">
        <v>268</v>
      </c>
      <c r="F43" s="1" t="s">
        <v>269</v>
      </c>
      <c r="G43" s="1" t="s">
        <v>270</v>
      </c>
      <c r="H43" s="1" t="s">
        <v>271</v>
      </c>
      <c r="I43" s="1" t="s">
        <v>52</v>
      </c>
      <c r="J43" s="1" t="s">
        <v>90</v>
      </c>
      <c r="K43" s="1" t="s">
        <v>54</v>
      </c>
      <c r="L43" s="1" t="s">
        <v>91</v>
      </c>
      <c r="M43" s="1" t="s">
        <v>272</v>
      </c>
      <c r="N43" s="1" t="s">
        <v>273</v>
      </c>
      <c r="O43" s="1"/>
      <c r="P43" s="1"/>
      <c r="Q43" s="5" t="s">
        <v>176</v>
      </c>
      <c r="R43" s="5" t="s">
        <v>1</v>
      </c>
      <c r="S43" s="74">
        <v>0.1</v>
      </c>
      <c r="T43" s="128" t="s">
        <v>6</v>
      </c>
      <c r="U43" s="105" t="s">
        <v>274</v>
      </c>
      <c r="V43" s="106"/>
    </row>
    <row r="44" spans="1:22" s="106" customFormat="1" ht="93.75" hidden="1" customHeight="1" x14ac:dyDescent="0.25">
      <c r="A44" s="3"/>
      <c r="B44" s="149">
        <f t="shared" si="0"/>
        <v>36</v>
      </c>
      <c r="C44" s="1" t="s">
        <v>17</v>
      </c>
      <c r="D44" s="1" t="s">
        <v>267</v>
      </c>
      <c r="E44" s="1" t="s">
        <v>275</v>
      </c>
      <c r="F44" s="1" t="s">
        <v>276</v>
      </c>
      <c r="G44" s="1" t="s">
        <v>277</v>
      </c>
      <c r="H44" s="1" t="s">
        <v>271</v>
      </c>
      <c r="I44" s="1" t="s">
        <v>76</v>
      </c>
      <c r="J44" s="1" t="s">
        <v>62</v>
      </c>
      <c r="K44" s="1" t="s">
        <v>278</v>
      </c>
      <c r="L44" s="1" t="s">
        <v>91</v>
      </c>
      <c r="M44" s="1" t="s">
        <v>279</v>
      </c>
      <c r="N44" s="1" t="s">
        <v>280</v>
      </c>
      <c r="O44" s="1"/>
      <c r="P44" s="1"/>
      <c r="Q44" s="5" t="s">
        <v>281</v>
      </c>
      <c r="R44" s="5" t="s">
        <v>1</v>
      </c>
      <c r="S44" s="5">
        <v>5</v>
      </c>
      <c r="T44" s="129" t="s">
        <v>4</v>
      </c>
      <c r="U44" s="105" t="s">
        <v>282</v>
      </c>
      <c r="V44" s="3"/>
    </row>
    <row r="45" spans="1:22" s="106" customFormat="1" ht="78.75" customHeight="1" x14ac:dyDescent="0.25">
      <c r="B45" s="65">
        <f t="shared" si="0"/>
        <v>37</v>
      </c>
      <c r="C45" s="1" t="s">
        <v>17</v>
      </c>
      <c r="D45" s="1" t="s">
        <v>267</v>
      </c>
      <c r="E45" s="1" t="s">
        <v>283</v>
      </c>
      <c r="F45" s="1" t="s">
        <v>284</v>
      </c>
      <c r="G45" s="1" t="s">
        <v>285</v>
      </c>
      <c r="H45" s="1" t="s">
        <v>271</v>
      </c>
      <c r="I45" s="1" t="s">
        <v>52</v>
      </c>
      <c r="J45" s="1" t="s">
        <v>62</v>
      </c>
      <c r="K45" s="1" t="s">
        <v>54</v>
      </c>
      <c r="L45" s="1" t="s">
        <v>91</v>
      </c>
      <c r="M45" s="1" t="s">
        <v>286</v>
      </c>
      <c r="N45" s="1" t="s">
        <v>287</v>
      </c>
      <c r="O45" s="1"/>
      <c r="P45" s="1"/>
      <c r="Q45" s="5" t="s">
        <v>288</v>
      </c>
      <c r="R45" s="5" t="s">
        <v>1</v>
      </c>
      <c r="S45" s="74">
        <v>0.9</v>
      </c>
      <c r="T45" s="143"/>
      <c r="U45" s="105" t="s">
        <v>289</v>
      </c>
    </row>
    <row r="46" spans="1:22" s="106" customFormat="1" ht="93.75" hidden="1" customHeight="1" x14ac:dyDescent="0.25">
      <c r="A46" s="4"/>
      <c r="B46" s="149">
        <f t="shared" si="0"/>
        <v>38</v>
      </c>
      <c r="C46" s="5" t="s">
        <v>18</v>
      </c>
      <c r="D46" s="5" t="s">
        <v>290</v>
      </c>
      <c r="E46" s="5" t="s">
        <v>291</v>
      </c>
      <c r="F46" s="5" t="s">
        <v>292</v>
      </c>
      <c r="G46" s="5" t="s">
        <v>293</v>
      </c>
      <c r="H46" s="5" t="s">
        <v>294</v>
      </c>
      <c r="I46" s="5" t="s">
        <v>52</v>
      </c>
      <c r="J46" s="5" t="s">
        <v>62</v>
      </c>
      <c r="K46" s="5" t="s">
        <v>54</v>
      </c>
      <c r="L46" s="5" t="s">
        <v>55</v>
      </c>
      <c r="M46" s="5" t="s">
        <v>295</v>
      </c>
      <c r="N46" s="5" t="s">
        <v>296</v>
      </c>
      <c r="O46" s="5"/>
      <c r="P46" s="5"/>
      <c r="Q46" s="5" t="s">
        <v>228</v>
      </c>
      <c r="R46" s="5" t="s">
        <v>1</v>
      </c>
      <c r="S46" s="74">
        <v>0.2</v>
      </c>
      <c r="T46" s="129" t="s">
        <v>4</v>
      </c>
      <c r="U46" s="119" t="s">
        <v>297</v>
      </c>
    </row>
    <row r="47" spans="1:22" s="106" customFormat="1" ht="93.75" hidden="1" customHeight="1" x14ac:dyDescent="0.25">
      <c r="A47" s="4"/>
      <c r="B47" s="149">
        <f t="shared" si="0"/>
        <v>39</v>
      </c>
      <c r="C47" s="5" t="s">
        <v>18</v>
      </c>
      <c r="D47" s="5" t="s">
        <v>290</v>
      </c>
      <c r="E47" s="5" t="s">
        <v>298</v>
      </c>
      <c r="F47" s="5" t="s">
        <v>299</v>
      </c>
      <c r="G47" s="5" t="s">
        <v>300</v>
      </c>
      <c r="H47" s="5" t="s">
        <v>294</v>
      </c>
      <c r="I47" s="5" t="s">
        <v>76</v>
      </c>
      <c r="J47" s="5" t="s">
        <v>62</v>
      </c>
      <c r="K47" s="5" t="s">
        <v>54</v>
      </c>
      <c r="L47" s="5" t="s">
        <v>55</v>
      </c>
      <c r="M47" s="5" t="s">
        <v>301</v>
      </c>
      <c r="N47" s="5" t="s">
        <v>302</v>
      </c>
      <c r="O47" s="5"/>
      <c r="P47" s="5"/>
      <c r="Q47" s="5" t="s">
        <v>228</v>
      </c>
      <c r="R47" s="5" t="s">
        <v>1</v>
      </c>
      <c r="S47" s="74" t="s">
        <v>303</v>
      </c>
      <c r="T47" s="129" t="s">
        <v>4</v>
      </c>
      <c r="U47" s="119" t="s">
        <v>304</v>
      </c>
    </row>
    <row r="48" spans="1:22" s="106" customFormat="1" ht="93.75" hidden="1" customHeight="1" x14ac:dyDescent="0.25">
      <c r="A48" s="4"/>
      <c r="B48" s="149">
        <f t="shared" si="0"/>
        <v>40</v>
      </c>
      <c r="C48" s="5" t="s">
        <v>18</v>
      </c>
      <c r="D48" s="5" t="s">
        <v>290</v>
      </c>
      <c r="E48" s="5" t="s">
        <v>305</v>
      </c>
      <c r="F48" s="5" t="s">
        <v>306</v>
      </c>
      <c r="G48" s="5" t="s">
        <v>307</v>
      </c>
      <c r="H48" s="5" t="s">
        <v>294</v>
      </c>
      <c r="I48" s="5" t="s">
        <v>76</v>
      </c>
      <c r="J48" s="5" t="s">
        <v>62</v>
      </c>
      <c r="K48" s="5" t="s">
        <v>54</v>
      </c>
      <c r="L48" s="5" t="s">
        <v>55</v>
      </c>
      <c r="M48" s="5" t="s">
        <v>308</v>
      </c>
      <c r="N48" s="5" t="s">
        <v>309</v>
      </c>
      <c r="O48" s="5"/>
      <c r="P48" s="5"/>
      <c r="Q48" s="5" t="s">
        <v>228</v>
      </c>
      <c r="R48" s="5" t="s">
        <v>1</v>
      </c>
      <c r="S48" s="74">
        <v>0.9</v>
      </c>
      <c r="T48" s="129" t="s">
        <v>4</v>
      </c>
      <c r="U48" s="119" t="s">
        <v>310</v>
      </c>
    </row>
    <row r="49" spans="1:22" s="106" customFormat="1" ht="93.75" hidden="1" customHeight="1" x14ac:dyDescent="0.25">
      <c r="B49" s="150">
        <f t="shared" si="0"/>
        <v>41</v>
      </c>
      <c r="C49" s="1" t="s">
        <v>19</v>
      </c>
      <c r="D49" s="1" t="s">
        <v>311</v>
      </c>
      <c r="E49" s="1" t="s">
        <v>312</v>
      </c>
      <c r="F49" s="1" t="s">
        <v>313</v>
      </c>
      <c r="G49" s="1" t="s">
        <v>314</v>
      </c>
      <c r="H49" s="1" t="s">
        <v>315</v>
      </c>
      <c r="I49" s="1" t="s">
        <v>52</v>
      </c>
      <c r="J49" s="1" t="s">
        <v>62</v>
      </c>
      <c r="K49" s="1" t="s">
        <v>54</v>
      </c>
      <c r="L49" s="1" t="s">
        <v>91</v>
      </c>
      <c r="M49" s="1" t="s">
        <v>316</v>
      </c>
      <c r="N49" s="1" t="s">
        <v>317</v>
      </c>
      <c r="O49" s="1"/>
      <c r="P49" s="1"/>
      <c r="Q49" s="5" t="s">
        <v>228</v>
      </c>
      <c r="R49" s="5" t="s">
        <v>1</v>
      </c>
      <c r="S49" s="74">
        <v>1</v>
      </c>
      <c r="T49" s="129" t="s">
        <v>4</v>
      </c>
      <c r="U49" s="105" t="s">
        <v>112</v>
      </c>
    </row>
    <row r="50" spans="1:22" s="106" customFormat="1" ht="108" hidden="1" customHeight="1" x14ac:dyDescent="0.25">
      <c r="B50" s="150">
        <f t="shared" si="0"/>
        <v>42</v>
      </c>
      <c r="C50" s="1" t="s">
        <v>19</v>
      </c>
      <c r="D50" s="1" t="s">
        <v>311</v>
      </c>
      <c r="E50" s="1" t="s">
        <v>318</v>
      </c>
      <c r="F50" s="1" t="s">
        <v>319</v>
      </c>
      <c r="G50" s="1" t="s">
        <v>320</v>
      </c>
      <c r="H50" s="1" t="s">
        <v>315</v>
      </c>
      <c r="I50" s="1" t="s">
        <v>52</v>
      </c>
      <c r="J50" s="1" t="s">
        <v>62</v>
      </c>
      <c r="K50" s="1" t="s">
        <v>54</v>
      </c>
      <c r="L50" s="1" t="s">
        <v>91</v>
      </c>
      <c r="M50" s="1" t="s">
        <v>321</v>
      </c>
      <c r="N50" s="1" t="s">
        <v>322</v>
      </c>
      <c r="O50" s="1"/>
      <c r="P50" s="1"/>
      <c r="Q50" s="5" t="s">
        <v>228</v>
      </c>
      <c r="R50" s="5" t="s">
        <v>1</v>
      </c>
      <c r="S50" s="74">
        <v>1</v>
      </c>
      <c r="T50" s="129" t="s">
        <v>4</v>
      </c>
      <c r="U50" s="105" t="s">
        <v>112</v>
      </c>
    </row>
    <row r="51" spans="1:22" s="106" customFormat="1" ht="112.5" customHeight="1" x14ac:dyDescent="0.25">
      <c r="B51" s="65">
        <f t="shared" si="0"/>
        <v>43</v>
      </c>
      <c r="C51" s="1" t="s">
        <v>19</v>
      </c>
      <c r="D51" s="1" t="s">
        <v>311</v>
      </c>
      <c r="E51" s="1" t="s">
        <v>323</v>
      </c>
      <c r="F51" s="1" t="s">
        <v>324</v>
      </c>
      <c r="G51" s="1" t="s">
        <v>325</v>
      </c>
      <c r="H51" s="1" t="s">
        <v>315</v>
      </c>
      <c r="I51" s="1" t="s">
        <v>76</v>
      </c>
      <c r="J51" s="1" t="s">
        <v>62</v>
      </c>
      <c r="K51" s="1" t="s">
        <v>54</v>
      </c>
      <c r="L51" s="1" t="s">
        <v>91</v>
      </c>
      <c r="M51" s="1" t="s">
        <v>326</v>
      </c>
      <c r="N51" s="1" t="s">
        <v>327</v>
      </c>
      <c r="O51" s="1"/>
      <c r="P51" s="1"/>
      <c r="Q51" s="5" t="s">
        <v>228</v>
      </c>
      <c r="R51" s="5" t="s">
        <v>1</v>
      </c>
      <c r="S51" s="74">
        <v>0.85</v>
      </c>
      <c r="T51" s="143"/>
      <c r="U51" s="105" t="s">
        <v>328</v>
      </c>
    </row>
    <row r="52" spans="1:22" s="4" customFormat="1" ht="114.75" x14ac:dyDescent="0.25">
      <c r="A52" s="106"/>
      <c r="B52" s="65">
        <f t="shared" si="0"/>
        <v>44</v>
      </c>
      <c r="C52" s="1" t="s">
        <v>19</v>
      </c>
      <c r="D52" s="1" t="s">
        <v>311</v>
      </c>
      <c r="E52" s="1" t="s">
        <v>323</v>
      </c>
      <c r="F52" s="1" t="s">
        <v>329</v>
      </c>
      <c r="G52" s="1" t="s">
        <v>330</v>
      </c>
      <c r="H52" s="1" t="s">
        <v>315</v>
      </c>
      <c r="I52" s="1" t="s">
        <v>76</v>
      </c>
      <c r="J52" s="1" t="s">
        <v>62</v>
      </c>
      <c r="K52" s="1" t="s">
        <v>54</v>
      </c>
      <c r="L52" s="1" t="s">
        <v>91</v>
      </c>
      <c r="M52" s="1" t="s">
        <v>331</v>
      </c>
      <c r="N52" s="1" t="s">
        <v>332</v>
      </c>
      <c r="O52" s="1"/>
      <c r="P52" s="1"/>
      <c r="Q52" s="5" t="s">
        <v>228</v>
      </c>
      <c r="R52" s="5" t="s">
        <v>1</v>
      </c>
      <c r="S52" s="74">
        <v>0.85</v>
      </c>
      <c r="T52" s="143"/>
      <c r="U52" s="105" t="s">
        <v>328</v>
      </c>
      <c r="V52" s="106"/>
    </row>
    <row r="53" spans="1:22" ht="27.75" hidden="1" customHeight="1" x14ac:dyDescent="0.25">
      <c r="B53" s="141">
        <f t="shared" si="0"/>
        <v>45</v>
      </c>
      <c r="C53" s="2" t="s">
        <v>23</v>
      </c>
      <c r="D53" s="6" t="s">
        <v>333</v>
      </c>
      <c r="E53" s="2" t="s">
        <v>334</v>
      </c>
      <c r="F53" s="6" t="s">
        <v>335</v>
      </c>
      <c r="G53" s="6" t="s">
        <v>336</v>
      </c>
      <c r="H53" s="2" t="s">
        <v>337</v>
      </c>
      <c r="I53" s="2" t="s">
        <v>52</v>
      </c>
      <c r="J53" s="2" t="s">
        <v>62</v>
      </c>
      <c r="K53" s="2" t="s">
        <v>54</v>
      </c>
      <c r="L53" s="2" t="s">
        <v>161</v>
      </c>
      <c r="M53" s="6" t="s">
        <v>338</v>
      </c>
      <c r="N53" s="6" t="s">
        <v>339</v>
      </c>
      <c r="O53" s="2"/>
      <c r="P53" s="2"/>
      <c r="Q53" s="5" t="s">
        <v>228</v>
      </c>
      <c r="R53" s="5" t="s">
        <v>107</v>
      </c>
      <c r="S53" s="5"/>
      <c r="T53" s="103"/>
      <c r="U53" s="60"/>
    </row>
    <row r="54" spans="1:22" s="106" customFormat="1" ht="103.5" customHeight="1" x14ac:dyDescent="0.25">
      <c r="B54" s="65">
        <f t="shared" si="0"/>
        <v>46</v>
      </c>
      <c r="C54" s="1" t="s">
        <v>19</v>
      </c>
      <c r="D54" s="1" t="s">
        <v>311</v>
      </c>
      <c r="E54" s="1" t="s">
        <v>323</v>
      </c>
      <c r="F54" s="1" t="s">
        <v>340</v>
      </c>
      <c r="G54" s="1" t="s">
        <v>341</v>
      </c>
      <c r="H54" s="1" t="s">
        <v>315</v>
      </c>
      <c r="I54" s="1" t="s">
        <v>76</v>
      </c>
      <c r="J54" s="1" t="s">
        <v>62</v>
      </c>
      <c r="K54" s="1" t="s">
        <v>54</v>
      </c>
      <c r="L54" s="1" t="s">
        <v>91</v>
      </c>
      <c r="M54" s="1" t="s">
        <v>342</v>
      </c>
      <c r="N54" s="1" t="s">
        <v>343</v>
      </c>
      <c r="O54" s="1"/>
      <c r="P54" s="1"/>
      <c r="Q54" s="5" t="s">
        <v>228</v>
      </c>
      <c r="R54" s="5" t="s">
        <v>1</v>
      </c>
      <c r="S54" s="74">
        <v>0.85</v>
      </c>
      <c r="T54" s="143"/>
      <c r="U54" s="105" t="s">
        <v>328</v>
      </c>
    </row>
    <row r="55" spans="1:22" s="106" customFormat="1" ht="98.25" hidden="1" customHeight="1" x14ac:dyDescent="0.25">
      <c r="B55" s="149">
        <f t="shared" si="0"/>
        <v>47</v>
      </c>
      <c r="C55" s="1" t="s">
        <v>20</v>
      </c>
      <c r="D55" s="1" t="s">
        <v>344</v>
      </c>
      <c r="E55" s="1" t="s">
        <v>345</v>
      </c>
      <c r="F55" s="1" t="s">
        <v>346</v>
      </c>
      <c r="G55" s="1" t="s">
        <v>347</v>
      </c>
      <c r="H55" s="1" t="s">
        <v>348</v>
      </c>
      <c r="I55" s="1" t="s">
        <v>52</v>
      </c>
      <c r="J55" s="1" t="s">
        <v>62</v>
      </c>
      <c r="K55" s="1" t="s">
        <v>54</v>
      </c>
      <c r="L55" s="1" t="s">
        <v>161</v>
      </c>
      <c r="M55" s="1" t="s">
        <v>349</v>
      </c>
      <c r="N55" s="1" t="s">
        <v>350</v>
      </c>
      <c r="O55" s="1"/>
      <c r="P55" s="1"/>
      <c r="Q55" s="5" t="s">
        <v>351</v>
      </c>
      <c r="R55" s="5" t="s">
        <v>1</v>
      </c>
      <c r="S55" s="74">
        <v>0.9</v>
      </c>
      <c r="T55" s="129" t="s">
        <v>4</v>
      </c>
      <c r="U55" s="105" t="s">
        <v>352</v>
      </c>
    </row>
    <row r="56" spans="1:22" s="106" customFormat="1" ht="98.25" hidden="1" customHeight="1" x14ac:dyDescent="0.25">
      <c r="B56" s="149">
        <f t="shared" si="0"/>
        <v>48</v>
      </c>
      <c r="C56" s="1" t="s">
        <v>20</v>
      </c>
      <c r="D56" s="1" t="s">
        <v>344</v>
      </c>
      <c r="E56" s="1" t="s">
        <v>353</v>
      </c>
      <c r="F56" s="1" t="s">
        <v>354</v>
      </c>
      <c r="G56" s="1" t="s">
        <v>355</v>
      </c>
      <c r="H56" s="1" t="s">
        <v>348</v>
      </c>
      <c r="I56" s="1" t="s">
        <v>52</v>
      </c>
      <c r="J56" s="1" t="s">
        <v>90</v>
      </c>
      <c r="K56" s="1" t="s">
        <v>54</v>
      </c>
      <c r="L56" s="1" t="s">
        <v>91</v>
      </c>
      <c r="M56" s="1" t="s">
        <v>356</v>
      </c>
      <c r="N56" s="1" t="s">
        <v>357</v>
      </c>
      <c r="O56" s="1"/>
      <c r="P56" s="1"/>
      <c r="Q56" s="5" t="s">
        <v>228</v>
      </c>
      <c r="R56" s="5" t="s">
        <v>1</v>
      </c>
      <c r="S56" s="74">
        <v>0.93</v>
      </c>
      <c r="T56" s="130" t="s">
        <v>7</v>
      </c>
      <c r="U56" s="105" t="s">
        <v>358</v>
      </c>
    </row>
    <row r="57" spans="1:22" s="106" customFormat="1" ht="98.25" hidden="1" customHeight="1" x14ac:dyDescent="0.25">
      <c r="B57" s="149">
        <f t="shared" si="0"/>
        <v>49</v>
      </c>
      <c r="C57" s="1" t="s">
        <v>20</v>
      </c>
      <c r="D57" s="1" t="s">
        <v>344</v>
      </c>
      <c r="E57" s="1" t="s">
        <v>345</v>
      </c>
      <c r="F57" s="1" t="s">
        <v>359</v>
      </c>
      <c r="G57" s="1" t="s">
        <v>360</v>
      </c>
      <c r="H57" s="1" t="s">
        <v>348</v>
      </c>
      <c r="I57" s="1" t="s">
        <v>52</v>
      </c>
      <c r="J57" s="1" t="s">
        <v>90</v>
      </c>
      <c r="K57" s="1" t="s">
        <v>54</v>
      </c>
      <c r="L57" s="1" t="s">
        <v>91</v>
      </c>
      <c r="M57" s="1" t="s">
        <v>356</v>
      </c>
      <c r="N57" s="1" t="s">
        <v>357</v>
      </c>
      <c r="O57" s="1"/>
      <c r="P57" s="1"/>
      <c r="Q57" s="5" t="s">
        <v>228</v>
      </c>
      <c r="R57" s="5" t="s">
        <v>1</v>
      </c>
      <c r="S57" s="74">
        <v>0.95</v>
      </c>
      <c r="T57" s="130" t="s">
        <v>7</v>
      </c>
      <c r="U57" s="105" t="s">
        <v>361</v>
      </c>
    </row>
    <row r="58" spans="1:22" s="106" customFormat="1" ht="98.25" hidden="1" customHeight="1" x14ac:dyDescent="0.25">
      <c r="B58" s="149">
        <f t="shared" si="0"/>
        <v>50</v>
      </c>
      <c r="C58" s="1" t="s">
        <v>20</v>
      </c>
      <c r="D58" s="1" t="s">
        <v>344</v>
      </c>
      <c r="E58" s="1" t="s">
        <v>345</v>
      </c>
      <c r="F58" s="1" t="s">
        <v>362</v>
      </c>
      <c r="G58" s="1" t="s">
        <v>363</v>
      </c>
      <c r="H58" s="1" t="s">
        <v>348</v>
      </c>
      <c r="I58" s="1" t="s">
        <v>52</v>
      </c>
      <c r="J58" s="1" t="s">
        <v>90</v>
      </c>
      <c r="K58" s="1" t="s">
        <v>54</v>
      </c>
      <c r="L58" s="1" t="s">
        <v>91</v>
      </c>
      <c r="M58" s="1" t="s">
        <v>356</v>
      </c>
      <c r="N58" s="1" t="s">
        <v>357</v>
      </c>
      <c r="O58" s="1"/>
      <c r="P58" s="1"/>
      <c r="Q58" s="5" t="s">
        <v>228</v>
      </c>
      <c r="R58" s="5" t="s">
        <v>1</v>
      </c>
      <c r="S58" s="74">
        <v>0.95</v>
      </c>
      <c r="T58" s="130" t="s">
        <v>7</v>
      </c>
      <c r="U58" s="105" t="s">
        <v>112</v>
      </c>
    </row>
    <row r="59" spans="1:22" s="106" customFormat="1" ht="98.25" hidden="1" customHeight="1" x14ac:dyDescent="0.25">
      <c r="B59" s="149">
        <f t="shared" si="0"/>
        <v>51</v>
      </c>
      <c r="C59" s="1" t="s">
        <v>20</v>
      </c>
      <c r="D59" s="1" t="s">
        <v>344</v>
      </c>
      <c r="E59" s="1" t="s">
        <v>345</v>
      </c>
      <c r="F59" s="1" t="s">
        <v>364</v>
      </c>
      <c r="G59" s="1" t="s">
        <v>365</v>
      </c>
      <c r="H59" s="1" t="s">
        <v>348</v>
      </c>
      <c r="I59" s="1" t="s">
        <v>52</v>
      </c>
      <c r="J59" s="1" t="s">
        <v>90</v>
      </c>
      <c r="K59" s="1" t="s">
        <v>54</v>
      </c>
      <c r="L59" s="1" t="s">
        <v>91</v>
      </c>
      <c r="M59" s="1" t="s">
        <v>356</v>
      </c>
      <c r="N59" s="1" t="s">
        <v>357</v>
      </c>
      <c r="O59" s="1"/>
      <c r="P59" s="1"/>
      <c r="Q59" s="5" t="s">
        <v>228</v>
      </c>
      <c r="R59" s="5" t="s">
        <v>1</v>
      </c>
      <c r="S59" s="74">
        <v>0.95</v>
      </c>
      <c r="T59" s="130" t="s">
        <v>7</v>
      </c>
      <c r="U59" s="105" t="s">
        <v>112</v>
      </c>
    </row>
    <row r="60" spans="1:22" s="106" customFormat="1" ht="68.25" hidden="1" customHeight="1" x14ac:dyDescent="0.25">
      <c r="B60" s="149">
        <f t="shared" si="0"/>
        <v>52</v>
      </c>
      <c r="C60" s="1" t="s">
        <v>20</v>
      </c>
      <c r="D60" s="1" t="s">
        <v>344</v>
      </c>
      <c r="E60" s="1" t="s">
        <v>345</v>
      </c>
      <c r="F60" s="1" t="s">
        <v>366</v>
      </c>
      <c r="G60" s="1" t="s">
        <v>367</v>
      </c>
      <c r="H60" s="1" t="s">
        <v>348</v>
      </c>
      <c r="I60" s="1" t="s">
        <v>52</v>
      </c>
      <c r="J60" s="1" t="s">
        <v>90</v>
      </c>
      <c r="K60" s="1" t="s">
        <v>54</v>
      </c>
      <c r="L60" s="1" t="s">
        <v>91</v>
      </c>
      <c r="M60" s="1" t="s">
        <v>356</v>
      </c>
      <c r="N60" s="1" t="s">
        <v>357</v>
      </c>
      <c r="O60" s="1"/>
      <c r="P60" s="1"/>
      <c r="Q60" s="5" t="s">
        <v>228</v>
      </c>
      <c r="R60" s="5" t="s">
        <v>1</v>
      </c>
      <c r="S60" s="74">
        <v>0.95</v>
      </c>
      <c r="T60" s="130" t="s">
        <v>7</v>
      </c>
      <c r="U60" s="105" t="s">
        <v>368</v>
      </c>
    </row>
    <row r="61" spans="1:22" s="106" customFormat="1" ht="68.25" hidden="1" customHeight="1" x14ac:dyDescent="0.25">
      <c r="B61" s="149">
        <f t="shared" si="0"/>
        <v>53</v>
      </c>
      <c r="C61" s="1" t="s">
        <v>20</v>
      </c>
      <c r="D61" s="1" t="s">
        <v>344</v>
      </c>
      <c r="E61" s="1" t="s">
        <v>345</v>
      </c>
      <c r="F61" s="1" t="s">
        <v>369</v>
      </c>
      <c r="G61" s="1" t="s">
        <v>370</v>
      </c>
      <c r="H61" s="1" t="s">
        <v>348</v>
      </c>
      <c r="I61" s="1" t="s">
        <v>52</v>
      </c>
      <c r="J61" s="1" t="s">
        <v>90</v>
      </c>
      <c r="K61" s="1" t="s">
        <v>54</v>
      </c>
      <c r="L61" s="1" t="s">
        <v>91</v>
      </c>
      <c r="M61" s="1" t="s">
        <v>356</v>
      </c>
      <c r="N61" s="1" t="s">
        <v>357</v>
      </c>
      <c r="O61" s="1"/>
      <c r="P61" s="1"/>
      <c r="Q61" s="5" t="s">
        <v>228</v>
      </c>
      <c r="R61" s="5" t="s">
        <v>1</v>
      </c>
      <c r="S61" s="74">
        <v>0.95</v>
      </c>
      <c r="T61" s="130" t="s">
        <v>7</v>
      </c>
      <c r="U61" s="105" t="s">
        <v>371</v>
      </c>
    </row>
    <row r="62" spans="1:22" s="106" customFormat="1" ht="68.25" hidden="1" customHeight="1" x14ac:dyDescent="0.25">
      <c r="B62" s="149">
        <f t="shared" si="0"/>
        <v>54</v>
      </c>
      <c r="C62" s="1" t="s">
        <v>20</v>
      </c>
      <c r="D62" s="1" t="s">
        <v>344</v>
      </c>
      <c r="E62" s="1" t="s">
        <v>345</v>
      </c>
      <c r="F62" s="1" t="s">
        <v>372</v>
      </c>
      <c r="G62" s="1" t="s">
        <v>373</v>
      </c>
      <c r="H62" s="1" t="s">
        <v>348</v>
      </c>
      <c r="I62" s="1" t="s">
        <v>69</v>
      </c>
      <c r="J62" s="1" t="s">
        <v>62</v>
      </c>
      <c r="K62" s="1" t="s">
        <v>54</v>
      </c>
      <c r="L62" s="1" t="s">
        <v>91</v>
      </c>
      <c r="M62" s="1" t="s">
        <v>374</v>
      </c>
      <c r="N62" s="1" t="s">
        <v>375</v>
      </c>
      <c r="O62" s="1"/>
      <c r="P62" s="1"/>
      <c r="Q62" s="5" t="s">
        <v>228</v>
      </c>
      <c r="R62" s="5" t="s">
        <v>1</v>
      </c>
      <c r="S62" s="74">
        <v>0.9</v>
      </c>
      <c r="T62" s="129" t="s">
        <v>4</v>
      </c>
      <c r="U62" s="105" t="s">
        <v>371</v>
      </c>
    </row>
    <row r="63" spans="1:22" s="106" customFormat="1" ht="68.25" hidden="1" customHeight="1" x14ac:dyDescent="0.25">
      <c r="B63" s="149">
        <f t="shared" si="0"/>
        <v>55</v>
      </c>
      <c r="C63" s="1" t="s">
        <v>20</v>
      </c>
      <c r="D63" s="1" t="s">
        <v>344</v>
      </c>
      <c r="E63" s="1" t="s">
        <v>345</v>
      </c>
      <c r="F63" s="1" t="s">
        <v>376</v>
      </c>
      <c r="G63" s="1" t="s">
        <v>377</v>
      </c>
      <c r="H63" s="1" t="s">
        <v>348</v>
      </c>
      <c r="I63" s="1" t="s">
        <v>69</v>
      </c>
      <c r="J63" s="1" t="s">
        <v>62</v>
      </c>
      <c r="K63" s="1" t="s">
        <v>54</v>
      </c>
      <c r="L63" s="1" t="s">
        <v>91</v>
      </c>
      <c r="M63" s="1" t="s">
        <v>378</v>
      </c>
      <c r="N63" s="1" t="s">
        <v>379</v>
      </c>
      <c r="O63" s="1"/>
      <c r="P63" s="1"/>
      <c r="Q63" s="5" t="s">
        <v>228</v>
      </c>
      <c r="R63" s="5" t="s">
        <v>1</v>
      </c>
      <c r="S63" s="74">
        <v>0.9</v>
      </c>
      <c r="T63" s="129" t="s">
        <v>4</v>
      </c>
      <c r="U63" s="105" t="s">
        <v>371</v>
      </c>
    </row>
    <row r="64" spans="1:22" s="106" customFormat="1" ht="68.25" hidden="1" customHeight="1" x14ac:dyDescent="0.25">
      <c r="B64" s="149">
        <f t="shared" si="0"/>
        <v>56</v>
      </c>
      <c r="C64" s="1" t="s">
        <v>20</v>
      </c>
      <c r="D64" s="1" t="s">
        <v>344</v>
      </c>
      <c r="E64" s="1" t="s">
        <v>345</v>
      </c>
      <c r="F64" s="1" t="s">
        <v>380</v>
      </c>
      <c r="G64" s="1" t="s">
        <v>381</v>
      </c>
      <c r="H64" s="1" t="s">
        <v>348</v>
      </c>
      <c r="I64" s="1" t="s">
        <v>69</v>
      </c>
      <c r="J64" s="1" t="s">
        <v>62</v>
      </c>
      <c r="K64" s="1" t="s">
        <v>54</v>
      </c>
      <c r="L64" s="1" t="s">
        <v>91</v>
      </c>
      <c r="M64" s="1" t="s">
        <v>374</v>
      </c>
      <c r="N64" s="1" t="s">
        <v>375</v>
      </c>
      <c r="O64" s="1"/>
      <c r="P64" s="1"/>
      <c r="Q64" s="5" t="s">
        <v>228</v>
      </c>
      <c r="R64" s="5" t="s">
        <v>1</v>
      </c>
      <c r="S64" s="74">
        <v>0.9</v>
      </c>
      <c r="T64" s="129" t="s">
        <v>4</v>
      </c>
      <c r="U64" s="105" t="s">
        <v>382</v>
      </c>
    </row>
    <row r="65" spans="1:22" s="106" customFormat="1" ht="77.25" hidden="1" customHeight="1" x14ac:dyDescent="0.25">
      <c r="B65" s="149">
        <f t="shared" si="0"/>
        <v>57</v>
      </c>
      <c r="C65" s="1" t="s">
        <v>20</v>
      </c>
      <c r="D65" s="1" t="s">
        <v>344</v>
      </c>
      <c r="E65" s="1" t="s">
        <v>345</v>
      </c>
      <c r="F65" s="1" t="s">
        <v>383</v>
      </c>
      <c r="G65" s="1" t="s">
        <v>384</v>
      </c>
      <c r="H65" s="1" t="s">
        <v>348</v>
      </c>
      <c r="I65" s="1" t="s">
        <v>69</v>
      </c>
      <c r="J65" s="1" t="s">
        <v>62</v>
      </c>
      <c r="K65" s="1" t="s">
        <v>54</v>
      </c>
      <c r="L65" s="1" t="s">
        <v>91</v>
      </c>
      <c r="M65" s="1" t="s">
        <v>374</v>
      </c>
      <c r="N65" s="1" t="s">
        <v>375</v>
      </c>
      <c r="O65" s="1"/>
      <c r="P65" s="1"/>
      <c r="Q65" s="5" t="s">
        <v>228</v>
      </c>
      <c r="R65" s="5" t="s">
        <v>1</v>
      </c>
      <c r="S65" s="74">
        <v>0.9</v>
      </c>
      <c r="T65" s="129" t="s">
        <v>4</v>
      </c>
      <c r="U65" s="105" t="s">
        <v>382</v>
      </c>
    </row>
    <row r="66" spans="1:22" s="106" customFormat="1" ht="77.25" hidden="1" customHeight="1" x14ac:dyDescent="0.25">
      <c r="A66" s="4"/>
      <c r="B66" s="149">
        <f t="shared" si="0"/>
        <v>58</v>
      </c>
      <c r="C66" s="5" t="s">
        <v>20</v>
      </c>
      <c r="D66" s="5" t="s">
        <v>344</v>
      </c>
      <c r="E66" s="5" t="s">
        <v>345</v>
      </c>
      <c r="F66" s="5" t="s">
        <v>385</v>
      </c>
      <c r="G66" s="5" t="s">
        <v>386</v>
      </c>
      <c r="H66" s="5" t="s">
        <v>348</v>
      </c>
      <c r="I66" s="5" t="s">
        <v>69</v>
      </c>
      <c r="J66" s="5" t="s">
        <v>62</v>
      </c>
      <c r="K66" s="5" t="s">
        <v>54</v>
      </c>
      <c r="L66" s="5" t="s">
        <v>91</v>
      </c>
      <c r="M66" s="5" t="s">
        <v>374</v>
      </c>
      <c r="N66" s="5" t="s">
        <v>375</v>
      </c>
      <c r="O66" s="5"/>
      <c r="P66" s="5"/>
      <c r="Q66" s="5" t="s">
        <v>228</v>
      </c>
      <c r="R66" s="5" t="s">
        <v>1</v>
      </c>
      <c r="S66" s="74">
        <v>0.95</v>
      </c>
      <c r="T66" s="129" t="s">
        <v>4</v>
      </c>
      <c r="U66" s="119" t="s">
        <v>112</v>
      </c>
      <c r="V66" s="4"/>
    </row>
    <row r="67" spans="1:22" s="106" customFormat="1" ht="77.25" hidden="1" customHeight="1" x14ac:dyDescent="0.25">
      <c r="B67" s="149">
        <f t="shared" si="0"/>
        <v>59</v>
      </c>
      <c r="C67" s="1" t="s">
        <v>20</v>
      </c>
      <c r="D67" s="1" t="s">
        <v>344</v>
      </c>
      <c r="E67" s="1" t="s">
        <v>345</v>
      </c>
      <c r="F67" s="1" t="s">
        <v>387</v>
      </c>
      <c r="G67" s="1" t="s">
        <v>388</v>
      </c>
      <c r="H67" s="1" t="s">
        <v>348</v>
      </c>
      <c r="I67" s="1" t="s">
        <v>69</v>
      </c>
      <c r="J67" s="1" t="s">
        <v>62</v>
      </c>
      <c r="K67" s="1" t="s">
        <v>54</v>
      </c>
      <c r="L67" s="1" t="s">
        <v>91</v>
      </c>
      <c r="M67" s="1" t="s">
        <v>374</v>
      </c>
      <c r="N67" s="1" t="s">
        <v>375</v>
      </c>
      <c r="O67" s="1"/>
      <c r="P67" s="1"/>
      <c r="Q67" s="5" t="s">
        <v>228</v>
      </c>
      <c r="R67" s="5" t="s">
        <v>1</v>
      </c>
      <c r="S67" s="74">
        <v>0.9</v>
      </c>
      <c r="T67" s="129" t="s">
        <v>4</v>
      </c>
      <c r="U67" s="105" t="s">
        <v>382</v>
      </c>
    </row>
    <row r="68" spans="1:22" s="106" customFormat="1" ht="77.25" hidden="1" customHeight="1" x14ac:dyDescent="0.25">
      <c r="B68" s="149">
        <f t="shared" si="0"/>
        <v>60</v>
      </c>
      <c r="C68" s="1" t="s">
        <v>20</v>
      </c>
      <c r="D68" s="1" t="s">
        <v>344</v>
      </c>
      <c r="E68" s="1" t="s">
        <v>345</v>
      </c>
      <c r="F68" s="1" t="s">
        <v>389</v>
      </c>
      <c r="G68" s="1" t="s">
        <v>390</v>
      </c>
      <c r="H68" s="1" t="s">
        <v>348</v>
      </c>
      <c r="I68" s="1" t="s">
        <v>52</v>
      </c>
      <c r="J68" s="1" t="s">
        <v>152</v>
      </c>
      <c r="K68" s="1" t="s">
        <v>391</v>
      </c>
      <c r="L68" s="1" t="s">
        <v>55</v>
      </c>
      <c r="M68" s="1" t="s">
        <v>392</v>
      </c>
      <c r="N68" s="1" t="s">
        <v>393</v>
      </c>
      <c r="O68" s="1"/>
      <c r="P68" s="1"/>
      <c r="Q68" s="5" t="s">
        <v>228</v>
      </c>
      <c r="R68" s="5" t="s">
        <v>1</v>
      </c>
      <c r="S68" s="74" t="s">
        <v>394</v>
      </c>
      <c r="T68" s="129" t="s">
        <v>4</v>
      </c>
      <c r="U68" s="105" t="s">
        <v>395</v>
      </c>
    </row>
    <row r="69" spans="1:22" s="106" customFormat="1" ht="77.25" hidden="1" customHeight="1" x14ac:dyDescent="0.25">
      <c r="B69" s="149">
        <f t="shared" si="0"/>
        <v>61</v>
      </c>
      <c r="C69" s="1" t="s">
        <v>20</v>
      </c>
      <c r="D69" s="1" t="s">
        <v>344</v>
      </c>
      <c r="E69" s="1" t="s">
        <v>345</v>
      </c>
      <c r="F69" s="1" t="s">
        <v>396</v>
      </c>
      <c r="G69" s="1" t="s">
        <v>397</v>
      </c>
      <c r="H69" s="1" t="s">
        <v>348</v>
      </c>
      <c r="I69" s="1" t="s">
        <v>52</v>
      </c>
      <c r="J69" s="1" t="s">
        <v>152</v>
      </c>
      <c r="K69" s="1" t="s">
        <v>54</v>
      </c>
      <c r="L69" s="1" t="s">
        <v>55</v>
      </c>
      <c r="M69" s="1" t="s">
        <v>398</v>
      </c>
      <c r="N69" s="1" t="s">
        <v>399</v>
      </c>
      <c r="O69" s="1" t="s">
        <v>393</v>
      </c>
      <c r="P69" s="1"/>
      <c r="Q69" s="5" t="s">
        <v>400</v>
      </c>
      <c r="R69" s="5" t="s">
        <v>1</v>
      </c>
      <c r="S69" s="74">
        <v>0.05</v>
      </c>
      <c r="T69" s="129" t="s">
        <v>4</v>
      </c>
      <c r="U69" s="105" t="s">
        <v>401</v>
      </c>
    </row>
    <row r="70" spans="1:22" s="106" customFormat="1" ht="77.25" hidden="1" customHeight="1" x14ac:dyDescent="0.25">
      <c r="B70" s="149">
        <f t="shared" si="0"/>
        <v>62</v>
      </c>
      <c r="C70" s="1" t="s">
        <v>20</v>
      </c>
      <c r="D70" s="1" t="s">
        <v>344</v>
      </c>
      <c r="E70" s="1" t="s">
        <v>345</v>
      </c>
      <c r="F70" s="1" t="s">
        <v>402</v>
      </c>
      <c r="G70" s="1" t="s">
        <v>403</v>
      </c>
      <c r="H70" s="1" t="s">
        <v>348</v>
      </c>
      <c r="I70" s="1" t="s">
        <v>52</v>
      </c>
      <c r="J70" s="1" t="s">
        <v>152</v>
      </c>
      <c r="K70" s="1" t="s">
        <v>54</v>
      </c>
      <c r="L70" s="1" t="s">
        <v>161</v>
      </c>
      <c r="M70" s="1" t="s">
        <v>404</v>
      </c>
      <c r="N70" s="1" t="s">
        <v>405</v>
      </c>
      <c r="O70" s="1"/>
      <c r="P70" s="1"/>
      <c r="Q70" s="5" t="s">
        <v>228</v>
      </c>
      <c r="R70" s="5" t="s">
        <v>1</v>
      </c>
      <c r="S70" s="74">
        <v>0.05</v>
      </c>
      <c r="T70" s="129" t="s">
        <v>4</v>
      </c>
      <c r="U70" s="105" t="s">
        <v>406</v>
      </c>
    </row>
    <row r="71" spans="1:22" s="106" customFormat="1" ht="77.25" hidden="1" customHeight="1" x14ac:dyDescent="0.25">
      <c r="B71" s="149">
        <f t="shared" si="0"/>
        <v>63</v>
      </c>
      <c r="C71" s="1" t="s">
        <v>20</v>
      </c>
      <c r="D71" s="1" t="s">
        <v>344</v>
      </c>
      <c r="E71" s="1" t="s">
        <v>353</v>
      </c>
      <c r="F71" s="1" t="s">
        <v>407</v>
      </c>
      <c r="G71" s="1" t="s">
        <v>408</v>
      </c>
      <c r="H71" s="1" t="s">
        <v>348</v>
      </c>
      <c r="I71" s="1" t="s">
        <v>69</v>
      </c>
      <c r="J71" s="1" t="s">
        <v>90</v>
      </c>
      <c r="K71" s="1" t="s">
        <v>54</v>
      </c>
      <c r="L71" s="1" t="s">
        <v>161</v>
      </c>
      <c r="M71" s="1" t="s">
        <v>409</v>
      </c>
      <c r="N71" s="1" t="s">
        <v>410</v>
      </c>
      <c r="O71" s="1"/>
      <c r="P71" s="1"/>
      <c r="Q71" s="5" t="s">
        <v>176</v>
      </c>
      <c r="R71" s="5" t="s">
        <v>1</v>
      </c>
      <c r="S71" s="74"/>
      <c r="T71" s="128" t="s">
        <v>6</v>
      </c>
      <c r="U71" s="105" t="s">
        <v>382</v>
      </c>
    </row>
    <row r="72" spans="1:22" s="106" customFormat="1" ht="77.25" hidden="1" customHeight="1" x14ac:dyDescent="0.25">
      <c r="B72" s="118">
        <f t="shared" si="0"/>
        <v>64</v>
      </c>
      <c r="C72" s="1" t="s">
        <v>21</v>
      </c>
      <c r="D72" s="1" t="s">
        <v>411</v>
      </c>
      <c r="E72" s="1" t="s">
        <v>412</v>
      </c>
      <c r="F72" s="1" t="s">
        <v>413</v>
      </c>
      <c r="G72" s="1" t="s">
        <v>414</v>
      </c>
      <c r="H72" s="1" t="s">
        <v>415</v>
      </c>
      <c r="I72" s="1" t="s">
        <v>76</v>
      </c>
      <c r="J72" s="1" t="s">
        <v>62</v>
      </c>
      <c r="K72" s="1" t="s">
        <v>54</v>
      </c>
      <c r="L72" s="1" t="s">
        <v>55</v>
      </c>
      <c r="M72" s="1" t="s">
        <v>416</v>
      </c>
      <c r="N72" s="1" t="s">
        <v>417</v>
      </c>
      <c r="O72" s="1"/>
      <c r="P72" s="1"/>
      <c r="Q72" s="5" t="s">
        <v>228</v>
      </c>
      <c r="R72" s="5" t="s">
        <v>1</v>
      </c>
      <c r="S72" s="74">
        <v>1</v>
      </c>
      <c r="T72" s="129" t="s">
        <v>4</v>
      </c>
      <c r="U72" s="105" t="s">
        <v>418</v>
      </c>
    </row>
    <row r="73" spans="1:22" s="106" customFormat="1" ht="77.25" hidden="1" customHeight="1" x14ac:dyDescent="0.25">
      <c r="B73" s="118">
        <f t="shared" si="0"/>
        <v>65</v>
      </c>
      <c r="C73" s="1" t="s">
        <v>21</v>
      </c>
      <c r="D73" s="1" t="s">
        <v>411</v>
      </c>
      <c r="E73" s="1" t="s">
        <v>412</v>
      </c>
      <c r="F73" s="1" t="s">
        <v>419</v>
      </c>
      <c r="G73" s="1" t="s">
        <v>420</v>
      </c>
      <c r="H73" s="1" t="s">
        <v>415</v>
      </c>
      <c r="I73" s="1" t="s">
        <v>52</v>
      </c>
      <c r="J73" s="1" t="s">
        <v>62</v>
      </c>
      <c r="K73" s="1" t="s">
        <v>54</v>
      </c>
      <c r="L73" s="1" t="s">
        <v>55</v>
      </c>
      <c r="M73" s="1" t="s">
        <v>421</v>
      </c>
      <c r="N73" s="1" t="s">
        <v>422</v>
      </c>
      <c r="O73" s="1"/>
      <c r="P73" s="1"/>
      <c r="Q73" s="5" t="s">
        <v>228</v>
      </c>
      <c r="R73" s="5" t="s">
        <v>1</v>
      </c>
      <c r="S73" s="74">
        <v>1</v>
      </c>
      <c r="T73" s="129" t="s">
        <v>4</v>
      </c>
      <c r="U73" s="105" t="s">
        <v>423</v>
      </c>
    </row>
    <row r="74" spans="1:22" s="106" customFormat="1" ht="77.25" hidden="1" customHeight="1" x14ac:dyDescent="0.25">
      <c r="B74" s="118">
        <f t="shared" si="0"/>
        <v>66</v>
      </c>
      <c r="C74" s="1" t="s">
        <v>21</v>
      </c>
      <c r="D74" s="1" t="s">
        <v>411</v>
      </c>
      <c r="E74" s="1" t="s">
        <v>412</v>
      </c>
      <c r="F74" s="1" t="s">
        <v>424</v>
      </c>
      <c r="G74" s="1" t="s">
        <v>425</v>
      </c>
      <c r="H74" s="1" t="s">
        <v>415</v>
      </c>
      <c r="I74" s="1" t="s">
        <v>52</v>
      </c>
      <c r="J74" s="1" t="s">
        <v>62</v>
      </c>
      <c r="K74" s="1" t="s">
        <v>54</v>
      </c>
      <c r="L74" s="1" t="s">
        <v>55</v>
      </c>
      <c r="M74" s="1" t="s">
        <v>426</v>
      </c>
      <c r="N74" s="1" t="s">
        <v>427</v>
      </c>
      <c r="O74" s="1"/>
      <c r="P74" s="1"/>
      <c r="Q74" s="5" t="s">
        <v>228</v>
      </c>
      <c r="R74" s="5" t="s">
        <v>1</v>
      </c>
      <c r="S74" s="74">
        <v>1</v>
      </c>
      <c r="T74" s="129" t="s">
        <v>4</v>
      </c>
      <c r="U74" s="105" t="s">
        <v>428</v>
      </c>
      <c r="V74" s="106" t="s">
        <v>429</v>
      </c>
    </row>
    <row r="75" spans="1:22" s="106" customFormat="1" ht="77.25" hidden="1" customHeight="1" x14ac:dyDescent="0.25">
      <c r="B75" s="118">
        <f t="shared" si="0"/>
        <v>67</v>
      </c>
      <c r="C75" s="1" t="s">
        <v>21</v>
      </c>
      <c r="D75" s="1" t="s">
        <v>411</v>
      </c>
      <c r="E75" s="1" t="s">
        <v>412</v>
      </c>
      <c r="F75" s="1" t="s">
        <v>430</v>
      </c>
      <c r="G75" s="1" t="s">
        <v>431</v>
      </c>
      <c r="H75" s="1" t="s">
        <v>415</v>
      </c>
      <c r="I75" s="1" t="s">
        <v>52</v>
      </c>
      <c r="J75" s="1" t="s">
        <v>62</v>
      </c>
      <c r="K75" s="1" t="s">
        <v>54</v>
      </c>
      <c r="L75" s="1" t="s">
        <v>55</v>
      </c>
      <c r="M75" s="1" t="s">
        <v>426</v>
      </c>
      <c r="N75" s="1" t="s">
        <v>427</v>
      </c>
      <c r="O75" s="1"/>
      <c r="P75" s="1"/>
      <c r="Q75" s="5" t="s">
        <v>228</v>
      </c>
      <c r="R75" s="5" t="s">
        <v>1</v>
      </c>
      <c r="S75" s="74"/>
      <c r="T75" s="129" t="s">
        <v>4</v>
      </c>
      <c r="U75" s="105" t="s">
        <v>432</v>
      </c>
    </row>
    <row r="76" spans="1:22" s="4" customFormat="1" ht="77.25" customHeight="1" x14ac:dyDescent="0.25">
      <c r="B76" s="65">
        <f t="shared" si="0"/>
        <v>68</v>
      </c>
      <c r="C76" s="5" t="s">
        <v>22</v>
      </c>
      <c r="D76" s="5" t="s">
        <v>433</v>
      </c>
      <c r="E76" s="5" t="s">
        <v>434</v>
      </c>
      <c r="F76" s="5" t="s">
        <v>435</v>
      </c>
      <c r="G76" s="5" t="s">
        <v>436</v>
      </c>
      <c r="H76" s="5" t="s">
        <v>437</v>
      </c>
      <c r="I76" s="5" t="s">
        <v>52</v>
      </c>
      <c r="J76" s="5" t="s">
        <v>438</v>
      </c>
      <c r="K76" s="5" t="s">
        <v>54</v>
      </c>
      <c r="L76" s="5" t="s">
        <v>254</v>
      </c>
      <c r="M76" s="5" t="s">
        <v>439</v>
      </c>
      <c r="N76" s="5" t="s">
        <v>440</v>
      </c>
      <c r="O76" s="5"/>
      <c r="P76" s="5"/>
      <c r="Q76" s="5" t="s">
        <v>228</v>
      </c>
      <c r="R76" s="5" t="s">
        <v>1</v>
      </c>
      <c r="S76" s="74"/>
      <c r="T76" s="143" t="s">
        <v>5</v>
      </c>
      <c r="U76" s="119" t="s">
        <v>441</v>
      </c>
    </row>
    <row r="77" spans="1:22" s="106" customFormat="1" ht="77.25" hidden="1" customHeight="1" x14ac:dyDescent="0.25">
      <c r="B77" s="149">
        <f t="shared" si="0"/>
        <v>69</v>
      </c>
      <c r="C77" s="1" t="s">
        <v>23</v>
      </c>
      <c r="D77" s="1" t="s">
        <v>333</v>
      </c>
      <c r="E77" s="1" t="s">
        <v>442</v>
      </c>
      <c r="F77" s="1" t="s">
        <v>443</v>
      </c>
      <c r="G77" s="1" t="s">
        <v>444</v>
      </c>
      <c r="H77" s="1" t="s">
        <v>445</v>
      </c>
      <c r="I77" s="1" t="s">
        <v>52</v>
      </c>
      <c r="J77" s="1" t="s">
        <v>62</v>
      </c>
      <c r="K77" s="1" t="s">
        <v>54</v>
      </c>
      <c r="L77" s="1" t="s">
        <v>55</v>
      </c>
      <c r="M77" s="1" t="s">
        <v>446</v>
      </c>
      <c r="N77" s="1" t="s">
        <v>447</v>
      </c>
      <c r="O77" s="1"/>
      <c r="P77" s="1"/>
      <c r="Q77" s="5" t="s">
        <v>228</v>
      </c>
      <c r="R77" s="5" t="s">
        <v>1</v>
      </c>
      <c r="S77" s="74">
        <v>1</v>
      </c>
      <c r="T77" s="129" t="s">
        <v>4</v>
      </c>
      <c r="U77" s="105" t="s">
        <v>448</v>
      </c>
    </row>
    <row r="78" spans="1:22" s="106" customFormat="1" ht="29.25" hidden="1" customHeight="1" x14ac:dyDescent="0.25">
      <c r="B78" s="141">
        <f t="shared" si="0"/>
        <v>70</v>
      </c>
      <c r="C78" s="1" t="s">
        <v>20</v>
      </c>
      <c r="D78" s="1" t="s">
        <v>344</v>
      </c>
      <c r="E78" s="1" t="s">
        <v>345</v>
      </c>
      <c r="F78" s="1" t="s">
        <v>449</v>
      </c>
      <c r="G78" s="1" t="s">
        <v>450</v>
      </c>
      <c r="H78" s="1" t="s">
        <v>348</v>
      </c>
      <c r="I78" s="1" t="s">
        <v>69</v>
      </c>
      <c r="J78" s="1" t="s">
        <v>152</v>
      </c>
      <c r="K78" s="1" t="s">
        <v>54</v>
      </c>
      <c r="L78" s="1" t="s">
        <v>161</v>
      </c>
      <c r="M78" s="1" t="s">
        <v>451</v>
      </c>
      <c r="N78" s="1" t="s">
        <v>452</v>
      </c>
      <c r="O78" s="1"/>
      <c r="P78" s="1"/>
      <c r="Q78" s="5" t="s">
        <v>176</v>
      </c>
      <c r="R78" s="5" t="s">
        <v>107</v>
      </c>
      <c r="S78" s="74"/>
      <c r="T78" s="116"/>
      <c r="U78" s="105"/>
    </row>
    <row r="79" spans="1:22" s="106" customFormat="1" ht="67.5" hidden="1" customHeight="1" x14ac:dyDescent="0.25">
      <c r="B79" s="149">
        <f t="shared" ref="B79:B91" si="1">B78+1</f>
        <v>71</v>
      </c>
      <c r="C79" s="1" t="s">
        <v>23</v>
      </c>
      <c r="D79" s="1" t="s">
        <v>333</v>
      </c>
      <c r="E79" s="1" t="s">
        <v>442</v>
      </c>
      <c r="F79" s="1" t="s">
        <v>453</v>
      </c>
      <c r="G79" s="1" t="s">
        <v>454</v>
      </c>
      <c r="H79" s="1" t="s">
        <v>445</v>
      </c>
      <c r="I79" s="1" t="s">
        <v>52</v>
      </c>
      <c r="J79" s="1" t="s">
        <v>62</v>
      </c>
      <c r="K79" s="1" t="s">
        <v>54</v>
      </c>
      <c r="L79" s="1" t="s">
        <v>55</v>
      </c>
      <c r="M79" s="1" t="s">
        <v>455</v>
      </c>
      <c r="N79" s="1" t="s">
        <v>456</v>
      </c>
      <c r="O79" s="1"/>
      <c r="P79" s="1"/>
      <c r="Q79" s="5" t="s">
        <v>228</v>
      </c>
      <c r="R79" s="5" t="s">
        <v>1</v>
      </c>
      <c r="S79" s="74">
        <v>1</v>
      </c>
      <c r="T79" s="129" t="s">
        <v>4</v>
      </c>
      <c r="U79" s="105" t="s">
        <v>457</v>
      </c>
    </row>
    <row r="80" spans="1:22" s="106" customFormat="1" ht="71.25" hidden="1" customHeight="1" x14ac:dyDescent="0.25">
      <c r="B80" s="149">
        <f t="shared" si="1"/>
        <v>72</v>
      </c>
      <c r="C80" s="1" t="s">
        <v>23</v>
      </c>
      <c r="D80" s="1" t="s">
        <v>333</v>
      </c>
      <c r="E80" s="1" t="s">
        <v>458</v>
      </c>
      <c r="F80" s="1" t="s">
        <v>459</v>
      </c>
      <c r="G80" s="1" t="s">
        <v>460</v>
      </c>
      <c r="H80" s="1" t="s">
        <v>445</v>
      </c>
      <c r="I80" s="1" t="s">
        <v>52</v>
      </c>
      <c r="J80" s="1" t="s">
        <v>62</v>
      </c>
      <c r="K80" s="1" t="s">
        <v>54</v>
      </c>
      <c r="L80" s="1" t="s">
        <v>55</v>
      </c>
      <c r="M80" s="1" t="s">
        <v>461</v>
      </c>
      <c r="N80" s="1" t="s">
        <v>462</v>
      </c>
      <c r="O80" s="1"/>
      <c r="P80" s="1"/>
      <c r="Q80" s="5" t="s">
        <v>228</v>
      </c>
      <c r="R80" s="5" t="s">
        <v>1</v>
      </c>
      <c r="S80" s="74">
        <v>1</v>
      </c>
      <c r="T80" s="129" t="s">
        <v>4</v>
      </c>
      <c r="U80" s="105" t="s">
        <v>457</v>
      </c>
    </row>
    <row r="81" spans="2:21" s="106" customFormat="1" ht="77.25" hidden="1" customHeight="1" x14ac:dyDescent="0.25">
      <c r="B81" s="149">
        <f t="shared" si="1"/>
        <v>73</v>
      </c>
      <c r="C81" s="1" t="s">
        <v>23</v>
      </c>
      <c r="D81" s="1" t="s">
        <v>333</v>
      </c>
      <c r="E81" s="1" t="s">
        <v>442</v>
      </c>
      <c r="F81" s="1" t="s">
        <v>463</v>
      </c>
      <c r="G81" s="1" t="s">
        <v>464</v>
      </c>
      <c r="H81" s="1" t="s">
        <v>445</v>
      </c>
      <c r="I81" s="1" t="s">
        <v>52</v>
      </c>
      <c r="J81" s="1" t="s">
        <v>62</v>
      </c>
      <c r="K81" s="1" t="s">
        <v>54</v>
      </c>
      <c r="L81" s="1" t="s">
        <v>55</v>
      </c>
      <c r="M81" s="1" t="s">
        <v>465</v>
      </c>
      <c r="N81" s="1" t="s">
        <v>466</v>
      </c>
      <c r="O81" s="1"/>
      <c r="P81" s="1"/>
      <c r="Q81" s="5" t="s">
        <v>228</v>
      </c>
      <c r="R81" s="5" t="s">
        <v>1</v>
      </c>
      <c r="S81" s="74">
        <v>1</v>
      </c>
      <c r="T81" s="129" t="s">
        <v>4</v>
      </c>
      <c r="U81" s="105" t="s">
        <v>457</v>
      </c>
    </row>
    <row r="82" spans="2:21" s="106" customFormat="1" ht="77.25" hidden="1" customHeight="1" x14ac:dyDescent="0.25">
      <c r="B82" s="149">
        <f t="shared" si="1"/>
        <v>74</v>
      </c>
      <c r="C82" s="1" t="s">
        <v>23</v>
      </c>
      <c r="D82" s="1" t="s">
        <v>333</v>
      </c>
      <c r="E82" s="1" t="s">
        <v>442</v>
      </c>
      <c r="F82" s="1" t="s">
        <v>467</v>
      </c>
      <c r="G82" s="1" t="s">
        <v>468</v>
      </c>
      <c r="H82" s="1" t="s">
        <v>445</v>
      </c>
      <c r="I82" s="1" t="s">
        <v>52</v>
      </c>
      <c r="J82" s="1" t="s">
        <v>62</v>
      </c>
      <c r="K82" s="1" t="s">
        <v>54</v>
      </c>
      <c r="L82" s="1" t="s">
        <v>55</v>
      </c>
      <c r="M82" s="1" t="s">
        <v>469</v>
      </c>
      <c r="N82" s="1" t="s">
        <v>470</v>
      </c>
      <c r="O82" s="1"/>
      <c r="P82" s="1"/>
      <c r="Q82" s="5" t="s">
        <v>228</v>
      </c>
      <c r="R82" s="5" t="s">
        <v>1</v>
      </c>
      <c r="S82" s="74">
        <v>1</v>
      </c>
      <c r="T82" s="129" t="s">
        <v>4</v>
      </c>
      <c r="U82" s="105" t="s">
        <v>471</v>
      </c>
    </row>
    <row r="83" spans="2:21" s="106" customFormat="1" ht="84.75" hidden="1" customHeight="1" x14ac:dyDescent="0.25">
      <c r="B83" s="149">
        <f t="shared" si="1"/>
        <v>75</v>
      </c>
      <c r="C83" s="1" t="s">
        <v>23</v>
      </c>
      <c r="D83" s="1" t="s">
        <v>333</v>
      </c>
      <c r="E83" s="1" t="s">
        <v>442</v>
      </c>
      <c r="F83" s="1" t="s">
        <v>472</v>
      </c>
      <c r="G83" s="1" t="s">
        <v>473</v>
      </c>
      <c r="H83" s="1" t="s">
        <v>445</v>
      </c>
      <c r="I83" s="1" t="s">
        <v>52</v>
      </c>
      <c r="J83" s="1" t="s">
        <v>62</v>
      </c>
      <c r="K83" s="1" t="s">
        <v>54</v>
      </c>
      <c r="L83" s="1" t="s">
        <v>55</v>
      </c>
      <c r="M83" s="1" t="s">
        <v>474</v>
      </c>
      <c r="N83" s="1" t="s">
        <v>475</v>
      </c>
      <c r="O83" s="1"/>
      <c r="P83" s="1"/>
      <c r="Q83" s="5" t="s">
        <v>228</v>
      </c>
      <c r="R83" s="5" t="s">
        <v>1</v>
      </c>
      <c r="S83" s="74">
        <v>1</v>
      </c>
      <c r="T83" s="129" t="s">
        <v>4</v>
      </c>
      <c r="U83" s="105" t="s">
        <v>476</v>
      </c>
    </row>
    <row r="84" spans="2:21" s="106" customFormat="1" ht="84.75" hidden="1" customHeight="1" x14ac:dyDescent="0.25">
      <c r="B84" s="149">
        <f t="shared" si="1"/>
        <v>76</v>
      </c>
      <c r="C84" s="1" t="s">
        <v>24</v>
      </c>
      <c r="D84" s="1" t="s">
        <v>477</v>
      </c>
      <c r="E84" s="1" t="s">
        <v>478</v>
      </c>
      <c r="F84" s="1" t="s">
        <v>479</v>
      </c>
      <c r="G84" s="1" t="s">
        <v>480</v>
      </c>
      <c r="H84" s="1" t="s">
        <v>481</v>
      </c>
      <c r="I84" s="1" t="s">
        <v>52</v>
      </c>
      <c r="J84" s="1" t="s">
        <v>152</v>
      </c>
      <c r="K84" s="1" t="s">
        <v>54</v>
      </c>
      <c r="L84" s="1" t="s">
        <v>91</v>
      </c>
      <c r="M84" s="1" t="s">
        <v>482</v>
      </c>
      <c r="N84" s="1" t="s">
        <v>483</v>
      </c>
      <c r="O84" s="1"/>
      <c r="P84" s="1"/>
      <c r="Q84" s="5" t="s">
        <v>228</v>
      </c>
      <c r="R84" s="5" t="s">
        <v>1</v>
      </c>
      <c r="S84" s="74">
        <v>0.2</v>
      </c>
      <c r="T84" s="129" t="s">
        <v>4</v>
      </c>
      <c r="U84" s="105" t="s">
        <v>484</v>
      </c>
    </row>
    <row r="85" spans="2:21" s="106" customFormat="1" ht="51.75" hidden="1" customHeight="1" x14ac:dyDescent="0.25">
      <c r="B85" s="149">
        <f t="shared" si="1"/>
        <v>77</v>
      </c>
      <c r="C85" s="1" t="s">
        <v>24</v>
      </c>
      <c r="D85" s="1" t="s">
        <v>477</v>
      </c>
      <c r="E85" s="1" t="s">
        <v>485</v>
      </c>
      <c r="F85" s="1" t="s">
        <v>486</v>
      </c>
      <c r="G85" s="1" t="s">
        <v>487</v>
      </c>
      <c r="H85" s="1" t="s">
        <v>481</v>
      </c>
      <c r="I85" s="1" t="s">
        <v>76</v>
      </c>
      <c r="J85" s="1" t="s">
        <v>62</v>
      </c>
      <c r="K85" s="1" t="s">
        <v>54</v>
      </c>
      <c r="L85" s="1" t="s">
        <v>488</v>
      </c>
      <c r="M85" s="1" t="s">
        <v>489</v>
      </c>
      <c r="N85" s="1" t="s">
        <v>490</v>
      </c>
      <c r="O85" s="1"/>
      <c r="P85" s="1"/>
      <c r="Q85" s="5" t="s">
        <v>228</v>
      </c>
      <c r="R85" s="5" t="s">
        <v>1</v>
      </c>
      <c r="S85" s="74">
        <v>1</v>
      </c>
      <c r="T85" s="129" t="s">
        <v>4</v>
      </c>
      <c r="U85" s="105" t="s">
        <v>491</v>
      </c>
    </row>
    <row r="86" spans="2:21" s="106" customFormat="1" ht="122.25" hidden="1" customHeight="1" x14ac:dyDescent="0.25">
      <c r="B86" s="149">
        <f t="shared" si="1"/>
        <v>78</v>
      </c>
      <c r="C86" s="1" t="s">
        <v>25</v>
      </c>
      <c r="D86" s="1" t="s">
        <v>492</v>
      </c>
      <c r="E86" s="1" t="s">
        <v>493</v>
      </c>
      <c r="F86" s="1" t="s">
        <v>494</v>
      </c>
      <c r="G86" s="1" t="s">
        <v>495</v>
      </c>
      <c r="H86" s="1" t="s">
        <v>496</v>
      </c>
      <c r="I86" s="1" t="s">
        <v>76</v>
      </c>
      <c r="J86" s="1" t="s">
        <v>62</v>
      </c>
      <c r="K86" s="1" t="s">
        <v>54</v>
      </c>
      <c r="L86" s="1" t="s">
        <v>91</v>
      </c>
      <c r="M86" s="1" t="s">
        <v>497</v>
      </c>
      <c r="N86" s="1" t="s">
        <v>498</v>
      </c>
      <c r="O86" s="1"/>
      <c r="P86" s="1"/>
      <c r="Q86" s="5" t="s">
        <v>228</v>
      </c>
      <c r="R86" s="5" t="s">
        <v>1</v>
      </c>
      <c r="S86" s="74">
        <v>1</v>
      </c>
      <c r="T86" s="129" t="s">
        <v>4</v>
      </c>
      <c r="U86" s="105" t="s">
        <v>499</v>
      </c>
    </row>
    <row r="87" spans="2:21" s="106" customFormat="1" ht="98.25" hidden="1" customHeight="1" x14ac:dyDescent="0.25">
      <c r="B87" s="149">
        <f t="shared" si="1"/>
        <v>79</v>
      </c>
      <c r="C87" s="1" t="s">
        <v>25</v>
      </c>
      <c r="D87" s="1" t="s">
        <v>492</v>
      </c>
      <c r="E87" s="1" t="s">
        <v>500</v>
      </c>
      <c r="F87" s="1" t="s">
        <v>501</v>
      </c>
      <c r="G87" s="1" t="s">
        <v>502</v>
      </c>
      <c r="H87" s="1" t="s">
        <v>503</v>
      </c>
      <c r="I87" s="1" t="s">
        <v>52</v>
      </c>
      <c r="J87" s="1" t="s">
        <v>62</v>
      </c>
      <c r="K87" s="1" t="s">
        <v>54</v>
      </c>
      <c r="L87" s="1" t="s">
        <v>91</v>
      </c>
      <c r="M87" s="1" t="s">
        <v>504</v>
      </c>
      <c r="N87" s="1" t="s">
        <v>505</v>
      </c>
      <c r="O87" s="1"/>
      <c r="P87" s="1"/>
      <c r="Q87" s="1" t="s">
        <v>228</v>
      </c>
      <c r="R87" s="1" t="s">
        <v>1</v>
      </c>
      <c r="S87" s="1">
        <v>1</v>
      </c>
      <c r="T87" s="129" t="s">
        <v>4</v>
      </c>
      <c r="U87" s="105" t="s">
        <v>112</v>
      </c>
    </row>
    <row r="88" spans="2:21" s="106" customFormat="1" ht="130.5" hidden="1" customHeight="1" x14ac:dyDescent="0.25">
      <c r="B88" s="149">
        <f t="shared" si="1"/>
        <v>80</v>
      </c>
      <c r="C88" s="1" t="s">
        <v>26</v>
      </c>
      <c r="D88" s="1" t="s">
        <v>506</v>
      </c>
      <c r="E88" s="1" t="s">
        <v>507</v>
      </c>
      <c r="F88" s="1" t="s">
        <v>508</v>
      </c>
      <c r="G88" s="1" t="s">
        <v>509</v>
      </c>
      <c r="H88" s="1" t="s">
        <v>51</v>
      </c>
      <c r="I88" s="1" t="s">
        <v>52</v>
      </c>
      <c r="J88" s="1" t="s">
        <v>62</v>
      </c>
      <c r="K88" s="1" t="s">
        <v>54</v>
      </c>
      <c r="L88" s="1" t="s">
        <v>55</v>
      </c>
      <c r="M88" s="1" t="s">
        <v>510</v>
      </c>
      <c r="N88" s="1" t="s">
        <v>511</v>
      </c>
      <c r="O88" s="1"/>
      <c r="P88" s="1"/>
      <c r="Q88" s="5" t="s">
        <v>288</v>
      </c>
      <c r="R88" s="5" t="s">
        <v>1</v>
      </c>
      <c r="S88" s="74">
        <v>1</v>
      </c>
      <c r="T88" s="129" t="s">
        <v>4</v>
      </c>
      <c r="U88" s="105" t="s">
        <v>512</v>
      </c>
    </row>
    <row r="89" spans="2:21" s="106" customFormat="1" ht="29.25" hidden="1" customHeight="1" x14ac:dyDescent="0.25">
      <c r="B89" s="141">
        <f t="shared" si="1"/>
        <v>81</v>
      </c>
      <c r="C89" s="1" t="s">
        <v>21</v>
      </c>
      <c r="D89" s="1" t="s">
        <v>411</v>
      </c>
      <c r="E89" s="1" t="s">
        <v>513</v>
      </c>
      <c r="F89" s="1" t="s">
        <v>514</v>
      </c>
      <c r="G89" s="1" t="s">
        <v>515</v>
      </c>
      <c r="H89" s="1" t="s">
        <v>415</v>
      </c>
      <c r="I89" s="1" t="s">
        <v>52</v>
      </c>
      <c r="J89" s="1" t="s">
        <v>62</v>
      </c>
      <c r="K89" s="1" t="s">
        <v>54</v>
      </c>
      <c r="L89" s="1" t="s">
        <v>161</v>
      </c>
      <c r="M89" s="1" t="s">
        <v>516</v>
      </c>
      <c r="N89" s="1" t="s">
        <v>517</v>
      </c>
      <c r="O89" s="1"/>
      <c r="P89" s="1"/>
      <c r="Q89" s="5" t="s">
        <v>228</v>
      </c>
      <c r="R89" s="5" t="s">
        <v>107</v>
      </c>
      <c r="S89" s="74"/>
      <c r="T89" s="103"/>
      <c r="U89" s="105" t="s">
        <v>518</v>
      </c>
    </row>
    <row r="90" spans="2:21" s="106" customFormat="1" ht="93" hidden="1" customHeight="1" x14ac:dyDescent="0.25">
      <c r="B90" s="149">
        <f t="shared" si="1"/>
        <v>82</v>
      </c>
      <c r="C90" s="1" t="s">
        <v>26</v>
      </c>
      <c r="D90" s="1" t="s">
        <v>506</v>
      </c>
      <c r="E90" s="1" t="s">
        <v>519</v>
      </c>
      <c r="F90" s="1" t="s">
        <v>520</v>
      </c>
      <c r="G90" s="1" t="s">
        <v>521</v>
      </c>
      <c r="H90" s="1" t="s">
        <v>51</v>
      </c>
      <c r="I90" s="1" t="s">
        <v>52</v>
      </c>
      <c r="J90" s="1" t="s">
        <v>152</v>
      </c>
      <c r="K90" s="1" t="s">
        <v>54</v>
      </c>
      <c r="L90" s="1" t="s">
        <v>55</v>
      </c>
      <c r="M90" s="1" t="s">
        <v>522</v>
      </c>
      <c r="N90" s="1" t="s">
        <v>523</v>
      </c>
      <c r="O90" s="1"/>
      <c r="P90" s="1"/>
      <c r="Q90" s="5" t="s">
        <v>58</v>
      </c>
      <c r="R90" s="5" t="s">
        <v>1</v>
      </c>
      <c r="S90" s="74">
        <v>0.25</v>
      </c>
      <c r="T90" s="129" t="s">
        <v>4</v>
      </c>
      <c r="U90" s="105" t="s">
        <v>524</v>
      </c>
    </row>
    <row r="91" spans="2:21" s="106" customFormat="1" ht="80.25" hidden="1" customHeight="1" thickBot="1" x14ac:dyDescent="0.3">
      <c r="B91" s="149">
        <f t="shared" si="1"/>
        <v>83</v>
      </c>
      <c r="C91" s="121" t="s">
        <v>26</v>
      </c>
      <c r="D91" s="1" t="s">
        <v>506</v>
      </c>
      <c r="E91" s="1" t="s">
        <v>525</v>
      </c>
      <c r="F91" s="1" t="s">
        <v>526</v>
      </c>
      <c r="G91" s="1" t="s">
        <v>527</v>
      </c>
      <c r="H91" s="1" t="s">
        <v>51</v>
      </c>
      <c r="I91" s="1" t="s">
        <v>76</v>
      </c>
      <c r="J91" s="121" t="s">
        <v>62</v>
      </c>
      <c r="K91" s="1" t="s">
        <v>278</v>
      </c>
      <c r="L91" s="1" t="s">
        <v>55</v>
      </c>
      <c r="M91" s="1" t="s">
        <v>528</v>
      </c>
      <c r="N91" s="1" t="s">
        <v>529</v>
      </c>
      <c r="O91" s="1"/>
      <c r="P91" s="1"/>
      <c r="Q91" s="5" t="s">
        <v>530</v>
      </c>
      <c r="R91" s="5" t="s">
        <v>1</v>
      </c>
      <c r="S91" s="5" t="s">
        <v>531</v>
      </c>
      <c r="T91" s="130" t="s">
        <v>7</v>
      </c>
      <c r="U91" s="105" t="s">
        <v>532</v>
      </c>
    </row>
    <row r="93" spans="2:21" ht="13.5" thickBot="1" x14ac:dyDescent="0.3"/>
    <row r="94" spans="2:21" ht="60" customHeight="1" thickBot="1" x14ac:dyDescent="0.3">
      <c r="B94" s="135" t="s">
        <v>533</v>
      </c>
      <c r="C94" s="136"/>
      <c r="D94" s="136"/>
      <c r="E94" s="136"/>
      <c r="F94" s="136"/>
      <c r="G94" s="136"/>
      <c r="H94" s="136"/>
      <c r="I94" s="132"/>
      <c r="J94" s="132"/>
      <c r="K94" s="132"/>
      <c r="L94" s="132"/>
      <c r="M94" s="136"/>
      <c r="N94" s="136"/>
      <c r="O94" s="136"/>
      <c r="P94" s="136"/>
      <c r="Q94" s="132"/>
      <c r="R94" s="132"/>
      <c r="S94" s="132"/>
      <c r="T94" s="136"/>
      <c r="U94" s="167"/>
    </row>
    <row r="96" spans="2:21" x14ac:dyDescent="0.25">
      <c r="D96" s="113">
        <v>2</v>
      </c>
    </row>
    <row r="97" spans="4:4" x14ac:dyDescent="0.25">
      <c r="D97" s="113">
        <v>7</v>
      </c>
    </row>
    <row r="98" spans="4:4" x14ac:dyDescent="0.25">
      <c r="D98" s="113">
        <v>3</v>
      </c>
    </row>
  </sheetData>
  <autoFilter ref="A8:V91" xr:uid="{00000000-0009-0000-0000-000000000000}">
    <filterColumn colId="12" showButton="0"/>
    <filterColumn colId="13" showButton="0"/>
    <filterColumn colId="14" showButton="0"/>
    <filterColumn colId="17">
      <filters>
        <filter val="Activo"/>
      </filters>
    </filterColumn>
    <filterColumn colId="19">
      <filters blank="1"/>
    </filterColumn>
    <sortState xmlns:xlrd2="http://schemas.microsoft.com/office/spreadsheetml/2017/richdata2" ref="A9:V91">
      <sortCondition ref="C8:C91"/>
    </sortState>
  </autoFilter>
  <mergeCells count="9">
    <mergeCell ref="F5:S6"/>
    <mergeCell ref="T5:U6"/>
    <mergeCell ref="B2:B6"/>
    <mergeCell ref="C2:E4"/>
    <mergeCell ref="F2:S4"/>
    <mergeCell ref="T2:U2"/>
    <mergeCell ref="T3:U3"/>
    <mergeCell ref="T4:U4"/>
    <mergeCell ref="C5:E6"/>
  </mergeCells>
  <pageMargins left="0.7" right="0.7" top="0.75" bottom="0.75" header="0.3" footer="0.3"/>
  <pageSetup scale="79" orientation="portrait" r:id="rId1"/>
  <rowBreaks count="1" manualBreakCount="1">
    <brk id="18" max="16383" man="1"/>
  </rowBreaks>
  <colBreaks count="1" manualBreakCount="1">
    <brk id="6" max="1048575" man="1"/>
  </colBreaks>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K24"/>
  <sheetViews>
    <sheetView workbookViewId="0">
      <pane xSplit="2" ySplit="2" topLeftCell="C12" activePane="bottomRight" state="frozen"/>
      <selection pane="topRight" activeCell="C1" sqref="C1"/>
      <selection pane="bottomLeft" activeCell="A3" sqref="A3"/>
      <selection pane="bottomRight" activeCell="B24" sqref="B24"/>
    </sheetView>
  </sheetViews>
  <sheetFormatPr baseColWidth="10" defaultColWidth="11.42578125" defaultRowHeight="15" x14ac:dyDescent="0.25"/>
  <cols>
    <col min="1" max="1" width="11.42578125" style="25"/>
    <col min="2" max="2" width="60.140625" style="25" customWidth="1"/>
    <col min="3" max="3" width="13" style="25" customWidth="1"/>
    <col min="4" max="9" width="18" style="25" customWidth="1"/>
    <col min="10" max="10" width="22.28515625" style="25" customWidth="1"/>
    <col min="11" max="11" width="17.140625" style="25" customWidth="1"/>
    <col min="12" max="16384" width="11.42578125" style="25"/>
  </cols>
  <sheetData>
    <row r="1" spans="1:11" x14ac:dyDescent="0.25">
      <c r="A1" s="265" t="s">
        <v>931</v>
      </c>
      <c r="B1" s="265" t="s">
        <v>932</v>
      </c>
      <c r="C1" s="265" t="s">
        <v>933</v>
      </c>
      <c r="D1" s="265" t="s">
        <v>934</v>
      </c>
      <c r="E1" s="265" t="s">
        <v>935</v>
      </c>
      <c r="F1" s="265" t="s">
        <v>936</v>
      </c>
      <c r="G1" s="265" t="s">
        <v>937</v>
      </c>
      <c r="H1" s="171"/>
      <c r="I1" s="171" t="s">
        <v>938</v>
      </c>
      <c r="J1" s="171"/>
      <c r="K1" s="265" t="s">
        <v>939</v>
      </c>
    </row>
    <row r="2" spans="1:11" ht="15" customHeight="1" x14ac:dyDescent="0.25">
      <c r="A2" s="265"/>
      <c r="B2" s="265"/>
      <c r="C2" s="265"/>
      <c r="D2" s="265"/>
      <c r="E2" s="265"/>
      <c r="F2" s="265"/>
      <c r="G2" s="265"/>
      <c r="H2" s="171" t="s">
        <v>41</v>
      </c>
      <c r="I2" s="171" t="s">
        <v>940</v>
      </c>
      <c r="J2" s="171" t="s">
        <v>941</v>
      </c>
      <c r="K2" s="265"/>
    </row>
    <row r="3" spans="1:11" x14ac:dyDescent="0.25">
      <c r="A3" s="26">
        <v>1</v>
      </c>
      <c r="B3" s="27" t="s">
        <v>942</v>
      </c>
      <c r="C3" s="28">
        <v>17.399999999999999</v>
      </c>
      <c r="D3" s="28">
        <v>13.1</v>
      </c>
      <c r="E3" s="28">
        <v>12</v>
      </c>
      <c r="F3" s="29" t="s">
        <v>943</v>
      </c>
      <c r="G3" s="26"/>
      <c r="H3" s="26"/>
      <c r="I3" s="26"/>
      <c r="J3" s="26"/>
      <c r="K3" s="26"/>
    </row>
    <row r="4" spans="1:11" x14ac:dyDescent="0.25">
      <c r="A4" s="26">
        <v>2</v>
      </c>
      <c r="B4" s="27" t="s">
        <v>944</v>
      </c>
      <c r="C4" s="28">
        <v>169.2</v>
      </c>
      <c r="D4" s="28">
        <v>266</v>
      </c>
      <c r="E4" s="28">
        <v>143.80000000000001</v>
      </c>
      <c r="F4" s="29" t="s">
        <v>943</v>
      </c>
      <c r="G4" s="26"/>
      <c r="H4" s="26"/>
      <c r="I4" s="26"/>
      <c r="J4" s="26"/>
      <c r="K4" s="26"/>
    </row>
    <row r="5" spans="1:11" x14ac:dyDescent="0.25">
      <c r="A5" s="26">
        <v>3</v>
      </c>
      <c r="B5" s="27" t="s">
        <v>945</v>
      </c>
      <c r="C5" s="28">
        <v>1573.9</v>
      </c>
      <c r="D5" s="28">
        <v>3919.9</v>
      </c>
      <c r="E5" s="28">
        <v>1307.44</v>
      </c>
      <c r="F5" s="29" t="s">
        <v>943</v>
      </c>
      <c r="G5" s="26"/>
      <c r="H5" s="26"/>
      <c r="I5" s="26"/>
      <c r="J5" s="26"/>
      <c r="K5" s="26"/>
    </row>
    <row r="6" spans="1:11" ht="30" x14ac:dyDescent="0.25">
      <c r="A6" s="26">
        <v>4</v>
      </c>
      <c r="B6" s="27" t="s">
        <v>946</v>
      </c>
      <c r="C6" s="28">
        <v>18</v>
      </c>
      <c r="D6" s="28">
        <v>124</v>
      </c>
      <c r="E6" s="28">
        <v>35</v>
      </c>
      <c r="F6" s="29" t="s">
        <v>943</v>
      </c>
      <c r="G6" s="26"/>
      <c r="H6" s="26"/>
      <c r="I6" s="26"/>
      <c r="J6" s="26"/>
      <c r="K6" s="26"/>
    </row>
    <row r="7" spans="1:11" ht="30" x14ac:dyDescent="0.25">
      <c r="A7" s="26">
        <v>5</v>
      </c>
      <c r="B7" s="27" t="s">
        <v>947</v>
      </c>
      <c r="C7" s="28">
        <v>379611</v>
      </c>
      <c r="D7" s="28">
        <v>1323310</v>
      </c>
      <c r="E7" s="28">
        <v>455533</v>
      </c>
      <c r="F7" s="29" t="s">
        <v>943</v>
      </c>
      <c r="G7" s="26"/>
      <c r="H7" s="26"/>
      <c r="I7" s="26"/>
      <c r="J7" s="26"/>
      <c r="K7" s="26"/>
    </row>
    <row r="8" spans="1:11" ht="30" x14ac:dyDescent="0.25">
      <c r="A8" s="26">
        <v>6</v>
      </c>
      <c r="B8" s="27" t="s">
        <v>948</v>
      </c>
      <c r="C8" s="28">
        <v>1960697</v>
      </c>
      <c r="D8" s="28">
        <v>7033498</v>
      </c>
      <c r="E8" s="28">
        <v>9600000</v>
      </c>
      <c r="F8" s="29" t="s">
        <v>943</v>
      </c>
      <c r="G8" s="26"/>
      <c r="H8" s="26"/>
      <c r="I8" s="26"/>
      <c r="J8" s="26"/>
      <c r="K8" s="26"/>
    </row>
    <row r="9" spans="1:11" ht="30" x14ac:dyDescent="0.25">
      <c r="A9" s="26">
        <v>1</v>
      </c>
      <c r="B9" s="27" t="s">
        <v>949</v>
      </c>
      <c r="C9" s="28">
        <v>0</v>
      </c>
      <c r="D9" s="28">
        <v>18</v>
      </c>
      <c r="E9" s="28">
        <v>20</v>
      </c>
      <c r="F9" s="29" t="s">
        <v>775</v>
      </c>
      <c r="G9" s="26"/>
      <c r="H9" s="26"/>
      <c r="I9" s="26"/>
      <c r="J9" s="26"/>
      <c r="K9" s="26"/>
    </row>
    <row r="10" spans="1:11" ht="30" x14ac:dyDescent="0.25">
      <c r="A10" s="26">
        <v>4</v>
      </c>
      <c r="B10" s="27" t="s">
        <v>950</v>
      </c>
      <c r="C10" s="28">
        <v>0</v>
      </c>
      <c r="D10" s="28">
        <v>39</v>
      </c>
      <c r="E10" s="28">
        <v>5</v>
      </c>
      <c r="F10" s="29" t="s">
        <v>775</v>
      </c>
      <c r="G10" s="26"/>
      <c r="H10" s="26"/>
      <c r="I10" s="26"/>
      <c r="J10" s="26"/>
      <c r="K10" s="26"/>
    </row>
    <row r="11" spans="1:11" x14ac:dyDescent="0.25">
      <c r="A11" s="26">
        <v>5</v>
      </c>
      <c r="B11" s="27" t="s">
        <v>951</v>
      </c>
      <c r="C11" s="28">
        <v>365352</v>
      </c>
      <c r="D11" s="28">
        <v>945436</v>
      </c>
      <c r="E11" s="28">
        <v>438422</v>
      </c>
      <c r="F11" s="29" t="s">
        <v>775</v>
      </c>
      <c r="G11" s="26"/>
      <c r="H11" s="26"/>
      <c r="I11" s="26"/>
      <c r="J11" s="26"/>
      <c r="K11" s="26"/>
    </row>
    <row r="12" spans="1:11" ht="30" x14ac:dyDescent="0.25">
      <c r="A12" s="26">
        <v>6</v>
      </c>
      <c r="B12" s="27" t="s">
        <v>952</v>
      </c>
      <c r="C12" s="28">
        <v>14259</v>
      </c>
      <c r="D12" s="28">
        <v>69386</v>
      </c>
      <c r="E12" s="28">
        <v>17111</v>
      </c>
      <c r="F12" s="29" t="s">
        <v>775</v>
      </c>
      <c r="G12" s="26"/>
      <c r="H12" s="26"/>
      <c r="I12" s="26"/>
      <c r="J12" s="26"/>
      <c r="K12" s="26"/>
    </row>
    <row r="13" spans="1:11" ht="30" x14ac:dyDescent="0.25">
      <c r="A13" s="26">
        <v>8</v>
      </c>
      <c r="B13" s="27" t="s">
        <v>826</v>
      </c>
      <c r="C13" s="28">
        <v>0</v>
      </c>
      <c r="D13" s="28">
        <v>604</v>
      </c>
      <c r="E13" s="28">
        <v>400</v>
      </c>
      <c r="F13" s="29" t="s">
        <v>775</v>
      </c>
      <c r="G13" s="26"/>
      <c r="H13" s="26"/>
      <c r="I13" s="26"/>
      <c r="J13" s="26"/>
      <c r="K13" s="26"/>
    </row>
    <row r="14" spans="1:11" ht="30" x14ac:dyDescent="0.25">
      <c r="A14" s="26">
        <v>10</v>
      </c>
      <c r="B14" s="27" t="s">
        <v>953</v>
      </c>
      <c r="C14" s="28">
        <v>750</v>
      </c>
      <c r="D14" s="28">
        <v>1727</v>
      </c>
      <c r="E14" s="28">
        <v>863</v>
      </c>
      <c r="F14" s="29" t="s">
        <v>775</v>
      </c>
      <c r="G14" s="26"/>
      <c r="H14" s="26"/>
      <c r="I14" s="26"/>
      <c r="J14" s="26"/>
      <c r="K14" s="26"/>
    </row>
    <row r="15" spans="1:11" ht="30" x14ac:dyDescent="0.25">
      <c r="A15" s="26">
        <v>13</v>
      </c>
      <c r="B15" s="27" t="s">
        <v>954</v>
      </c>
      <c r="C15" s="28">
        <v>0</v>
      </c>
      <c r="D15" s="28">
        <v>317</v>
      </c>
      <c r="E15" s="28">
        <v>70</v>
      </c>
      <c r="F15" s="29" t="s">
        <v>775</v>
      </c>
      <c r="G15" s="26"/>
      <c r="H15" s="26"/>
      <c r="I15" s="26"/>
      <c r="J15" s="26"/>
      <c r="K15" s="26"/>
    </row>
    <row r="16" spans="1:11" ht="30" x14ac:dyDescent="0.25">
      <c r="A16" s="26">
        <v>14</v>
      </c>
      <c r="B16" s="27" t="s">
        <v>955</v>
      </c>
      <c r="C16" s="28">
        <v>66.739999999999995</v>
      </c>
      <c r="D16" s="28">
        <v>278</v>
      </c>
      <c r="E16" s="28">
        <v>60</v>
      </c>
      <c r="F16" s="29" t="s">
        <v>775</v>
      </c>
      <c r="G16" s="26"/>
      <c r="H16" s="26"/>
      <c r="I16" s="26"/>
      <c r="J16" s="26"/>
      <c r="K16" s="26"/>
    </row>
    <row r="17" spans="1:11" ht="30" x14ac:dyDescent="0.25">
      <c r="A17" s="26">
        <v>15</v>
      </c>
      <c r="B17" s="27" t="s">
        <v>956</v>
      </c>
      <c r="C17" s="28">
        <v>2712</v>
      </c>
      <c r="D17" s="28">
        <v>2973</v>
      </c>
      <c r="E17" s="28">
        <v>3000</v>
      </c>
      <c r="F17" s="29" t="s">
        <v>775</v>
      </c>
      <c r="G17" s="26"/>
      <c r="H17" s="26"/>
      <c r="I17" s="26"/>
      <c r="J17" s="26"/>
      <c r="K17" s="26"/>
    </row>
    <row r="18" spans="1:11" ht="30" x14ac:dyDescent="0.25">
      <c r="A18" s="26">
        <v>16</v>
      </c>
      <c r="B18" s="27" t="s">
        <v>798</v>
      </c>
      <c r="C18" s="28">
        <v>577</v>
      </c>
      <c r="D18" s="28">
        <v>7489</v>
      </c>
      <c r="E18" s="28">
        <v>4000</v>
      </c>
      <c r="F18" s="29" t="s">
        <v>775</v>
      </c>
      <c r="G18" s="26"/>
      <c r="H18" s="26"/>
      <c r="I18" s="26"/>
      <c r="J18" s="26"/>
      <c r="K18" s="26"/>
    </row>
    <row r="19" spans="1:11" ht="30" x14ac:dyDescent="0.25">
      <c r="A19" s="26">
        <v>17</v>
      </c>
      <c r="B19" s="27" t="s">
        <v>957</v>
      </c>
      <c r="C19" s="28">
        <v>179</v>
      </c>
      <c r="D19" s="28">
        <v>11</v>
      </c>
      <c r="E19" s="28">
        <v>21</v>
      </c>
      <c r="F19" s="29" t="s">
        <v>775</v>
      </c>
      <c r="G19" s="26"/>
      <c r="H19" s="26"/>
      <c r="I19" s="26"/>
      <c r="J19" s="26"/>
      <c r="K19" s="26"/>
    </row>
    <row r="20" spans="1:11" ht="30" x14ac:dyDescent="0.25">
      <c r="A20" s="26">
        <v>18</v>
      </c>
      <c r="B20" s="27" t="s">
        <v>958</v>
      </c>
      <c r="C20" s="29">
        <v>14</v>
      </c>
      <c r="D20" s="29">
        <v>6</v>
      </c>
      <c r="E20" s="29">
        <v>13</v>
      </c>
      <c r="F20" s="29" t="s">
        <v>775</v>
      </c>
      <c r="G20" s="26"/>
      <c r="H20" s="26"/>
      <c r="I20" s="26"/>
      <c r="J20" s="26"/>
      <c r="K20" s="26"/>
    </row>
    <row r="21" spans="1:11" ht="30" x14ac:dyDescent="0.25">
      <c r="A21" s="26">
        <v>22</v>
      </c>
      <c r="B21" s="27" t="s">
        <v>959</v>
      </c>
      <c r="C21" s="29">
        <v>0</v>
      </c>
      <c r="D21" s="29">
        <v>424</v>
      </c>
      <c r="E21" s="29">
        <v>50</v>
      </c>
      <c r="F21" s="29" t="s">
        <v>775</v>
      </c>
      <c r="G21" s="26"/>
      <c r="H21" s="26"/>
      <c r="I21" s="26"/>
      <c r="J21" s="26"/>
      <c r="K21" s="26"/>
    </row>
    <row r="22" spans="1:11" ht="45" x14ac:dyDescent="0.25">
      <c r="A22" s="26">
        <v>19</v>
      </c>
      <c r="B22" s="27" t="s">
        <v>960</v>
      </c>
      <c r="C22" s="29">
        <v>0</v>
      </c>
      <c r="D22" s="29">
        <v>145</v>
      </c>
      <c r="E22" s="29">
        <v>100</v>
      </c>
      <c r="F22" s="29" t="s">
        <v>775</v>
      </c>
      <c r="G22" s="26"/>
      <c r="H22" s="26"/>
      <c r="I22" s="26"/>
      <c r="J22" s="26"/>
      <c r="K22" s="26"/>
    </row>
    <row r="23" spans="1:11" ht="30" x14ac:dyDescent="0.25">
      <c r="A23" s="26">
        <v>20</v>
      </c>
      <c r="B23" s="27" t="s">
        <v>852</v>
      </c>
      <c r="C23" s="29">
        <v>0</v>
      </c>
      <c r="D23" s="29">
        <v>140</v>
      </c>
      <c r="E23" s="29">
        <v>100</v>
      </c>
      <c r="F23" s="29" t="s">
        <v>775</v>
      </c>
      <c r="G23" s="26"/>
      <c r="H23" s="26"/>
      <c r="I23" s="26"/>
      <c r="J23" s="26"/>
      <c r="K23" s="26"/>
    </row>
    <row r="24" spans="1:11" ht="30" x14ac:dyDescent="0.25">
      <c r="A24" s="26">
        <v>21</v>
      </c>
      <c r="B24" s="27" t="s">
        <v>849</v>
      </c>
      <c r="C24" s="29">
        <v>0</v>
      </c>
      <c r="D24" s="29">
        <v>110</v>
      </c>
      <c r="E24" s="29">
        <v>100</v>
      </c>
      <c r="F24" s="29" t="s">
        <v>775</v>
      </c>
      <c r="G24" s="26"/>
      <c r="H24" s="26"/>
      <c r="I24" s="26"/>
      <c r="J24" s="26"/>
      <c r="K24" s="26"/>
    </row>
  </sheetData>
  <mergeCells count="8">
    <mergeCell ref="G1:G2"/>
    <mergeCell ref="K1:K2"/>
    <mergeCell ref="F1:F2"/>
    <mergeCell ref="C1:C2"/>
    <mergeCell ref="A1:A2"/>
    <mergeCell ref="B1:B2"/>
    <mergeCell ref="D1:D2"/>
    <mergeCell ref="E1:E2"/>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N81"/>
  <sheetViews>
    <sheetView topLeftCell="D1" zoomScaleNormal="100" workbookViewId="0">
      <pane ySplit="1" topLeftCell="A74" activePane="bottomLeft" state="frozen"/>
      <selection pane="bottomLeft" activeCell="K74" sqref="K74"/>
    </sheetView>
  </sheetViews>
  <sheetFormatPr baseColWidth="10" defaultColWidth="11.42578125" defaultRowHeight="15" x14ac:dyDescent="0.25"/>
  <cols>
    <col min="1" max="1" width="7.42578125" style="25" customWidth="1"/>
    <col min="2" max="2" width="22.42578125" style="25" customWidth="1"/>
    <col min="3" max="3" width="24.42578125" style="25" customWidth="1"/>
    <col min="4" max="4" width="39.5703125" style="25" customWidth="1"/>
    <col min="5" max="5" width="48.7109375" style="25" customWidth="1"/>
    <col min="6" max="6" width="20.85546875" style="25" customWidth="1"/>
    <col min="7" max="7" width="24.42578125" style="25" customWidth="1"/>
    <col min="8" max="10" width="24.42578125" style="32" customWidth="1"/>
    <col min="11" max="12" width="24.42578125" style="25" customWidth="1"/>
    <col min="13" max="16384" width="11.42578125" style="25"/>
  </cols>
  <sheetData>
    <row r="1" spans="1:12" ht="30.75" thickBot="1" x14ac:dyDescent="0.3">
      <c r="A1" s="266" t="s">
        <v>961</v>
      </c>
      <c r="B1" s="266"/>
      <c r="C1" s="172" t="s">
        <v>962</v>
      </c>
      <c r="D1" s="172" t="s">
        <v>963</v>
      </c>
      <c r="E1" s="172" t="s">
        <v>964</v>
      </c>
      <c r="F1" s="172" t="s">
        <v>965</v>
      </c>
      <c r="G1" s="172" t="s">
        <v>966</v>
      </c>
      <c r="H1" s="172" t="s">
        <v>967</v>
      </c>
      <c r="I1" s="172" t="s">
        <v>968</v>
      </c>
      <c r="J1" s="172" t="s">
        <v>969</v>
      </c>
      <c r="K1" s="172" t="s">
        <v>970</v>
      </c>
      <c r="L1" s="172" t="s">
        <v>971</v>
      </c>
    </row>
    <row r="2" spans="1:12" ht="120.75" thickBot="1" x14ac:dyDescent="0.3">
      <c r="A2" s="38" t="s">
        <v>972</v>
      </c>
      <c r="B2" s="38" t="s">
        <v>973</v>
      </c>
      <c r="C2" s="24" t="s">
        <v>974</v>
      </c>
      <c r="D2" s="30" t="s">
        <v>975</v>
      </c>
      <c r="E2" s="30" t="s">
        <v>976</v>
      </c>
      <c r="F2" s="33">
        <v>1</v>
      </c>
      <c r="G2" s="31" t="s">
        <v>58</v>
      </c>
      <c r="H2" s="35">
        <v>517</v>
      </c>
      <c r="I2" s="35">
        <v>400</v>
      </c>
      <c r="J2" s="36">
        <f>+(H2/I2)</f>
        <v>1.2925</v>
      </c>
      <c r="K2" s="37" t="s">
        <v>554</v>
      </c>
      <c r="L2" s="38"/>
    </row>
    <row r="3" spans="1:12" ht="75.75" customHeight="1" thickBot="1" x14ac:dyDescent="0.3">
      <c r="A3" s="38" t="s">
        <v>972</v>
      </c>
      <c r="B3" s="38" t="s">
        <v>973</v>
      </c>
      <c r="C3" s="24" t="s">
        <v>974</v>
      </c>
      <c r="D3" s="39" t="s">
        <v>977</v>
      </c>
      <c r="E3" s="30" t="s">
        <v>978</v>
      </c>
      <c r="F3" s="33">
        <v>1</v>
      </c>
      <c r="G3" s="35" t="s">
        <v>979</v>
      </c>
      <c r="H3" s="35">
        <v>4.0632621784345924</v>
      </c>
      <c r="I3" s="35">
        <v>2</v>
      </c>
      <c r="J3" s="36">
        <f>+H3/I3</f>
        <v>2.0316310892172962</v>
      </c>
      <c r="K3" s="37" t="s">
        <v>554</v>
      </c>
      <c r="L3" s="38"/>
    </row>
    <row r="4" spans="1:12" ht="60.75" thickBot="1" x14ac:dyDescent="0.3">
      <c r="A4" s="38" t="s">
        <v>972</v>
      </c>
      <c r="B4" s="38" t="s">
        <v>973</v>
      </c>
      <c r="C4" s="38" t="s">
        <v>980</v>
      </c>
      <c r="D4" s="39" t="s">
        <v>981</v>
      </c>
      <c r="E4" s="30" t="s">
        <v>982</v>
      </c>
      <c r="F4" s="33">
        <v>1</v>
      </c>
      <c r="G4" s="35" t="s">
        <v>983</v>
      </c>
      <c r="H4" s="35">
        <v>4.248646650038598</v>
      </c>
      <c r="I4" s="35">
        <v>8</v>
      </c>
      <c r="J4" s="40">
        <v>2.1240000000000001</v>
      </c>
      <c r="K4" s="37" t="s">
        <v>554</v>
      </c>
      <c r="L4" s="38"/>
    </row>
    <row r="5" spans="1:12" ht="60.75" thickBot="1" x14ac:dyDescent="0.3">
      <c r="A5" s="38" t="s">
        <v>972</v>
      </c>
      <c r="B5" s="38" t="s">
        <v>973</v>
      </c>
      <c r="C5" s="24" t="s">
        <v>974</v>
      </c>
      <c r="D5" s="39" t="s">
        <v>984</v>
      </c>
      <c r="E5" s="30" t="s">
        <v>985</v>
      </c>
      <c r="F5" s="33">
        <v>1</v>
      </c>
      <c r="G5" s="35" t="s">
        <v>58</v>
      </c>
      <c r="H5" s="35">
        <v>405</v>
      </c>
      <c r="I5" s="35">
        <v>400</v>
      </c>
      <c r="J5" s="36">
        <f t="shared" ref="J5:J18" si="0">+H5/I5</f>
        <v>1.0125</v>
      </c>
      <c r="K5" s="37" t="s">
        <v>554</v>
      </c>
      <c r="L5" s="38"/>
    </row>
    <row r="6" spans="1:12" ht="60.75" thickBot="1" x14ac:dyDescent="0.3">
      <c r="A6" s="38" t="s">
        <v>972</v>
      </c>
      <c r="B6" s="38" t="s">
        <v>973</v>
      </c>
      <c r="C6" s="24" t="s">
        <v>974</v>
      </c>
      <c r="D6" s="39" t="s">
        <v>986</v>
      </c>
      <c r="E6" s="30" t="s">
        <v>987</v>
      </c>
      <c r="F6" s="33">
        <v>1</v>
      </c>
      <c r="G6" s="35" t="s">
        <v>58</v>
      </c>
      <c r="H6" s="35">
        <v>1</v>
      </c>
      <c r="I6" s="35">
        <v>1</v>
      </c>
      <c r="J6" s="36">
        <f t="shared" si="0"/>
        <v>1</v>
      </c>
      <c r="K6" s="37" t="s">
        <v>554</v>
      </c>
      <c r="L6" s="38"/>
    </row>
    <row r="7" spans="1:12" ht="45.75" thickBot="1" x14ac:dyDescent="0.3">
      <c r="A7" s="38" t="s">
        <v>972</v>
      </c>
      <c r="B7" s="38" t="s">
        <v>973</v>
      </c>
      <c r="C7" s="38" t="s">
        <v>980</v>
      </c>
      <c r="D7" s="39" t="s">
        <v>988</v>
      </c>
      <c r="E7" s="30" t="s">
        <v>989</v>
      </c>
      <c r="F7" s="33">
        <v>1</v>
      </c>
      <c r="G7" s="35" t="s">
        <v>990</v>
      </c>
      <c r="H7" s="35">
        <v>268</v>
      </c>
      <c r="I7" s="35">
        <v>100</v>
      </c>
      <c r="J7" s="36">
        <f t="shared" si="0"/>
        <v>2.68</v>
      </c>
      <c r="K7" s="37" t="s">
        <v>554</v>
      </c>
      <c r="L7" s="38"/>
    </row>
    <row r="8" spans="1:12" ht="45.75" thickBot="1" x14ac:dyDescent="0.3">
      <c r="A8" s="38" t="s">
        <v>972</v>
      </c>
      <c r="B8" s="38" t="s">
        <v>973</v>
      </c>
      <c r="C8" s="24" t="s">
        <v>974</v>
      </c>
      <c r="D8" s="39" t="s">
        <v>991</v>
      </c>
      <c r="E8" s="30" t="s">
        <v>992</v>
      </c>
      <c r="F8" s="33">
        <v>1</v>
      </c>
      <c r="G8" s="35" t="s">
        <v>990</v>
      </c>
      <c r="H8" s="35">
        <v>6</v>
      </c>
      <c r="I8" s="35">
        <v>5</v>
      </c>
      <c r="J8" s="36">
        <f t="shared" si="0"/>
        <v>1.2</v>
      </c>
      <c r="K8" s="37" t="s">
        <v>554</v>
      </c>
      <c r="L8" s="38"/>
    </row>
    <row r="9" spans="1:12" ht="45.75" thickBot="1" x14ac:dyDescent="0.3">
      <c r="A9" s="38" t="s">
        <v>972</v>
      </c>
      <c r="B9" s="38" t="s">
        <v>973</v>
      </c>
      <c r="C9" s="38" t="s">
        <v>980</v>
      </c>
      <c r="D9" s="39" t="s">
        <v>993</v>
      </c>
      <c r="E9" s="30" t="s">
        <v>994</v>
      </c>
      <c r="F9" s="33">
        <v>1</v>
      </c>
      <c r="G9" s="35" t="s">
        <v>58</v>
      </c>
      <c r="H9" s="35">
        <v>892</v>
      </c>
      <c r="I9" s="35">
        <v>800</v>
      </c>
      <c r="J9" s="41">
        <f t="shared" si="0"/>
        <v>1.115</v>
      </c>
      <c r="K9" s="37" t="s">
        <v>554</v>
      </c>
      <c r="L9" s="38"/>
    </row>
    <row r="10" spans="1:12" ht="36" customHeight="1" thickBot="1" x14ac:dyDescent="0.3">
      <c r="A10" s="38" t="s">
        <v>972</v>
      </c>
      <c r="B10" s="38" t="s">
        <v>973</v>
      </c>
      <c r="C10" s="24" t="s">
        <v>974</v>
      </c>
      <c r="D10" s="39" t="s">
        <v>995</v>
      </c>
      <c r="E10" s="30" t="s">
        <v>996</v>
      </c>
      <c r="F10" s="33">
        <v>1</v>
      </c>
      <c r="G10" s="35" t="s">
        <v>990</v>
      </c>
      <c r="H10" s="35">
        <v>1177</v>
      </c>
      <c r="I10" s="35">
        <v>1150</v>
      </c>
      <c r="J10" s="36">
        <f t="shared" si="0"/>
        <v>1.0234782608695652</v>
      </c>
      <c r="K10" s="37" t="s">
        <v>554</v>
      </c>
      <c r="L10" s="38"/>
    </row>
    <row r="11" spans="1:12" ht="75.75" thickBot="1" x14ac:dyDescent="0.3">
      <c r="A11" s="38" t="s">
        <v>972</v>
      </c>
      <c r="B11" s="38" t="s">
        <v>973</v>
      </c>
      <c r="C11" s="38" t="s">
        <v>997</v>
      </c>
      <c r="D11" s="39" t="s">
        <v>998</v>
      </c>
      <c r="E11" s="30" t="s">
        <v>999</v>
      </c>
      <c r="F11" s="33">
        <v>0.7</v>
      </c>
      <c r="G11" s="35" t="s">
        <v>1000</v>
      </c>
      <c r="H11" s="42">
        <v>36.590000000000003</v>
      </c>
      <c r="I11" s="35">
        <v>46</v>
      </c>
      <c r="J11" s="36">
        <f t="shared" si="0"/>
        <v>0.79543478260869571</v>
      </c>
      <c r="K11" s="37" t="s">
        <v>554</v>
      </c>
      <c r="L11" s="38"/>
    </row>
    <row r="12" spans="1:12" ht="60.75" thickBot="1" x14ac:dyDescent="0.3">
      <c r="A12" s="38" t="s">
        <v>972</v>
      </c>
      <c r="B12" s="38" t="s">
        <v>973</v>
      </c>
      <c r="C12" s="38" t="s">
        <v>980</v>
      </c>
      <c r="D12" s="39" t="s">
        <v>1001</v>
      </c>
      <c r="E12" s="30" t="s">
        <v>1002</v>
      </c>
      <c r="F12" s="33">
        <v>1</v>
      </c>
      <c r="G12" s="35" t="s">
        <v>58</v>
      </c>
      <c r="H12" s="35">
        <v>4260</v>
      </c>
      <c r="I12" s="35">
        <v>5917</v>
      </c>
      <c r="J12" s="36">
        <f t="shared" si="0"/>
        <v>0.71995943890485048</v>
      </c>
      <c r="K12" s="43" t="s">
        <v>6</v>
      </c>
      <c r="L12" s="44" t="s">
        <v>1003</v>
      </c>
    </row>
    <row r="13" spans="1:12" ht="90.75" thickBot="1" x14ac:dyDescent="0.3">
      <c r="A13" s="38" t="s">
        <v>1004</v>
      </c>
      <c r="B13" s="38" t="s">
        <v>1005</v>
      </c>
      <c r="C13" s="24" t="s">
        <v>974</v>
      </c>
      <c r="D13" s="39" t="s">
        <v>142</v>
      </c>
      <c r="E13" s="30" t="s">
        <v>143</v>
      </c>
      <c r="F13" s="33">
        <v>1</v>
      </c>
      <c r="G13" s="35" t="s">
        <v>58</v>
      </c>
      <c r="H13" s="35">
        <v>1357</v>
      </c>
      <c r="I13" s="35">
        <v>1420</v>
      </c>
      <c r="J13" s="36">
        <f t="shared" si="0"/>
        <v>0.95563380281690136</v>
      </c>
      <c r="K13" s="37" t="s">
        <v>554</v>
      </c>
      <c r="L13" s="38"/>
    </row>
    <row r="14" spans="1:12" ht="105.75" thickBot="1" x14ac:dyDescent="0.3">
      <c r="A14" s="38" t="s">
        <v>1004</v>
      </c>
      <c r="B14" s="38" t="s">
        <v>1005</v>
      </c>
      <c r="C14" s="38" t="s">
        <v>980</v>
      </c>
      <c r="D14" s="39" t="s">
        <v>150</v>
      </c>
      <c r="E14" s="30" t="s">
        <v>151</v>
      </c>
      <c r="F14" s="33">
        <v>0.3</v>
      </c>
      <c r="G14" s="35" t="s">
        <v>58</v>
      </c>
      <c r="H14" s="35">
        <v>1084</v>
      </c>
      <c r="I14" s="35">
        <v>6208</v>
      </c>
      <c r="J14" s="36">
        <f t="shared" si="0"/>
        <v>0.17461340206185566</v>
      </c>
      <c r="K14" s="37" t="s">
        <v>554</v>
      </c>
      <c r="L14" s="38"/>
    </row>
    <row r="15" spans="1:12" ht="60.75" thickBot="1" x14ac:dyDescent="0.3">
      <c r="A15" s="38" t="s">
        <v>1006</v>
      </c>
      <c r="B15" s="38" t="s">
        <v>1007</v>
      </c>
      <c r="C15" s="38" t="s">
        <v>980</v>
      </c>
      <c r="D15" s="39" t="s">
        <v>49</v>
      </c>
      <c r="E15" s="30" t="s">
        <v>50</v>
      </c>
      <c r="F15" s="33">
        <v>0.5</v>
      </c>
      <c r="G15" s="35" t="s">
        <v>58</v>
      </c>
      <c r="H15" s="35">
        <v>3670</v>
      </c>
      <c r="I15" s="35">
        <v>5769</v>
      </c>
      <c r="J15" s="36">
        <f t="shared" si="0"/>
        <v>0.63615877968452073</v>
      </c>
      <c r="K15" s="37" t="s">
        <v>554</v>
      </c>
      <c r="L15" s="38" t="s">
        <v>625</v>
      </c>
    </row>
    <row r="16" spans="1:12" ht="45.75" thickBot="1" x14ac:dyDescent="0.3">
      <c r="A16" s="38" t="s">
        <v>1006</v>
      </c>
      <c r="B16" s="38" t="s">
        <v>1007</v>
      </c>
      <c r="C16" s="38" t="s">
        <v>980</v>
      </c>
      <c r="D16" s="39" t="s">
        <v>1008</v>
      </c>
      <c r="E16" s="30" t="s">
        <v>61</v>
      </c>
      <c r="F16" s="34">
        <v>0.999</v>
      </c>
      <c r="G16" s="35" t="s">
        <v>58</v>
      </c>
      <c r="H16" s="35">
        <v>29368</v>
      </c>
      <c r="I16" s="35">
        <v>29368</v>
      </c>
      <c r="J16" s="36">
        <f t="shared" si="0"/>
        <v>1</v>
      </c>
      <c r="K16" s="37" t="s">
        <v>554</v>
      </c>
      <c r="L16" s="38" t="s">
        <v>1009</v>
      </c>
    </row>
    <row r="17" spans="1:12" ht="45.75" thickBot="1" x14ac:dyDescent="0.3">
      <c r="A17" s="38" t="s">
        <v>1006</v>
      </c>
      <c r="B17" s="38" t="s">
        <v>1007</v>
      </c>
      <c r="C17" s="38" t="s">
        <v>997</v>
      </c>
      <c r="D17" s="39" t="s">
        <v>67</v>
      </c>
      <c r="E17" s="30" t="s">
        <v>68</v>
      </c>
      <c r="F17" s="33">
        <v>0.7</v>
      </c>
      <c r="G17" s="35" t="s">
        <v>58</v>
      </c>
      <c r="H17" s="35">
        <v>9</v>
      </c>
      <c r="I17" s="35">
        <v>12</v>
      </c>
      <c r="J17" s="36">
        <f t="shared" si="0"/>
        <v>0.75</v>
      </c>
      <c r="K17" s="37" t="s">
        <v>554</v>
      </c>
      <c r="L17" s="38" t="s">
        <v>1010</v>
      </c>
    </row>
    <row r="18" spans="1:12" ht="60.75" thickBot="1" x14ac:dyDescent="0.3">
      <c r="A18" s="38" t="s">
        <v>1006</v>
      </c>
      <c r="B18" s="38" t="s">
        <v>1007</v>
      </c>
      <c r="C18" s="24" t="s">
        <v>974</v>
      </c>
      <c r="D18" s="39" t="s">
        <v>1011</v>
      </c>
      <c r="E18" s="30" t="s">
        <v>1012</v>
      </c>
      <c r="F18" s="33">
        <v>0.95</v>
      </c>
      <c r="G18" s="35" t="s">
        <v>58</v>
      </c>
      <c r="H18" s="35">
        <v>966</v>
      </c>
      <c r="I18" s="35">
        <v>985</v>
      </c>
      <c r="J18" s="36">
        <f t="shared" si="0"/>
        <v>0.98071065989847717</v>
      </c>
      <c r="K18" s="37" t="s">
        <v>554</v>
      </c>
      <c r="L18" s="38" t="s">
        <v>1010</v>
      </c>
    </row>
    <row r="19" spans="1:12" ht="45.75" thickBot="1" x14ac:dyDescent="0.3">
      <c r="A19" s="38" t="s">
        <v>1013</v>
      </c>
      <c r="B19" s="38" t="s">
        <v>1014</v>
      </c>
      <c r="C19" s="38" t="s">
        <v>997</v>
      </c>
      <c r="D19" s="39" t="s">
        <v>172</v>
      </c>
      <c r="E19" s="30" t="s">
        <v>173</v>
      </c>
      <c r="F19" s="29" t="s">
        <v>1015</v>
      </c>
      <c r="G19" s="35" t="s">
        <v>1016</v>
      </c>
      <c r="H19" s="35">
        <v>11</v>
      </c>
      <c r="I19" s="35">
        <v>12</v>
      </c>
      <c r="J19" s="36">
        <f>(H19-I19)/I19</f>
        <v>-8.3333333333333329E-2</v>
      </c>
      <c r="K19" s="37" t="s">
        <v>554</v>
      </c>
      <c r="L19" s="38"/>
    </row>
    <row r="20" spans="1:12" ht="75.75" thickBot="1" x14ac:dyDescent="0.3">
      <c r="A20" s="38" t="s">
        <v>1013</v>
      </c>
      <c r="B20" s="38" t="s">
        <v>1014</v>
      </c>
      <c r="C20" s="38" t="s">
        <v>997</v>
      </c>
      <c r="D20" s="39" t="s">
        <v>180</v>
      </c>
      <c r="E20" s="30" t="s">
        <v>181</v>
      </c>
      <c r="F20" s="33">
        <v>1</v>
      </c>
      <c r="G20" s="35" t="s">
        <v>58</v>
      </c>
      <c r="H20" s="35">
        <v>34</v>
      </c>
      <c r="I20" s="35">
        <v>36</v>
      </c>
      <c r="J20" s="36">
        <f>+(H20/I20)</f>
        <v>0.94444444444444442</v>
      </c>
      <c r="K20" s="37" t="s">
        <v>554</v>
      </c>
      <c r="L20" s="38"/>
    </row>
    <row r="21" spans="1:12" ht="60.75" thickBot="1" x14ac:dyDescent="0.3">
      <c r="A21" s="38" t="s">
        <v>1017</v>
      </c>
      <c r="B21" s="38" t="s">
        <v>1018</v>
      </c>
      <c r="C21" s="38" t="s">
        <v>997</v>
      </c>
      <c r="D21" s="39" t="s">
        <v>508</v>
      </c>
      <c r="E21" s="30" t="s">
        <v>509</v>
      </c>
      <c r="F21" s="33">
        <v>1</v>
      </c>
      <c r="G21" s="35" t="s">
        <v>281</v>
      </c>
      <c r="H21" s="35">
        <v>1456</v>
      </c>
      <c r="I21" s="35">
        <v>1456</v>
      </c>
      <c r="J21" s="36">
        <f>+(H21/I21)</f>
        <v>1</v>
      </c>
      <c r="K21" s="37" t="s">
        <v>554</v>
      </c>
      <c r="L21" s="38" t="s">
        <v>1019</v>
      </c>
    </row>
    <row r="22" spans="1:12" ht="75.75" thickBot="1" x14ac:dyDescent="0.3">
      <c r="A22" s="38" t="s">
        <v>1017</v>
      </c>
      <c r="B22" s="38" t="s">
        <v>1018</v>
      </c>
      <c r="C22" s="38" t="s">
        <v>980</v>
      </c>
      <c r="D22" s="39" t="s">
        <v>520</v>
      </c>
      <c r="E22" s="30" t="s">
        <v>521</v>
      </c>
      <c r="F22" s="58">
        <v>0.25</v>
      </c>
      <c r="G22" s="35" t="s">
        <v>58</v>
      </c>
      <c r="H22" s="45">
        <v>43</v>
      </c>
      <c r="I22" s="45">
        <v>537</v>
      </c>
      <c r="J22" s="46">
        <f>+(H22/I22)</f>
        <v>8.0074487895716945E-2</v>
      </c>
      <c r="K22" s="37" t="s">
        <v>554</v>
      </c>
      <c r="L22" s="38"/>
    </row>
    <row r="23" spans="1:12" ht="60.75" thickBot="1" x14ac:dyDescent="0.3">
      <c r="A23" s="38" t="s">
        <v>1017</v>
      </c>
      <c r="B23" s="38" t="s">
        <v>1018</v>
      </c>
      <c r="C23" s="24" t="s">
        <v>974</v>
      </c>
      <c r="D23" s="39" t="s">
        <v>526</v>
      </c>
      <c r="E23" s="30" t="s">
        <v>527</v>
      </c>
      <c r="F23" s="29" t="s">
        <v>1020</v>
      </c>
      <c r="G23" s="35" t="s">
        <v>1021</v>
      </c>
      <c r="H23" s="35">
        <v>7997</v>
      </c>
      <c r="I23" s="35">
        <v>1111</v>
      </c>
      <c r="J23" s="47" t="s">
        <v>1022</v>
      </c>
      <c r="K23" s="37" t="s">
        <v>554</v>
      </c>
      <c r="L23" s="38" t="s">
        <v>625</v>
      </c>
    </row>
    <row r="24" spans="1:12" ht="45.75" thickBot="1" x14ac:dyDescent="0.3">
      <c r="A24" s="38" t="s">
        <v>1023</v>
      </c>
      <c r="B24" s="38" t="s">
        <v>1024</v>
      </c>
      <c r="C24" s="38" t="s">
        <v>980</v>
      </c>
      <c r="D24" s="39" t="s">
        <v>1025</v>
      </c>
      <c r="E24" s="30" t="s">
        <v>1026</v>
      </c>
      <c r="F24" s="33">
        <v>0.7</v>
      </c>
      <c r="G24" s="35" t="s">
        <v>58</v>
      </c>
      <c r="H24" s="35">
        <v>111</v>
      </c>
      <c r="I24" s="35">
        <v>165</v>
      </c>
      <c r="J24" s="46">
        <f t="shared" ref="J24:J32" si="1">+(H24/I24)</f>
        <v>0.67272727272727273</v>
      </c>
      <c r="K24" s="37" t="s">
        <v>554</v>
      </c>
      <c r="L24" s="38"/>
    </row>
    <row r="25" spans="1:12" ht="30.75" thickBot="1" x14ac:dyDescent="0.3">
      <c r="A25" s="38" t="s">
        <v>1023</v>
      </c>
      <c r="B25" s="38" t="s">
        <v>1024</v>
      </c>
      <c r="C25" s="24" t="s">
        <v>974</v>
      </c>
      <c r="D25" s="39" t="s">
        <v>1027</v>
      </c>
      <c r="E25" s="30" t="s">
        <v>1028</v>
      </c>
      <c r="F25" s="33">
        <v>1</v>
      </c>
      <c r="G25" s="35" t="s">
        <v>58</v>
      </c>
      <c r="H25" s="35">
        <v>124</v>
      </c>
      <c r="I25" s="35">
        <v>124</v>
      </c>
      <c r="J25" s="46">
        <f t="shared" si="1"/>
        <v>1</v>
      </c>
      <c r="K25" s="37" t="s">
        <v>554</v>
      </c>
      <c r="L25" s="38"/>
    </row>
    <row r="26" spans="1:12" ht="45.75" thickBot="1" x14ac:dyDescent="0.3">
      <c r="A26" s="38" t="s">
        <v>1029</v>
      </c>
      <c r="B26" s="38" t="s">
        <v>1030</v>
      </c>
      <c r="C26" s="38" t="s">
        <v>997</v>
      </c>
      <c r="D26" s="39" t="s">
        <v>1031</v>
      </c>
      <c r="E26" s="30" t="s">
        <v>1032</v>
      </c>
      <c r="F26" s="33">
        <v>1</v>
      </c>
      <c r="G26" s="35" t="s">
        <v>58</v>
      </c>
      <c r="H26" s="35">
        <v>597</v>
      </c>
      <c r="I26" s="35">
        <v>733</v>
      </c>
      <c r="J26" s="36">
        <f t="shared" si="1"/>
        <v>0.81446111869031379</v>
      </c>
      <c r="K26" s="37" t="s">
        <v>554</v>
      </c>
      <c r="L26" s="38"/>
    </row>
    <row r="27" spans="1:12" ht="30.75" thickBot="1" x14ac:dyDescent="0.3">
      <c r="A27" s="38" t="s">
        <v>1029</v>
      </c>
      <c r="B27" s="38" t="s">
        <v>1030</v>
      </c>
      <c r="C27" s="38" t="s">
        <v>980</v>
      </c>
      <c r="D27" s="39" t="s">
        <v>187</v>
      </c>
      <c r="E27" s="30" t="s">
        <v>188</v>
      </c>
      <c r="F27" s="33">
        <v>1</v>
      </c>
      <c r="G27" s="35" t="s">
        <v>58</v>
      </c>
      <c r="H27" s="42">
        <v>0.93</v>
      </c>
      <c r="I27" s="42">
        <v>0.93</v>
      </c>
      <c r="J27" s="46">
        <f t="shared" si="1"/>
        <v>1</v>
      </c>
      <c r="K27" s="37" t="s">
        <v>554</v>
      </c>
      <c r="L27" s="38"/>
    </row>
    <row r="28" spans="1:12" ht="60.75" thickBot="1" x14ac:dyDescent="0.3">
      <c r="A28" s="38" t="s">
        <v>1033</v>
      </c>
      <c r="B28" s="38" t="s">
        <v>1034</v>
      </c>
      <c r="C28" s="24" t="s">
        <v>974</v>
      </c>
      <c r="D28" s="39" t="s">
        <v>1035</v>
      </c>
      <c r="E28" s="30" t="s">
        <v>1036</v>
      </c>
      <c r="F28" s="33">
        <v>1</v>
      </c>
      <c r="G28" s="35" t="s">
        <v>58</v>
      </c>
      <c r="H28" s="35">
        <v>192</v>
      </c>
      <c r="I28" s="35">
        <v>152</v>
      </c>
      <c r="J28" s="36">
        <f t="shared" si="1"/>
        <v>1.263157894736842</v>
      </c>
      <c r="K28" s="37" t="s">
        <v>554</v>
      </c>
      <c r="L28" s="38"/>
    </row>
    <row r="29" spans="1:12" ht="45.75" thickBot="1" x14ac:dyDescent="0.3">
      <c r="A29" s="38" t="s">
        <v>1033</v>
      </c>
      <c r="B29" s="38" t="s">
        <v>1034</v>
      </c>
      <c r="C29" s="24" t="s">
        <v>974</v>
      </c>
      <c r="D29" s="39" t="s">
        <v>1037</v>
      </c>
      <c r="E29" s="30" t="s">
        <v>1038</v>
      </c>
      <c r="F29" s="33">
        <v>1</v>
      </c>
      <c r="G29" s="35" t="s">
        <v>58</v>
      </c>
      <c r="H29" s="35">
        <v>774</v>
      </c>
      <c r="I29" s="35">
        <v>760</v>
      </c>
      <c r="J29" s="36">
        <f t="shared" si="1"/>
        <v>1.0184210526315789</v>
      </c>
      <c r="K29" s="37" t="s">
        <v>554</v>
      </c>
      <c r="L29" s="38"/>
    </row>
    <row r="30" spans="1:12" ht="60.75" thickBot="1" x14ac:dyDescent="0.3">
      <c r="A30" s="38" t="s">
        <v>1033</v>
      </c>
      <c r="B30" s="38" t="s">
        <v>1034</v>
      </c>
      <c r="C30" s="24" t="s">
        <v>974</v>
      </c>
      <c r="D30" s="39" t="s">
        <v>1039</v>
      </c>
      <c r="E30" s="30" t="s">
        <v>1040</v>
      </c>
      <c r="F30" s="33">
        <v>1</v>
      </c>
      <c r="G30" s="35" t="s">
        <v>58</v>
      </c>
      <c r="H30" s="35">
        <v>1731</v>
      </c>
      <c r="I30" s="35">
        <v>1200</v>
      </c>
      <c r="J30" s="36">
        <f t="shared" si="1"/>
        <v>1.4424999999999999</v>
      </c>
      <c r="K30" s="37" t="s">
        <v>554</v>
      </c>
      <c r="L30" s="38"/>
    </row>
    <row r="31" spans="1:12" ht="75.75" thickBot="1" x14ac:dyDescent="0.3">
      <c r="A31" s="38" t="s">
        <v>1033</v>
      </c>
      <c r="B31" s="38" t="s">
        <v>1034</v>
      </c>
      <c r="C31" s="38" t="s">
        <v>980</v>
      </c>
      <c r="D31" s="39" t="s">
        <v>1041</v>
      </c>
      <c r="E31" s="30" t="s">
        <v>1042</v>
      </c>
      <c r="F31" s="33">
        <v>1</v>
      </c>
      <c r="G31" s="35" t="s">
        <v>58</v>
      </c>
      <c r="H31" s="35">
        <v>154</v>
      </c>
      <c r="I31" s="35">
        <v>144</v>
      </c>
      <c r="J31" s="36">
        <f t="shared" si="1"/>
        <v>1.0694444444444444</v>
      </c>
      <c r="K31" s="37" t="s">
        <v>554</v>
      </c>
      <c r="L31" s="38"/>
    </row>
    <row r="32" spans="1:12" ht="30.75" thickBot="1" x14ac:dyDescent="0.3">
      <c r="A32" s="38" t="s">
        <v>1043</v>
      </c>
      <c r="B32" s="38" t="s">
        <v>1044</v>
      </c>
      <c r="C32" s="38" t="s">
        <v>980</v>
      </c>
      <c r="D32" s="39" t="s">
        <v>649</v>
      </c>
      <c r="E32" s="30" t="s">
        <v>1045</v>
      </c>
      <c r="F32" s="33">
        <v>0.35</v>
      </c>
      <c r="G32" s="35" t="s">
        <v>281</v>
      </c>
      <c r="H32" s="35">
        <v>622732</v>
      </c>
      <c r="I32" s="35">
        <v>488010</v>
      </c>
      <c r="J32" s="48">
        <f t="shared" si="1"/>
        <v>1.2760640150816582</v>
      </c>
      <c r="K32" s="37" t="s">
        <v>554</v>
      </c>
      <c r="L32" s="38"/>
    </row>
    <row r="33" spans="1:12" ht="60.75" thickBot="1" x14ac:dyDescent="0.3">
      <c r="A33" s="38" t="s">
        <v>1043</v>
      </c>
      <c r="B33" s="38" t="s">
        <v>1044</v>
      </c>
      <c r="C33" s="38" t="s">
        <v>980</v>
      </c>
      <c r="D33" s="39" t="s">
        <v>1046</v>
      </c>
      <c r="E33" s="30" t="s">
        <v>650</v>
      </c>
      <c r="F33" s="33">
        <v>0.3</v>
      </c>
      <c r="G33" s="35" t="s">
        <v>281</v>
      </c>
      <c r="H33" s="35">
        <v>181128</v>
      </c>
      <c r="I33" s="35">
        <v>272673</v>
      </c>
      <c r="J33" s="48">
        <f>+H33/I33</f>
        <v>0.66426818936968457</v>
      </c>
      <c r="K33" s="37" t="s">
        <v>554</v>
      </c>
      <c r="L33" s="38"/>
    </row>
    <row r="34" spans="1:12" ht="45.75" thickBot="1" x14ac:dyDescent="0.3">
      <c r="A34" s="38" t="s">
        <v>1043</v>
      </c>
      <c r="B34" s="38" t="s">
        <v>1044</v>
      </c>
      <c r="C34" s="24" t="s">
        <v>974</v>
      </c>
      <c r="D34" s="39" t="s">
        <v>1047</v>
      </c>
      <c r="E34" s="30" t="s">
        <v>1048</v>
      </c>
      <c r="F34" s="29" t="s">
        <v>653</v>
      </c>
      <c r="G34" s="35" t="s">
        <v>281</v>
      </c>
      <c r="H34" s="35">
        <v>535</v>
      </c>
      <c r="I34" s="35">
        <v>842</v>
      </c>
      <c r="J34" s="49">
        <f>+H34/I34</f>
        <v>0.63539192399049882</v>
      </c>
      <c r="K34" s="37" t="s">
        <v>554</v>
      </c>
      <c r="L34" s="38"/>
    </row>
    <row r="35" spans="1:12" ht="90.75" thickBot="1" x14ac:dyDescent="0.3">
      <c r="A35" s="38" t="s">
        <v>1049</v>
      </c>
      <c r="B35" s="38" t="s">
        <v>1050</v>
      </c>
      <c r="C35" s="38" t="s">
        <v>980</v>
      </c>
      <c r="D35" s="39" t="s">
        <v>1051</v>
      </c>
      <c r="E35" s="30" t="s">
        <v>1052</v>
      </c>
      <c r="F35" s="33">
        <v>0.1</v>
      </c>
      <c r="G35" s="35" t="s">
        <v>228</v>
      </c>
      <c r="H35" s="35">
        <v>759260</v>
      </c>
      <c r="I35" s="35">
        <v>11070455</v>
      </c>
      <c r="J35" s="36">
        <f t="shared" ref="J35:J57" si="2">+(H35/I35)</f>
        <v>6.85843535789631E-2</v>
      </c>
      <c r="K35" s="37" t="s">
        <v>554</v>
      </c>
      <c r="L35" s="44"/>
    </row>
    <row r="36" spans="1:12" ht="60.75" thickBot="1" x14ac:dyDescent="0.3">
      <c r="A36" s="38" t="s">
        <v>1049</v>
      </c>
      <c r="B36" s="38" t="s">
        <v>1050</v>
      </c>
      <c r="C36" s="38" t="s">
        <v>980</v>
      </c>
      <c r="D36" s="39" t="s">
        <v>1053</v>
      </c>
      <c r="E36" s="30" t="s">
        <v>1054</v>
      </c>
      <c r="F36" s="33">
        <v>0.2</v>
      </c>
      <c r="G36" s="35" t="s">
        <v>228</v>
      </c>
      <c r="H36" s="35">
        <v>3358</v>
      </c>
      <c r="I36" s="35">
        <v>32265</v>
      </c>
      <c r="J36" s="36">
        <f t="shared" si="2"/>
        <v>0.10407562374089571</v>
      </c>
      <c r="K36" s="37" t="s">
        <v>554</v>
      </c>
      <c r="L36" s="44"/>
    </row>
    <row r="37" spans="1:12" ht="60.75" thickBot="1" x14ac:dyDescent="0.3">
      <c r="A37" s="38" t="s">
        <v>1049</v>
      </c>
      <c r="B37" s="38" t="s">
        <v>1050</v>
      </c>
      <c r="C37" s="24" t="s">
        <v>974</v>
      </c>
      <c r="D37" s="39" t="s">
        <v>1055</v>
      </c>
      <c r="E37" s="30" t="s">
        <v>1056</v>
      </c>
      <c r="F37" s="33">
        <v>0.9</v>
      </c>
      <c r="G37" s="35" t="s">
        <v>695</v>
      </c>
      <c r="H37" s="35">
        <v>5801904</v>
      </c>
      <c r="I37" s="35">
        <v>7485197</v>
      </c>
      <c r="J37" s="36">
        <f t="shared" si="2"/>
        <v>0.77511707440699285</v>
      </c>
      <c r="K37" s="37" t="s">
        <v>554</v>
      </c>
      <c r="L37" s="44"/>
    </row>
    <row r="38" spans="1:12" ht="60.75" thickBot="1" x14ac:dyDescent="0.3">
      <c r="A38" s="38" t="s">
        <v>1057</v>
      </c>
      <c r="B38" s="38" t="s">
        <v>1058</v>
      </c>
      <c r="C38" s="38" t="s">
        <v>980</v>
      </c>
      <c r="D38" s="39" t="s">
        <v>223</v>
      </c>
      <c r="E38" s="30" t="s">
        <v>224</v>
      </c>
      <c r="F38" s="33">
        <v>1</v>
      </c>
      <c r="G38" s="35" t="s">
        <v>228</v>
      </c>
      <c r="H38" s="35">
        <v>187</v>
      </c>
      <c r="I38" s="35">
        <v>187</v>
      </c>
      <c r="J38" s="36">
        <f t="shared" si="2"/>
        <v>1</v>
      </c>
      <c r="K38" s="37" t="s">
        <v>554</v>
      </c>
      <c r="L38" s="38"/>
    </row>
    <row r="39" spans="1:12" ht="75.75" thickBot="1" x14ac:dyDescent="0.3">
      <c r="A39" s="38" t="s">
        <v>1057</v>
      </c>
      <c r="B39" s="38" t="s">
        <v>1058</v>
      </c>
      <c r="C39" s="38" t="s">
        <v>980</v>
      </c>
      <c r="D39" s="39" t="s">
        <v>231</v>
      </c>
      <c r="E39" s="30" t="s">
        <v>1059</v>
      </c>
      <c r="F39" s="33">
        <v>1</v>
      </c>
      <c r="G39" s="35" t="s">
        <v>228</v>
      </c>
      <c r="H39" s="35">
        <v>47</v>
      </c>
      <c r="I39" s="35">
        <v>47</v>
      </c>
      <c r="J39" s="36">
        <f t="shared" si="2"/>
        <v>1</v>
      </c>
      <c r="K39" s="37" t="s">
        <v>554</v>
      </c>
      <c r="L39" s="38"/>
    </row>
    <row r="40" spans="1:12" ht="60.75" thickBot="1" x14ac:dyDescent="0.3">
      <c r="A40" s="38" t="s">
        <v>1057</v>
      </c>
      <c r="B40" s="38" t="s">
        <v>1058</v>
      </c>
      <c r="C40" s="38" t="s">
        <v>980</v>
      </c>
      <c r="D40" s="39" t="s">
        <v>236</v>
      </c>
      <c r="E40" s="30" t="s">
        <v>1060</v>
      </c>
      <c r="F40" s="33">
        <v>1</v>
      </c>
      <c r="G40" s="35" t="s">
        <v>228</v>
      </c>
      <c r="H40" s="35">
        <v>2564</v>
      </c>
      <c r="I40" s="35">
        <v>2564</v>
      </c>
      <c r="J40" s="36">
        <f t="shared" si="2"/>
        <v>1</v>
      </c>
      <c r="K40" s="37" t="s">
        <v>554</v>
      </c>
      <c r="L40" s="38"/>
    </row>
    <row r="41" spans="1:12" ht="45.75" thickBot="1" x14ac:dyDescent="0.3">
      <c r="A41" s="38" t="s">
        <v>1057</v>
      </c>
      <c r="B41" s="38" t="s">
        <v>1058</v>
      </c>
      <c r="C41" s="38" t="s">
        <v>980</v>
      </c>
      <c r="D41" s="39" t="s">
        <v>242</v>
      </c>
      <c r="E41" s="30" t="s">
        <v>243</v>
      </c>
      <c r="F41" s="33">
        <v>1</v>
      </c>
      <c r="G41" s="35" t="s">
        <v>228</v>
      </c>
      <c r="H41" s="35">
        <v>88148</v>
      </c>
      <c r="I41" s="35">
        <v>88148</v>
      </c>
      <c r="J41" s="36">
        <f t="shared" si="2"/>
        <v>1</v>
      </c>
      <c r="K41" s="37" t="s">
        <v>554</v>
      </c>
      <c r="L41" s="38"/>
    </row>
    <row r="42" spans="1:12" ht="60.75" thickBot="1" x14ac:dyDescent="0.3">
      <c r="A42" s="38" t="s">
        <v>1057</v>
      </c>
      <c r="B42" s="38" t="s">
        <v>1058</v>
      </c>
      <c r="C42" s="38" t="s">
        <v>980</v>
      </c>
      <c r="D42" s="39" t="s">
        <v>655</v>
      </c>
      <c r="E42" s="30" t="s">
        <v>656</v>
      </c>
      <c r="F42" s="33">
        <v>1</v>
      </c>
      <c r="G42" s="35" t="s">
        <v>228</v>
      </c>
      <c r="H42" s="35">
        <v>12</v>
      </c>
      <c r="I42" s="35">
        <v>12</v>
      </c>
      <c r="J42" s="36">
        <f t="shared" si="2"/>
        <v>1</v>
      </c>
      <c r="K42" s="37" t="s">
        <v>554</v>
      </c>
      <c r="L42" s="38"/>
    </row>
    <row r="43" spans="1:12" ht="75.75" thickBot="1" x14ac:dyDescent="0.3">
      <c r="A43" s="38" t="s">
        <v>1057</v>
      </c>
      <c r="B43" s="38" t="s">
        <v>1058</v>
      </c>
      <c r="C43" s="38" t="s">
        <v>980</v>
      </c>
      <c r="D43" s="39" t="s">
        <v>658</v>
      </c>
      <c r="E43" s="30" t="s">
        <v>1061</v>
      </c>
      <c r="F43" s="29">
        <v>1005</v>
      </c>
      <c r="G43" s="35" t="s">
        <v>228</v>
      </c>
      <c r="H43" s="35">
        <v>84</v>
      </c>
      <c r="I43" s="35">
        <v>84</v>
      </c>
      <c r="J43" s="36">
        <f t="shared" si="2"/>
        <v>1</v>
      </c>
      <c r="K43" s="37" t="s">
        <v>554</v>
      </c>
      <c r="L43" s="38"/>
    </row>
    <row r="44" spans="1:12" ht="60.75" thickBot="1" x14ac:dyDescent="0.3">
      <c r="A44" s="38" t="s">
        <v>1057</v>
      </c>
      <c r="B44" s="38" t="s">
        <v>1058</v>
      </c>
      <c r="C44" s="38" t="s">
        <v>980</v>
      </c>
      <c r="D44" s="39" t="s">
        <v>1062</v>
      </c>
      <c r="E44" s="30" t="s">
        <v>1063</v>
      </c>
      <c r="F44" s="33">
        <v>1</v>
      </c>
      <c r="G44" s="35" t="s">
        <v>228</v>
      </c>
      <c r="H44" s="35">
        <v>7</v>
      </c>
      <c r="I44" s="35">
        <v>7</v>
      </c>
      <c r="J44" s="36">
        <f t="shared" si="2"/>
        <v>1</v>
      </c>
      <c r="K44" s="37" t="s">
        <v>554</v>
      </c>
      <c r="L44" s="38"/>
    </row>
    <row r="45" spans="1:12" ht="45.75" thickBot="1" x14ac:dyDescent="0.3">
      <c r="A45" s="38" t="s">
        <v>1057</v>
      </c>
      <c r="B45" s="38" t="s">
        <v>1058</v>
      </c>
      <c r="C45" s="38" t="s">
        <v>980</v>
      </c>
      <c r="D45" s="39" t="s">
        <v>666</v>
      </c>
      <c r="E45" s="30" t="s">
        <v>667</v>
      </c>
      <c r="F45" s="33">
        <v>1</v>
      </c>
      <c r="G45" s="35" t="s">
        <v>228</v>
      </c>
      <c r="H45" s="35">
        <v>27</v>
      </c>
      <c r="I45" s="35">
        <v>27</v>
      </c>
      <c r="J45" s="36">
        <f t="shared" si="2"/>
        <v>1</v>
      </c>
      <c r="K45" s="37" t="s">
        <v>554</v>
      </c>
      <c r="L45" s="38"/>
    </row>
    <row r="46" spans="1:12" ht="90.75" thickBot="1" x14ac:dyDescent="0.3">
      <c r="A46" s="38" t="s">
        <v>1057</v>
      </c>
      <c r="B46" s="38" t="s">
        <v>1058</v>
      </c>
      <c r="C46" s="38" t="s">
        <v>980</v>
      </c>
      <c r="D46" s="39" t="s">
        <v>668</v>
      </c>
      <c r="E46" s="30" t="s">
        <v>669</v>
      </c>
      <c r="F46" s="33">
        <v>1</v>
      </c>
      <c r="G46" s="35" t="s">
        <v>228</v>
      </c>
      <c r="H46" s="35">
        <v>25</v>
      </c>
      <c r="I46" s="35">
        <v>25</v>
      </c>
      <c r="J46" s="36">
        <f t="shared" si="2"/>
        <v>1</v>
      </c>
      <c r="K46" s="37" t="s">
        <v>554</v>
      </c>
      <c r="L46" s="38"/>
    </row>
    <row r="47" spans="1:12" ht="150.75" thickBot="1" x14ac:dyDescent="0.3">
      <c r="A47" s="38" t="s">
        <v>1064</v>
      </c>
      <c r="B47" s="38" t="s">
        <v>1065</v>
      </c>
      <c r="C47" s="38" t="s">
        <v>980</v>
      </c>
      <c r="D47" s="39" t="s">
        <v>435</v>
      </c>
      <c r="E47" s="30" t="s">
        <v>1066</v>
      </c>
      <c r="F47" s="33">
        <v>1</v>
      </c>
      <c r="G47" s="35" t="s">
        <v>228</v>
      </c>
      <c r="H47" s="42">
        <v>5165.1251000000002</v>
      </c>
      <c r="I47" s="35">
        <v>5342</v>
      </c>
      <c r="J47" s="55">
        <f t="shared" si="2"/>
        <v>0.96688976038936736</v>
      </c>
      <c r="K47" s="37" t="s">
        <v>554</v>
      </c>
      <c r="L47" s="38"/>
    </row>
    <row r="48" spans="1:12" ht="45.75" thickBot="1" x14ac:dyDescent="0.3">
      <c r="A48" s="38" t="s">
        <v>1064</v>
      </c>
      <c r="B48" s="38" t="s">
        <v>1065</v>
      </c>
      <c r="C48" s="38" t="s">
        <v>980</v>
      </c>
      <c r="D48" s="39" t="s">
        <v>1067</v>
      </c>
      <c r="E48" s="30" t="s">
        <v>1068</v>
      </c>
      <c r="F48" s="33">
        <v>1</v>
      </c>
      <c r="G48" s="35" t="s">
        <v>228</v>
      </c>
      <c r="H48" s="50">
        <v>5165.1211999999996</v>
      </c>
      <c r="I48" s="35">
        <v>5342</v>
      </c>
      <c r="J48" s="36">
        <f t="shared" si="2"/>
        <v>0.9668890303257206</v>
      </c>
      <c r="K48" s="37" t="s">
        <v>554</v>
      </c>
      <c r="L48" s="38"/>
    </row>
    <row r="49" spans="1:12" ht="75.75" thickBot="1" x14ac:dyDescent="0.3">
      <c r="A49" s="38" t="s">
        <v>1069</v>
      </c>
      <c r="B49" s="38" t="s">
        <v>1070</v>
      </c>
      <c r="C49" s="24" t="s">
        <v>974</v>
      </c>
      <c r="D49" s="39" t="s">
        <v>1071</v>
      </c>
      <c r="E49" s="30" t="s">
        <v>336</v>
      </c>
      <c r="F49" s="29" t="s">
        <v>1072</v>
      </c>
      <c r="G49" s="35" t="s">
        <v>228</v>
      </c>
      <c r="H49" s="35">
        <v>3</v>
      </c>
      <c r="I49" s="35">
        <v>4</v>
      </c>
      <c r="J49" s="36">
        <f t="shared" si="2"/>
        <v>0.75</v>
      </c>
      <c r="K49" s="43" t="s">
        <v>6</v>
      </c>
      <c r="L49" s="38"/>
    </row>
    <row r="50" spans="1:12" ht="30.75" thickBot="1" x14ac:dyDescent="0.3">
      <c r="A50" s="38" t="s">
        <v>1069</v>
      </c>
      <c r="B50" s="38" t="s">
        <v>1070</v>
      </c>
      <c r="C50" s="38" t="s">
        <v>980</v>
      </c>
      <c r="D50" s="39" t="s">
        <v>467</v>
      </c>
      <c r="E50" s="30" t="s">
        <v>468</v>
      </c>
      <c r="F50" s="33">
        <v>1</v>
      </c>
      <c r="G50" s="35" t="s">
        <v>228</v>
      </c>
      <c r="H50" s="35">
        <v>135</v>
      </c>
      <c r="I50" s="35">
        <v>135</v>
      </c>
      <c r="J50" s="36">
        <f t="shared" si="2"/>
        <v>1</v>
      </c>
      <c r="K50" s="37" t="s">
        <v>554</v>
      </c>
      <c r="L50" s="38"/>
    </row>
    <row r="51" spans="1:12" ht="30.75" thickBot="1" x14ac:dyDescent="0.3">
      <c r="A51" s="38" t="s">
        <v>1069</v>
      </c>
      <c r="B51" s="38" t="s">
        <v>1070</v>
      </c>
      <c r="C51" s="38" t="s">
        <v>980</v>
      </c>
      <c r="D51" s="39" t="s">
        <v>472</v>
      </c>
      <c r="E51" s="30" t="s">
        <v>473</v>
      </c>
      <c r="F51" s="33">
        <v>1</v>
      </c>
      <c r="G51" s="35" t="s">
        <v>228</v>
      </c>
      <c r="H51" s="35">
        <v>130</v>
      </c>
      <c r="I51" s="35">
        <v>134</v>
      </c>
      <c r="J51" s="36">
        <f t="shared" si="2"/>
        <v>0.97014925373134331</v>
      </c>
      <c r="K51" s="37" t="s">
        <v>554</v>
      </c>
      <c r="L51" s="38"/>
    </row>
    <row r="52" spans="1:12" ht="45.75" thickBot="1" x14ac:dyDescent="0.3">
      <c r="A52" s="38" t="s">
        <v>1069</v>
      </c>
      <c r="B52" s="38" t="s">
        <v>1070</v>
      </c>
      <c r="C52" s="38" t="s">
        <v>980</v>
      </c>
      <c r="D52" s="39" t="s">
        <v>459</v>
      </c>
      <c r="E52" s="30" t="s">
        <v>460</v>
      </c>
      <c r="F52" s="33">
        <v>1</v>
      </c>
      <c r="G52" s="35" t="s">
        <v>228</v>
      </c>
      <c r="H52" s="35">
        <v>1331</v>
      </c>
      <c r="I52" s="35">
        <v>1379</v>
      </c>
      <c r="J52" s="36">
        <f t="shared" si="2"/>
        <v>0.96519216823785348</v>
      </c>
      <c r="K52" s="37" t="s">
        <v>554</v>
      </c>
      <c r="L52" s="38"/>
    </row>
    <row r="53" spans="1:12" ht="45.75" thickBot="1" x14ac:dyDescent="0.3">
      <c r="A53" s="38" t="s">
        <v>1069</v>
      </c>
      <c r="B53" s="38" t="s">
        <v>1070</v>
      </c>
      <c r="C53" s="38" t="s">
        <v>980</v>
      </c>
      <c r="D53" s="39" t="s">
        <v>463</v>
      </c>
      <c r="E53" s="30" t="s">
        <v>1073</v>
      </c>
      <c r="F53" s="33">
        <v>1</v>
      </c>
      <c r="G53" s="35" t="s">
        <v>228</v>
      </c>
      <c r="H53" s="35">
        <v>17270</v>
      </c>
      <c r="I53" s="35">
        <v>18090</v>
      </c>
      <c r="J53" s="36">
        <f t="shared" si="2"/>
        <v>0.95467108899944719</v>
      </c>
      <c r="K53" s="37" t="s">
        <v>554</v>
      </c>
      <c r="L53" s="38"/>
    </row>
    <row r="54" spans="1:12" ht="60.75" thickBot="1" x14ac:dyDescent="0.3">
      <c r="A54" s="38" t="s">
        <v>1069</v>
      </c>
      <c r="B54" s="38" t="s">
        <v>1070</v>
      </c>
      <c r="C54" s="38" t="s">
        <v>980</v>
      </c>
      <c r="D54" s="39" t="s">
        <v>1074</v>
      </c>
      <c r="E54" s="30" t="s">
        <v>1075</v>
      </c>
      <c r="F54" s="33">
        <v>1</v>
      </c>
      <c r="G54" s="35" t="s">
        <v>228</v>
      </c>
      <c r="H54" s="35">
        <v>19453</v>
      </c>
      <c r="I54" s="35">
        <v>19469</v>
      </c>
      <c r="J54" s="36">
        <f t="shared" si="2"/>
        <v>0.99917818069751918</v>
      </c>
      <c r="K54" s="37" t="s">
        <v>554</v>
      </c>
      <c r="L54" s="38"/>
    </row>
    <row r="55" spans="1:12" ht="45.75" thickBot="1" x14ac:dyDescent="0.3">
      <c r="A55" s="38" t="s">
        <v>1069</v>
      </c>
      <c r="B55" s="38" t="s">
        <v>1070</v>
      </c>
      <c r="C55" s="38" t="s">
        <v>980</v>
      </c>
      <c r="D55" s="39" t="s">
        <v>443</v>
      </c>
      <c r="E55" s="30" t="s">
        <v>1076</v>
      </c>
      <c r="F55" s="33">
        <v>1</v>
      </c>
      <c r="G55" s="35" t="s">
        <v>228</v>
      </c>
      <c r="H55" s="35">
        <v>18600</v>
      </c>
      <c r="I55" s="35">
        <v>19469</v>
      </c>
      <c r="J55" s="36">
        <f t="shared" si="2"/>
        <v>0.95536493913400788</v>
      </c>
      <c r="K55" s="37" t="s">
        <v>554</v>
      </c>
      <c r="L55" s="38"/>
    </row>
    <row r="56" spans="1:12" ht="60.75" thickBot="1" x14ac:dyDescent="0.3">
      <c r="A56" s="38" t="s">
        <v>1077</v>
      </c>
      <c r="B56" s="38" t="s">
        <v>1078</v>
      </c>
      <c r="C56" s="38" t="s">
        <v>980</v>
      </c>
      <c r="D56" s="39" t="s">
        <v>313</v>
      </c>
      <c r="E56" s="30" t="s">
        <v>314</v>
      </c>
      <c r="F56" s="33">
        <v>1</v>
      </c>
      <c r="G56" s="35" t="s">
        <v>228</v>
      </c>
      <c r="H56" s="35">
        <v>9</v>
      </c>
      <c r="I56" s="35">
        <v>9</v>
      </c>
      <c r="J56" s="36">
        <f t="shared" si="2"/>
        <v>1</v>
      </c>
      <c r="K56" s="37" t="s">
        <v>554</v>
      </c>
      <c r="L56" s="38"/>
    </row>
    <row r="57" spans="1:12" ht="60.75" thickBot="1" x14ac:dyDescent="0.3">
      <c r="A57" s="38" t="s">
        <v>1077</v>
      </c>
      <c r="B57" s="38" t="s">
        <v>1078</v>
      </c>
      <c r="C57" s="24" t="s">
        <v>974</v>
      </c>
      <c r="D57" s="39" t="s">
        <v>319</v>
      </c>
      <c r="E57" s="30" t="s">
        <v>314</v>
      </c>
      <c r="F57" s="33">
        <v>1</v>
      </c>
      <c r="G57" s="35" t="s">
        <v>228</v>
      </c>
      <c r="H57" s="35">
        <v>3</v>
      </c>
      <c r="I57" s="35">
        <v>3</v>
      </c>
      <c r="J57" s="36">
        <f t="shared" si="2"/>
        <v>1</v>
      </c>
      <c r="K57" s="37" t="s">
        <v>554</v>
      </c>
      <c r="L57" s="38"/>
    </row>
    <row r="58" spans="1:12" ht="105.75" thickBot="1" x14ac:dyDescent="0.3">
      <c r="A58" s="38" t="s">
        <v>1079</v>
      </c>
      <c r="B58" s="38" t="s">
        <v>1080</v>
      </c>
      <c r="C58" s="38" t="s">
        <v>980</v>
      </c>
      <c r="D58" s="39" t="s">
        <v>673</v>
      </c>
      <c r="E58" s="30" t="s">
        <v>674</v>
      </c>
      <c r="F58" s="29">
        <v>-1</v>
      </c>
      <c r="G58" s="35" t="s">
        <v>677</v>
      </c>
      <c r="H58" s="35" t="s">
        <v>675</v>
      </c>
      <c r="I58" s="35" t="s">
        <v>676</v>
      </c>
      <c r="J58" s="51">
        <v>-2</v>
      </c>
      <c r="K58" s="37" t="s">
        <v>554</v>
      </c>
      <c r="L58" s="38" t="s">
        <v>1081</v>
      </c>
    </row>
    <row r="59" spans="1:12" ht="45.75" thickBot="1" x14ac:dyDescent="0.3">
      <c r="A59" s="38" t="s">
        <v>1079</v>
      </c>
      <c r="B59" s="38" t="s">
        <v>1080</v>
      </c>
      <c r="C59" s="38" t="s">
        <v>980</v>
      </c>
      <c r="D59" s="39" t="s">
        <v>679</v>
      </c>
      <c r="E59" s="30" t="s">
        <v>680</v>
      </c>
      <c r="F59" s="33">
        <v>0.05</v>
      </c>
      <c r="G59" s="35" t="s">
        <v>228</v>
      </c>
      <c r="H59" s="35">
        <v>1</v>
      </c>
      <c r="I59" s="35">
        <v>716</v>
      </c>
      <c r="J59" s="52">
        <f>+H59/I59</f>
        <v>1.3966480446927375E-3</v>
      </c>
      <c r="K59" s="37" t="s">
        <v>554</v>
      </c>
      <c r="L59" s="38"/>
    </row>
    <row r="60" spans="1:12" ht="105.75" thickBot="1" x14ac:dyDescent="0.3">
      <c r="A60" s="38" t="s">
        <v>1079</v>
      </c>
      <c r="B60" s="38" t="s">
        <v>1080</v>
      </c>
      <c r="C60" s="38" t="s">
        <v>980</v>
      </c>
      <c r="D60" s="39" t="s">
        <v>684</v>
      </c>
      <c r="E60" s="30" t="s">
        <v>685</v>
      </c>
      <c r="F60" s="29" t="s">
        <v>1082</v>
      </c>
      <c r="G60" s="35" t="s">
        <v>677</v>
      </c>
      <c r="H60" s="35" t="s">
        <v>686</v>
      </c>
      <c r="I60" s="35" t="s">
        <v>687</v>
      </c>
      <c r="J60" s="51">
        <v>-1</v>
      </c>
      <c r="K60" s="37" t="s">
        <v>554</v>
      </c>
      <c r="L60" s="38" t="s">
        <v>1083</v>
      </c>
    </row>
    <row r="61" spans="1:12" ht="45.75" thickBot="1" x14ac:dyDescent="0.3">
      <c r="A61" s="38" t="s">
        <v>1079</v>
      </c>
      <c r="B61" s="38" t="s">
        <v>1080</v>
      </c>
      <c r="C61" s="24" t="s">
        <v>974</v>
      </c>
      <c r="D61" s="39" t="s">
        <v>689</v>
      </c>
      <c r="E61" s="30" t="s">
        <v>690</v>
      </c>
      <c r="F61" s="29" t="s">
        <v>1084</v>
      </c>
      <c r="G61" s="35" t="s">
        <v>695</v>
      </c>
      <c r="H61" s="35">
        <v>485.95104900000001</v>
      </c>
      <c r="I61" s="35">
        <v>201</v>
      </c>
      <c r="J61" s="53">
        <f t="shared" ref="J61:J71" si="3">+H61/I61</f>
        <v>2.4176669104477613</v>
      </c>
      <c r="K61" s="37" t="s">
        <v>554</v>
      </c>
      <c r="L61" s="38"/>
    </row>
    <row r="62" spans="1:12" ht="45.75" thickBot="1" x14ac:dyDescent="0.3">
      <c r="A62" s="38" t="s">
        <v>1079</v>
      </c>
      <c r="B62" s="38" t="s">
        <v>1080</v>
      </c>
      <c r="C62" s="24" t="s">
        <v>974</v>
      </c>
      <c r="D62" s="39" t="s">
        <v>697</v>
      </c>
      <c r="E62" s="30" t="s">
        <v>698</v>
      </c>
      <c r="F62" s="29" t="s">
        <v>1084</v>
      </c>
      <c r="G62" s="35" t="s">
        <v>695</v>
      </c>
      <c r="H62" s="35">
        <v>75</v>
      </c>
      <c r="I62" s="35">
        <v>27</v>
      </c>
      <c r="J62" s="53">
        <f t="shared" si="3"/>
        <v>2.7777777777777777</v>
      </c>
      <c r="K62" s="37" t="s">
        <v>554</v>
      </c>
      <c r="L62" s="38"/>
    </row>
    <row r="63" spans="1:12" ht="45.75" thickBot="1" x14ac:dyDescent="0.3">
      <c r="A63" s="38" t="s">
        <v>1079</v>
      </c>
      <c r="B63" s="38" t="s">
        <v>1080</v>
      </c>
      <c r="C63" s="38" t="s">
        <v>980</v>
      </c>
      <c r="D63" s="39" t="s">
        <v>699</v>
      </c>
      <c r="E63" s="30" t="s">
        <v>700</v>
      </c>
      <c r="F63" s="29" t="s">
        <v>703</v>
      </c>
      <c r="G63" s="35" t="s">
        <v>695</v>
      </c>
      <c r="H63" s="35">
        <v>99</v>
      </c>
      <c r="I63" s="35">
        <v>6</v>
      </c>
      <c r="J63" s="53">
        <f t="shared" si="3"/>
        <v>16.5</v>
      </c>
      <c r="K63" s="37" t="s">
        <v>554</v>
      </c>
      <c r="L63" s="38"/>
    </row>
    <row r="64" spans="1:12" ht="45.75" thickBot="1" x14ac:dyDescent="0.3">
      <c r="A64" s="38" t="s">
        <v>1079</v>
      </c>
      <c r="B64" s="38" t="s">
        <v>1080</v>
      </c>
      <c r="C64" s="38" t="s">
        <v>980</v>
      </c>
      <c r="D64" s="39" t="s">
        <v>705</v>
      </c>
      <c r="E64" s="30" t="s">
        <v>706</v>
      </c>
      <c r="F64" s="29" t="s">
        <v>703</v>
      </c>
      <c r="G64" s="35" t="s">
        <v>695</v>
      </c>
      <c r="H64" s="35">
        <v>1673</v>
      </c>
      <c r="I64" s="35">
        <v>40</v>
      </c>
      <c r="J64" s="54">
        <f t="shared" si="3"/>
        <v>41.825000000000003</v>
      </c>
      <c r="K64" s="43" t="s">
        <v>6</v>
      </c>
      <c r="L64" s="38"/>
    </row>
    <row r="65" spans="1:14" ht="60.75" thickBot="1" x14ac:dyDescent="0.3">
      <c r="A65" s="38" t="s">
        <v>1079</v>
      </c>
      <c r="B65" s="38" t="s">
        <v>1080</v>
      </c>
      <c r="C65" s="38" t="s">
        <v>997</v>
      </c>
      <c r="D65" s="39" t="s">
        <v>710</v>
      </c>
      <c r="E65" s="30" t="s">
        <v>373</v>
      </c>
      <c r="F65" s="33">
        <v>0.9</v>
      </c>
      <c r="G65" s="35" t="s">
        <v>228</v>
      </c>
      <c r="H65" s="35">
        <v>633</v>
      </c>
      <c r="I65" s="35">
        <v>687</v>
      </c>
      <c r="J65" s="36">
        <f t="shared" si="3"/>
        <v>0.92139737991266379</v>
      </c>
      <c r="K65" s="37" t="s">
        <v>554</v>
      </c>
      <c r="L65" s="38"/>
    </row>
    <row r="66" spans="1:14" ht="45.75" thickBot="1" x14ac:dyDescent="0.3">
      <c r="A66" s="38" t="s">
        <v>1079</v>
      </c>
      <c r="B66" s="38" t="s">
        <v>1080</v>
      </c>
      <c r="C66" s="38" t="s">
        <v>997</v>
      </c>
      <c r="D66" s="39" t="s">
        <v>711</v>
      </c>
      <c r="E66" s="30" t="s">
        <v>712</v>
      </c>
      <c r="F66" s="33">
        <v>0.9</v>
      </c>
      <c r="G66" s="35" t="s">
        <v>228</v>
      </c>
      <c r="H66" s="35">
        <v>1562</v>
      </c>
      <c r="I66" s="35">
        <v>1721</v>
      </c>
      <c r="J66" s="36">
        <f t="shared" si="3"/>
        <v>0.90761185357350382</v>
      </c>
      <c r="K66" s="37" t="s">
        <v>554</v>
      </c>
      <c r="L66" s="38"/>
    </row>
    <row r="67" spans="1:14" ht="45.75" thickBot="1" x14ac:dyDescent="0.3">
      <c r="A67" s="38" t="s">
        <v>1079</v>
      </c>
      <c r="B67" s="38" t="s">
        <v>1080</v>
      </c>
      <c r="C67" s="38" t="s">
        <v>997</v>
      </c>
      <c r="D67" s="39" t="s">
        <v>713</v>
      </c>
      <c r="E67" s="30" t="s">
        <v>714</v>
      </c>
      <c r="F67" s="33">
        <v>0.9</v>
      </c>
      <c r="G67" s="35" t="s">
        <v>228</v>
      </c>
      <c r="H67" s="35">
        <v>713</v>
      </c>
      <c r="I67" s="35">
        <v>804</v>
      </c>
      <c r="J67" s="36">
        <f t="shared" si="3"/>
        <v>0.88681592039800994</v>
      </c>
      <c r="K67" s="37" t="s">
        <v>554</v>
      </c>
      <c r="L67" s="38"/>
    </row>
    <row r="68" spans="1:14" ht="45.75" thickBot="1" x14ac:dyDescent="0.3">
      <c r="A68" s="38" t="s">
        <v>1079</v>
      </c>
      <c r="B68" s="38" t="s">
        <v>1080</v>
      </c>
      <c r="C68" s="38" t="s">
        <v>980</v>
      </c>
      <c r="D68" s="39" t="s">
        <v>715</v>
      </c>
      <c r="E68" s="30" t="s">
        <v>1085</v>
      </c>
      <c r="F68" s="33">
        <v>1</v>
      </c>
      <c r="G68" s="35" t="s">
        <v>228</v>
      </c>
      <c r="H68" s="35">
        <v>658</v>
      </c>
      <c r="I68" s="35">
        <v>721</v>
      </c>
      <c r="J68" s="36">
        <f t="shared" si="3"/>
        <v>0.91262135922330101</v>
      </c>
      <c r="K68" s="37" t="s">
        <v>554</v>
      </c>
      <c r="L68" s="38"/>
    </row>
    <row r="69" spans="1:14" ht="45.75" thickBot="1" x14ac:dyDescent="0.3">
      <c r="A69" s="38" t="s">
        <v>1079</v>
      </c>
      <c r="B69" s="38" t="s">
        <v>1080</v>
      </c>
      <c r="C69" s="38" t="s">
        <v>980</v>
      </c>
      <c r="D69" s="39" t="s">
        <v>719</v>
      </c>
      <c r="E69" s="30" t="s">
        <v>1086</v>
      </c>
      <c r="F69" s="33">
        <v>1</v>
      </c>
      <c r="G69" s="35" t="s">
        <v>228</v>
      </c>
      <c r="H69" s="35">
        <v>727</v>
      </c>
      <c r="I69" s="35">
        <v>752</v>
      </c>
      <c r="J69" s="36">
        <f t="shared" si="3"/>
        <v>0.9667553191489362</v>
      </c>
      <c r="K69" s="37" t="s">
        <v>554</v>
      </c>
      <c r="L69" s="38"/>
    </row>
    <row r="70" spans="1:14" ht="45.75" thickBot="1" x14ac:dyDescent="0.3">
      <c r="A70" s="38" t="s">
        <v>1079</v>
      </c>
      <c r="B70" s="38" t="s">
        <v>1080</v>
      </c>
      <c r="C70" s="38" t="s">
        <v>980</v>
      </c>
      <c r="D70" s="39" t="s">
        <v>721</v>
      </c>
      <c r="E70" s="30" t="s">
        <v>1087</v>
      </c>
      <c r="F70" s="33">
        <v>1</v>
      </c>
      <c r="G70" s="35" t="s">
        <v>228</v>
      </c>
      <c r="H70" s="35">
        <v>721</v>
      </c>
      <c r="I70" s="35">
        <v>721</v>
      </c>
      <c r="J70" s="36">
        <f t="shared" si="3"/>
        <v>1</v>
      </c>
      <c r="K70" s="37" t="s">
        <v>554</v>
      </c>
      <c r="L70" s="38"/>
    </row>
    <row r="71" spans="1:14" ht="45.75" thickBot="1" x14ac:dyDescent="0.3">
      <c r="A71" s="38" t="s">
        <v>1079</v>
      </c>
      <c r="B71" s="38" t="s">
        <v>1080</v>
      </c>
      <c r="C71" s="38" t="s">
        <v>980</v>
      </c>
      <c r="D71" s="39" t="s">
        <v>723</v>
      </c>
      <c r="E71" s="30" t="s">
        <v>724</v>
      </c>
      <c r="F71" s="33">
        <v>0.9</v>
      </c>
      <c r="G71" s="35" t="s">
        <v>228</v>
      </c>
      <c r="H71" s="35">
        <v>212</v>
      </c>
      <c r="I71" s="35">
        <v>232</v>
      </c>
      <c r="J71" s="36">
        <f t="shared" si="3"/>
        <v>0.91379310344827591</v>
      </c>
      <c r="K71" s="37" t="s">
        <v>554</v>
      </c>
      <c r="L71" s="38"/>
    </row>
    <row r="72" spans="1:14" ht="45.75" thickBot="1" x14ac:dyDescent="0.3">
      <c r="A72" s="38" t="s">
        <v>1079</v>
      </c>
      <c r="B72" s="38" t="s">
        <v>1080</v>
      </c>
      <c r="C72" s="38" t="s">
        <v>997</v>
      </c>
      <c r="D72" s="39" t="s">
        <v>449</v>
      </c>
      <c r="E72" s="30" t="s">
        <v>450</v>
      </c>
      <c r="F72" s="33">
        <v>0.05</v>
      </c>
      <c r="G72" s="35" t="s">
        <v>677</v>
      </c>
      <c r="H72" s="35">
        <v>201</v>
      </c>
      <c r="I72" s="35">
        <v>184</v>
      </c>
      <c r="J72" s="55">
        <f>+(H72/I72)-1</f>
        <v>9.2391304347826164E-2</v>
      </c>
      <c r="K72" s="56" t="s">
        <v>554</v>
      </c>
      <c r="L72" s="38"/>
    </row>
    <row r="73" spans="1:14" ht="45.75" thickBot="1" x14ac:dyDescent="0.3">
      <c r="A73" s="38" t="s">
        <v>1079</v>
      </c>
      <c r="B73" s="38" t="s">
        <v>1080</v>
      </c>
      <c r="C73" s="38" t="s">
        <v>997</v>
      </c>
      <c r="D73" s="39" t="s">
        <v>407</v>
      </c>
      <c r="E73" s="30" t="s">
        <v>408</v>
      </c>
      <c r="F73" s="33">
        <v>0.1</v>
      </c>
      <c r="G73" s="35" t="s">
        <v>677</v>
      </c>
      <c r="H73" s="35">
        <v>202</v>
      </c>
      <c r="I73" s="35">
        <v>278</v>
      </c>
      <c r="J73" s="36">
        <f>+(I73/H73)-1</f>
        <v>0.37623762376237613</v>
      </c>
      <c r="K73" s="37" t="s">
        <v>554</v>
      </c>
      <c r="L73" s="38"/>
    </row>
    <row r="74" spans="1:14" ht="45.75" thickBot="1" x14ac:dyDescent="0.3">
      <c r="A74" s="38" t="s">
        <v>1079</v>
      </c>
      <c r="B74" s="38" t="s">
        <v>1080</v>
      </c>
      <c r="C74" s="38" t="s">
        <v>997</v>
      </c>
      <c r="D74" s="39" t="s">
        <v>731</v>
      </c>
      <c r="E74" s="30" t="s">
        <v>1088</v>
      </c>
      <c r="F74" s="33">
        <v>0.8</v>
      </c>
      <c r="G74" s="35" t="s">
        <v>990</v>
      </c>
      <c r="H74" s="42">
        <v>0.47</v>
      </c>
      <c r="I74" s="42">
        <v>0.77</v>
      </c>
      <c r="J74" s="36">
        <f>+(I74/H74)-1</f>
        <v>0.63829787234042556</v>
      </c>
      <c r="K74" s="43" t="s">
        <v>6</v>
      </c>
      <c r="L74" s="38"/>
    </row>
    <row r="75" spans="1:14" ht="45.75" thickBot="1" x14ac:dyDescent="0.3">
      <c r="A75" s="38" t="s">
        <v>1079</v>
      </c>
      <c r="B75" s="38" t="s">
        <v>1080</v>
      </c>
      <c r="C75" s="24" t="s">
        <v>974</v>
      </c>
      <c r="D75" s="39" t="s">
        <v>736</v>
      </c>
      <c r="E75" s="30" t="s">
        <v>737</v>
      </c>
      <c r="F75" s="29" t="s">
        <v>1089</v>
      </c>
      <c r="G75" s="35" t="s">
        <v>281</v>
      </c>
      <c r="H75" s="35">
        <v>1686</v>
      </c>
      <c r="I75" s="35">
        <v>791</v>
      </c>
      <c r="J75" s="57">
        <f t="shared" ref="J75:J81" si="4">+H75/I75</f>
        <v>2.1314791403286977</v>
      </c>
      <c r="K75" s="37" t="s">
        <v>554</v>
      </c>
      <c r="L75" s="38"/>
    </row>
    <row r="76" spans="1:14" ht="45.75" thickBot="1" x14ac:dyDescent="0.3">
      <c r="A76" s="38" t="s">
        <v>1079</v>
      </c>
      <c r="B76" s="38" t="s">
        <v>1080</v>
      </c>
      <c r="C76" s="24" t="s">
        <v>974</v>
      </c>
      <c r="D76" s="39" t="s">
        <v>741</v>
      </c>
      <c r="E76" s="30" t="s">
        <v>742</v>
      </c>
      <c r="F76" s="33">
        <v>1</v>
      </c>
      <c r="G76" s="35" t="s">
        <v>228</v>
      </c>
      <c r="H76" s="35">
        <v>8</v>
      </c>
      <c r="I76" s="35">
        <v>8</v>
      </c>
      <c r="J76" s="36">
        <f t="shared" si="4"/>
        <v>1</v>
      </c>
      <c r="K76" s="37" t="s">
        <v>554</v>
      </c>
      <c r="L76" s="38"/>
    </row>
    <row r="77" spans="1:14" ht="90.75" thickBot="1" x14ac:dyDescent="0.3">
      <c r="A77" s="38" t="s">
        <v>1090</v>
      </c>
      <c r="B77" s="38" t="s">
        <v>1091</v>
      </c>
      <c r="C77" s="38" t="s">
        <v>980</v>
      </c>
      <c r="D77" s="39" t="s">
        <v>479</v>
      </c>
      <c r="E77" s="30" t="s">
        <v>480</v>
      </c>
      <c r="F77" s="33">
        <v>0.2</v>
      </c>
      <c r="G77" s="35" t="s">
        <v>228</v>
      </c>
      <c r="H77" s="35">
        <v>42</v>
      </c>
      <c r="I77" s="35">
        <v>903</v>
      </c>
      <c r="J77" s="36">
        <f t="shared" si="4"/>
        <v>4.6511627906976744E-2</v>
      </c>
      <c r="K77" s="37" t="s">
        <v>554</v>
      </c>
      <c r="L77" s="38"/>
    </row>
    <row r="78" spans="1:14" ht="60.75" thickBot="1" x14ac:dyDescent="0.3">
      <c r="A78" s="38" t="s">
        <v>1090</v>
      </c>
      <c r="B78" s="38" t="s">
        <v>1091</v>
      </c>
      <c r="C78" s="38" t="s">
        <v>997</v>
      </c>
      <c r="D78" s="39" t="s">
        <v>486</v>
      </c>
      <c r="E78" s="30" t="s">
        <v>487</v>
      </c>
      <c r="F78" s="33">
        <v>1</v>
      </c>
      <c r="G78" s="35" t="s">
        <v>228</v>
      </c>
      <c r="H78" s="35">
        <v>310</v>
      </c>
      <c r="I78" s="35">
        <v>310</v>
      </c>
      <c r="J78" s="36">
        <f t="shared" si="4"/>
        <v>1</v>
      </c>
      <c r="K78" s="37" t="s">
        <v>554</v>
      </c>
      <c r="L78" s="38"/>
    </row>
    <row r="79" spans="1:14" ht="60.75" thickBot="1" x14ac:dyDescent="0.3">
      <c r="A79" s="38" t="s">
        <v>1092</v>
      </c>
      <c r="B79" s="38" t="s">
        <v>1093</v>
      </c>
      <c r="C79" s="38" t="s">
        <v>980</v>
      </c>
      <c r="D79" s="39" t="s">
        <v>413</v>
      </c>
      <c r="E79" s="30" t="s">
        <v>744</v>
      </c>
      <c r="F79" s="33">
        <v>1</v>
      </c>
      <c r="G79" s="35" t="s">
        <v>228</v>
      </c>
      <c r="H79" s="35">
        <v>53</v>
      </c>
      <c r="I79" s="35">
        <v>53</v>
      </c>
      <c r="J79" s="36">
        <f t="shared" si="4"/>
        <v>1</v>
      </c>
      <c r="K79" s="37" t="s">
        <v>554</v>
      </c>
      <c r="L79" s="38" t="s">
        <v>1094</v>
      </c>
    </row>
    <row r="80" spans="1:14" ht="60.75" thickBot="1" x14ac:dyDescent="0.3">
      <c r="A80" s="38" t="s">
        <v>1095</v>
      </c>
      <c r="B80" s="38" t="s">
        <v>1096</v>
      </c>
      <c r="C80" s="38" t="s">
        <v>997</v>
      </c>
      <c r="D80" s="39" t="s">
        <v>494</v>
      </c>
      <c r="E80" s="30" t="s">
        <v>495</v>
      </c>
      <c r="F80" s="33">
        <v>1</v>
      </c>
      <c r="G80" s="35" t="s">
        <v>228</v>
      </c>
      <c r="H80" s="35">
        <v>71</v>
      </c>
      <c r="I80" s="35">
        <v>72</v>
      </c>
      <c r="J80" s="36">
        <f t="shared" si="4"/>
        <v>0.98611111111111116</v>
      </c>
      <c r="K80" s="37" t="s">
        <v>554</v>
      </c>
      <c r="L80" s="38"/>
      <c r="N80" s="59">
        <f>3/80</f>
        <v>3.7499999999999999E-2</v>
      </c>
    </row>
    <row r="81" spans="1:12" ht="75.75" thickBot="1" x14ac:dyDescent="0.3">
      <c r="A81" s="38" t="s">
        <v>1095</v>
      </c>
      <c r="B81" s="38" t="s">
        <v>1096</v>
      </c>
      <c r="C81" s="24" t="s">
        <v>974</v>
      </c>
      <c r="D81" s="39" t="s">
        <v>501</v>
      </c>
      <c r="E81" s="30" t="s">
        <v>502</v>
      </c>
      <c r="F81" s="33">
        <v>1</v>
      </c>
      <c r="G81" s="35" t="s">
        <v>228</v>
      </c>
      <c r="H81" s="35">
        <v>33</v>
      </c>
      <c r="I81" s="35">
        <v>37</v>
      </c>
      <c r="J81" s="36">
        <f t="shared" si="4"/>
        <v>0.89189189189189189</v>
      </c>
      <c r="K81" s="43" t="s">
        <v>6</v>
      </c>
      <c r="L81" s="38"/>
    </row>
  </sheetData>
  <mergeCells count="1">
    <mergeCell ref="A1:B1"/>
  </mergeCells>
  <dataValidations count="2">
    <dataValidation type="textLength" allowBlank="1" showInputMessage="1" showErrorMessage="1" errorTitle="Entrada no válida" error="Escriba un texto " promptTitle="Cualquier contenido" sqref="D2:L2" xr:uid="{00000000-0002-0000-0E00-000000000000}">
      <formula1>0</formula1>
      <formula2>4000</formula2>
    </dataValidation>
    <dataValidation allowBlank="1" showInputMessage="1" showErrorMessage="1" errorTitle="Entrada no válida" error="Por favor seleccione un elemento de la lista" promptTitle="Seleccione un elemento de la lista" sqref="C2:C3 C5:C6 C8 C10 C13 C18 C23 C25 C28:C30 C34 C37 C49 C57 C61:C62 C75:C76 C81" xr:uid="{00000000-0002-0000-0E00-000001000000}"/>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F30"/>
  <sheetViews>
    <sheetView workbookViewId="0">
      <selection activeCell="C43" sqref="C43"/>
    </sheetView>
  </sheetViews>
  <sheetFormatPr baseColWidth="10" defaultColWidth="11.42578125" defaultRowHeight="12.75" x14ac:dyDescent="0.2"/>
  <cols>
    <col min="1" max="1" width="14" style="68" customWidth="1"/>
    <col min="2" max="2" width="14" style="69" customWidth="1"/>
    <col min="3" max="5" width="14" style="68" customWidth="1"/>
    <col min="6" max="6" width="12.42578125" style="68" customWidth="1"/>
    <col min="7" max="256" width="11.42578125" style="68"/>
    <col min="257" max="261" width="14" style="68" customWidth="1"/>
    <col min="262" max="262" width="12.42578125" style="68" customWidth="1"/>
    <col min="263" max="512" width="11.42578125" style="68"/>
    <col min="513" max="517" width="14" style="68" customWidth="1"/>
    <col min="518" max="518" width="12.42578125" style="68" customWidth="1"/>
    <col min="519" max="768" width="11.42578125" style="68"/>
    <col min="769" max="773" width="14" style="68" customWidth="1"/>
    <col min="774" max="774" width="12.42578125" style="68" customWidth="1"/>
    <col min="775" max="1024" width="11.42578125" style="68"/>
    <col min="1025" max="1029" width="14" style="68" customWidth="1"/>
    <col min="1030" max="1030" width="12.42578125" style="68" customWidth="1"/>
    <col min="1031" max="1280" width="11.42578125" style="68"/>
    <col min="1281" max="1285" width="14" style="68" customWidth="1"/>
    <col min="1286" max="1286" width="12.42578125" style="68" customWidth="1"/>
    <col min="1287" max="1536" width="11.42578125" style="68"/>
    <col min="1537" max="1541" width="14" style="68" customWidth="1"/>
    <col min="1542" max="1542" width="12.42578125" style="68" customWidth="1"/>
    <col min="1543" max="1792" width="11.42578125" style="68"/>
    <col min="1793" max="1797" width="14" style="68" customWidth="1"/>
    <col min="1798" max="1798" width="12.42578125" style="68" customWidth="1"/>
    <col min="1799" max="2048" width="11.42578125" style="68"/>
    <col min="2049" max="2053" width="14" style="68" customWidth="1"/>
    <col min="2054" max="2054" width="12.42578125" style="68" customWidth="1"/>
    <col min="2055" max="2304" width="11.42578125" style="68"/>
    <col min="2305" max="2309" width="14" style="68" customWidth="1"/>
    <col min="2310" max="2310" width="12.42578125" style="68" customWidth="1"/>
    <col min="2311" max="2560" width="11.42578125" style="68"/>
    <col min="2561" max="2565" width="14" style="68" customWidth="1"/>
    <col min="2566" max="2566" width="12.42578125" style="68" customWidth="1"/>
    <col min="2567" max="2816" width="11.42578125" style="68"/>
    <col min="2817" max="2821" width="14" style="68" customWidth="1"/>
    <col min="2822" max="2822" width="12.42578125" style="68" customWidth="1"/>
    <col min="2823" max="3072" width="11.42578125" style="68"/>
    <col min="3073" max="3077" width="14" style="68" customWidth="1"/>
    <col min="3078" max="3078" width="12.42578125" style="68" customWidth="1"/>
    <col min="3079" max="3328" width="11.42578125" style="68"/>
    <col min="3329" max="3333" width="14" style="68" customWidth="1"/>
    <col min="3334" max="3334" width="12.42578125" style="68" customWidth="1"/>
    <col min="3335" max="3584" width="11.42578125" style="68"/>
    <col min="3585" max="3589" width="14" style="68" customWidth="1"/>
    <col min="3590" max="3590" width="12.42578125" style="68" customWidth="1"/>
    <col min="3591" max="3840" width="11.42578125" style="68"/>
    <col min="3841" max="3845" width="14" style="68" customWidth="1"/>
    <col min="3846" max="3846" width="12.42578125" style="68" customWidth="1"/>
    <col min="3847" max="4096" width="11.42578125" style="68"/>
    <col min="4097" max="4101" width="14" style="68" customWidth="1"/>
    <col min="4102" max="4102" width="12.42578125" style="68" customWidth="1"/>
    <col min="4103" max="4352" width="11.42578125" style="68"/>
    <col min="4353" max="4357" width="14" style="68" customWidth="1"/>
    <col min="4358" max="4358" width="12.42578125" style="68" customWidth="1"/>
    <col min="4359" max="4608" width="11.42578125" style="68"/>
    <col min="4609" max="4613" width="14" style="68" customWidth="1"/>
    <col min="4614" max="4614" width="12.42578125" style="68" customWidth="1"/>
    <col min="4615" max="4864" width="11.42578125" style="68"/>
    <col min="4865" max="4869" width="14" style="68" customWidth="1"/>
    <col min="4870" max="4870" width="12.42578125" style="68" customWidth="1"/>
    <col min="4871" max="5120" width="11.42578125" style="68"/>
    <col min="5121" max="5125" width="14" style="68" customWidth="1"/>
    <col min="5126" max="5126" width="12.42578125" style="68" customWidth="1"/>
    <col min="5127" max="5376" width="11.42578125" style="68"/>
    <col min="5377" max="5381" width="14" style="68" customWidth="1"/>
    <col min="5382" max="5382" width="12.42578125" style="68" customWidth="1"/>
    <col min="5383" max="5632" width="11.42578125" style="68"/>
    <col min="5633" max="5637" width="14" style="68" customWidth="1"/>
    <col min="5638" max="5638" width="12.42578125" style="68" customWidth="1"/>
    <col min="5639" max="5888" width="11.42578125" style="68"/>
    <col min="5889" max="5893" width="14" style="68" customWidth="1"/>
    <col min="5894" max="5894" width="12.42578125" style="68" customWidth="1"/>
    <col min="5895" max="6144" width="11.42578125" style="68"/>
    <col min="6145" max="6149" width="14" style="68" customWidth="1"/>
    <col min="6150" max="6150" width="12.42578125" style="68" customWidth="1"/>
    <col min="6151" max="6400" width="11.42578125" style="68"/>
    <col min="6401" max="6405" width="14" style="68" customWidth="1"/>
    <col min="6406" max="6406" width="12.42578125" style="68" customWidth="1"/>
    <col min="6407" max="6656" width="11.42578125" style="68"/>
    <col min="6657" max="6661" width="14" style="68" customWidth="1"/>
    <col min="6662" max="6662" width="12.42578125" style="68" customWidth="1"/>
    <col min="6663" max="6912" width="11.42578125" style="68"/>
    <col min="6913" max="6917" width="14" style="68" customWidth="1"/>
    <col min="6918" max="6918" width="12.42578125" style="68" customWidth="1"/>
    <col min="6919" max="7168" width="11.42578125" style="68"/>
    <col min="7169" max="7173" width="14" style="68" customWidth="1"/>
    <col min="7174" max="7174" width="12.42578125" style="68" customWidth="1"/>
    <col min="7175" max="7424" width="11.42578125" style="68"/>
    <col min="7425" max="7429" width="14" style="68" customWidth="1"/>
    <col min="7430" max="7430" width="12.42578125" style="68" customWidth="1"/>
    <col min="7431" max="7680" width="11.42578125" style="68"/>
    <col min="7681" max="7685" width="14" style="68" customWidth="1"/>
    <col min="7686" max="7686" width="12.42578125" style="68" customWidth="1"/>
    <col min="7687" max="7936" width="11.42578125" style="68"/>
    <col min="7937" max="7941" width="14" style="68" customWidth="1"/>
    <col min="7942" max="7942" width="12.42578125" style="68" customWidth="1"/>
    <col min="7943" max="8192" width="11.42578125" style="68"/>
    <col min="8193" max="8197" width="14" style="68" customWidth="1"/>
    <col min="8198" max="8198" width="12.42578125" style="68" customWidth="1"/>
    <col min="8199" max="8448" width="11.42578125" style="68"/>
    <col min="8449" max="8453" width="14" style="68" customWidth="1"/>
    <col min="8454" max="8454" width="12.42578125" style="68" customWidth="1"/>
    <col min="8455" max="8704" width="11.42578125" style="68"/>
    <col min="8705" max="8709" width="14" style="68" customWidth="1"/>
    <col min="8710" max="8710" width="12.42578125" style="68" customWidth="1"/>
    <col min="8711" max="8960" width="11.42578125" style="68"/>
    <col min="8961" max="8965" width="14" style="68" customWidth="1"/>
    <col min="8966" max="8966" width="12.42578125" style="68" customWidth="1"/>
    <col min="8967" max="9216" width="11.42578125" style="68"/>
    <col min="9217" max="9221" width="14" style="68" customWidth="1"/>
    <col min="9222" max="9222" width="12.42578125" style="68" customWidth="1"/>
    <col min="9223" max="9472" width="11.42578125" style="68"/>
    <col min="9473" max="9477" width="14" style="68" customWidth="1"/>
    <col min="9478" max="9478" width="12.42578125" style="68" customWidth="1"/>
    <col min="9479" max="9728" width="11.42578125" style="68"/>
    <col min="9729" max="9733" width="14" style="68" customWidth="1"/>
    <col min="9734" max="9734" width="12.42578125" style="68" customWidth="1"/>
    <col min="9735" max="9984" width="11.42578125" style="68"/>
    <col min="9985" max="9989" width="14" style="68" customWidth="1"/>
    <col min="9990" max="9990" width="12.42578125" style="68" customWidth="1"/>
    <col min="9991" max="10240" width="11.42578125" style="68"/>
    <col min="10241" max="10245" width="14" style="68" customWidth="1"/>
    <col min="10246" max="10246" width="12.42578125" style="68" customWidth="1"/>
    <col min="10247" max="10496" width="11.42578125" style="68"/>
    <col min="10497" max="10501" width="14" style="68" customWidth="1"/>
    <col min="10502" max="10502" width="12.42578125" style="68" customWidth="1"/>
    <col min="10503" max="10752" width="11.42578125" style="68"/>
    <col min="10753" max="10757" width="14" style="68" customWidth="1"/>
    <col min="10758" max="10758" width="12.42578125" style="68" customWidth="1"/>
    <col min="10759" max="11008" width="11.42578125" style="68"/>
    <col min="11009" max="11013" width="14" style="68" customWidth="1"/>
    <col min="11014" max="11014" width="12.42578125" style="68" customWidth="1"/>
    <col min="11015" max="11264" width="11.42578125" style="68"/>
    <col min="11265" max="11269" width="14" style="68" customWidth="1"/>
    <col min="11270" max="11270" width="12.42578125" style="68" customWidth="1"/>
    <col min="11271" max="11520" width="11.42578125" style="68"/>
    <col min="11521" max="11525" width="14" style="68" customWidth="1"/>
    <col min="11526" max="11526" width="12.42578125" style="68" customWidth="1"/>
    <col min="11527" max="11776" width="11.42578125" style="68"/>
    <col min="11777" max="11781" width="14" style="68" customWidth="1"/>
    <col min="11782" max="11782" width="12.42578125" style="68" customWidth="1"/>
    <col min="11783" max="12032" width="11.42578125" style="68"/>
    <col min="12033" max="12037" width="14" style="68" customWidth="1"/>
    <col min="12038" max="12038" width="12.42578125" style="68" customWidth="1"/>
    <col min="12039" max="12288" width="11.42578125" style="68"/>
    <col min="12289" max="12293" width="14" style="68" customWidth="1"/>
    <col min="12294" max="12294" width="12.42578125" style="68" customWidth="1"/>
    <col min="12295" max="12544" width="11.42578125" style="68"/>
    <col min="12545" max="12549" width="14" style="68" customWidth="1"/>
    <col min="12550" max="12550" width="12.42578125" style="68" customWidth="1"/>
    <col min="12551" max="12800" width="11.42578125" style="68"/>
    <col min="12801" max="12805" width="14" style="68" customWidth="1"/>
    <col min="12806" max="12806" width="12.42578125" style="68" customWidth="1"/>
    <col min="12807" max="13056" width="11.42578125" style="68"/>
    <col min="13057" max="13061" width="14" style="68" customWidth="1"/>
    <col min="13062" max="13062" width="12.42578125" style="68" customWidth="1"/>
    <col min="13063" max="13312" width="11.42578125" style="68"/>
    <col min="13313" max="13317" width="14" style="68" customWidth="1"/>
    <col min="13318" max="13318" width="12.42578125" style="68" customWidth="1"/>
    <col min="13319" max="13568" width="11.42578125" style="68"/>
    <col min="13569" max="13573" width="14" style="68" customWidth="1"/>
    <col min="13574" max="13574" width="12.42578125" style="68" customWidth="1"/>
    <col min="13575" max="13824" width="11.42578125" style="68"/>
    <col min="13825" max="13829" width="14" style="68" customWidth="1"/>
    <col min="13830" max="13830" width="12.42578125" style="68" customWidth="1"/>
    <col min="13831" max="14080" width="11.42578125" style="68"/>
    <col min="14081" max="14085" width="14" style="68" customWidth="1"/>
    <col min="14086" max="14086" width="12.42578125" style="68" customWidth="1"/>
    <col min="14087" max="14336" width="11.42578125" style="68"/>
    <col min="14337" max="14341" width="14" style="68" customWidth="1"/>
    <col min="14342" max="14342" width="12.42578125" style="68" customWidth="1"/>
    <col min="14343" max="14592" width="11.42578125" style="68"/>
    <col min="14593" max="14597" width="14" style="68" customWidth="1"/>
    <col min="14598" max="14598" width="12.42578125" style="68" customWidth="1"/>
    <col min="14599" max="14848" width="11.42578125" style="68"/>
    <col min="14849" max="14853" width="14" style="68" customWidth="1"/>
    <col min="14854" max="14854" width="12.42578125" style="68" customWidth="1"/>
    <col min="14855" max="15104" width="11.42578125" style="68"/>
    <col min="15105" max="15109" width="14" style="68" customWidth="1"/>
    <col min="15110" max="15110" width="12.42578125" style="68" customWidth="1"/>
    <col min="15111" max="15360" width="11.42578125" style="68"/>
    <col min="15361" max="15365" width="14" style="68" customWidth="1"/>
    <col min="15366" max="15366" width="12.42578125" style="68" customWidth="1"/>
    <col min="15367" max="15616" width="11.42578125" style="68"/>
    <col min="15617" max="15621" width="14" style="68" customWidth="1"/>
    <col min="15622" max="15622" width="12.42578125" style="68" customWidth="1"/>
    <col min="15623" max="15872" width="11.42578125" style="68"/>
    <col min="15873" max="15877" width="14" style="68" customWidth="1"/>
    <col min="15878" max="15878" width="12.42578125" style="68" customWidth="1"/>
    <col min="15879" max="16128" width="11.42578125" style="68"/>
    <col min="16129" max="16133" width="14" style="68" customWidth="1"/>
    <col min="16134" max="16134" width="12.42578125" style="68" customWidth="1"/>
    <col min="16135" max="16384" width="11.42578125" style="68"/>
  </cols>
  <sheetData>
    <row r="1" spans="1:6" ht="14.25" customHeight="1" x14ac:dyDescent="0.2">
      <c r="A1" s="66" t="s">
        <v>961</v>
      </c>
      <c r="B1" s="67" t="s">
        <v>36</v>
      </c>
      <c r="C1" s="66" t="s">
        <v>1097</v>
      </c>
      <c r="D1" s="66" t="s">
        <v>1098</v>
      </c>
      <c r="E1" s="66" t="s">
        <v>1099</v>
      </c>
      <c r="F1" s="66" t="s">
        <v>1100</v>
      </c>
    </row>
    <row r="2" spans="1:6" ht="14.25" customHeight="1" x14ac:dyDescent="0.2">
      <c r="A2" s="68" t="s">
        <v>1101</v>
      </c>
      <c r="C2" s="68" t="s">
        <v>1101</v>
      </c>
      <c r="D2" s="68" t="s">
        <v>1101</v>
      </c>
      <c r="E2" s="68" t="s">
        <v>1101</v>
      </c>
      <c r="F2" s="68" t="s">
        <v>1101</v>
      </c>
    </row>
    <row r="3" spans="1:6" ht="14.25" customHeight="1" x14ac:dyDescent="0.2">
      <c r="A3" s="68" t="s">
        <v>1102</v>
      </c>
      <c r="B3" s="69" t="s">
        <v>85</v>
      </c>
      <c r="C3" s="68" t="s">
        <v>52</v>
      </c>
      <c r="D3" s="68" t="s">
        <v>90</v>
      </c>
      <c r="E3" s="68" t="s">
        <v>1103</v>
      </c>
      <c r="F3" s="70" t="s">
        <v>1104</v>
      </c>
    </row>
    <row r="4" spans="1:6" ht="14.25" customHeight="1" x14ac:dyDescent="0.2">
      <c r="A4" s="68" t="s">
        <v>1105</v>
      </c>
      <c r="B4" s="69" t="s">
        <v>140</v>
      </c>
      <c r="C4" s="68" t="s">
        <v>76</v>
      </c>
      <c r="D4" s="68" t="s">
        <v>152</v>
      </c>
      <c r="E4" s="68" t="s">
        <v>107</v>
      </c>
      <c r="F4" s="70" t="s">
        <v>1106</v>
      </c>
    </row>
    <row r="5" spans="1:6" ht="14.25" customHeight="1" x14ac:dyDescent="0.2">
      <c r="A5" s="68" t="s">
        <v>1107</v>
      </c>
      <c r="B5" s="69" t="s">
        <v>170</v>
      </c>
      <c r="C5" s="68" t="s">
        <v>1108</v>
      </c>
      <c r="D5" s="68" t="s">
        <v>62</v>
      </c>
      <c r="F5" s="70" t="s">
        <v>1109</v>
      </c>
    </row>
    <row r="6" spans="1:6" ht="14.25" customHeight="1" x14ac:dyDescent="0.2">
      <c r="A6" s="68" t="s">
        <v>1110</v>
      </c>
      <c r="B6" s="69" t="s">
        <v>47</v>
      </c>
      <c r="C6" s="68" t="s">
        <v>1111</v>
      </c>
      <c r="F6" s="70" t="s">
        <v>1112</v>
      </c>
    </row>
    <row r="7" spans="1:6" ht="14.25" customHeight="1" x14ac:dyDescent="0.2">
      <c r="A7" s="68" t="s">
        <v>1113</v>
      </c>
      <c r="B7" s="69" t="s">
        <v>506</v>
      </c>
      <c r="C7" s="68" t="s">
        <v>1114</v>
      </c>
      <c r="F7" s="70" t="s">
        <v>1115</v>
      </c>
    </row>
    <row r="8" spans="1:6" ht="14.25" customHeight="1" x14ac:dyDescent="0.2">
      <c r="A8" s="68" t="s">
        <v>1116</v>
      </c>
      <c r="B8" s="69" t="s">
        <v>156</v>
      </c>
      <c r="F8" s="70" t="s">
        <v>1117</v>
      </c>
    </row>
    <row r="9" spans="1:6" ht="14.25" customHeight="1" x14ac:dyDescent="0.2">
      <c r="A9" s="68" t="s">
        <v>1118</v>
      </c>
      <c r="B9" s="69" t="s">
        <v>185</v>
      </c>
      <c r="F9" s="70" t="s">
        <v>1119</v>
      </c>
    </row>
    <row r="10" spans="1:6" ht="14.25" customHeight="1" x14ac:dyDescent="0.2">
      <c r="A10" s="68" t="s">
        <v>1120</v>
      </c>
      <c r="B10" s="69" t="s">
        <v>199</v>
      </c>
      <c r="F10" s="70" t="s">
        <v>1121</v>
      </c>
    </row>
    <row r="11" spans="1:6" ht="14.25" customHeight="1" x14ac:dyDescent="0.2">
      <c r="A11" s="68" t="s">
        <v>1122</v>
      </c>
      <c r="B11" s="69" t="s">
        <v>267</v>
      </c>
    </row>
    <row r="12" spans="1:6" ht="14.25" customHeight="1" x14ac:dyDescent="0.2">
      <c r="A12" s="68" t="s">
        <v>1123</v>
      </c>
      <c r="B12" s="69" t="s">
        <v>1124</v>
      </c>
    </row>
    <row r="13" spans="1:6" ht="14.25" customHeight="1" x14ac:dyDescent="0.2">
      <c r="A13" s="68" t="s">
        <v>1125</v>
      </c>
      <c r="B13" s="69" t="s">
        <v>221</v>
      </c>
    </row>
    <row r="14" spans="1:6" ht="14.25" customHeight="1" x14ac:dyDescent="0.2">
      <c r="A14" s="68" t="s">
        <v>1126</v>
      </c>
      <c r="B14" s="69" t="s">
        <v>433</v>
      </c>
    </row>
    <row r="15" spans="1:6" ht="14.25" customHeight="1" x14ac:dyDescent="0.2">
      <c r="A15" s="68" t="s">
        <v>1127</v>
      </c>
      <c r="B15" s="69" t="s">
        <v>333</v>
      </c>
    </row>
    <row r="16" spans="1:6" ht="14.25" customHeight="1" x14ac:dyDescent="0.2">
      <c r="A16" s="68" t="s">
        <v>1128</v>
      </c>
      <c r="B16" s="69" t="s">
        <v>311</v>
      </c>
    </row>
    <row r="17" spans="1:4" ht="14.25" customHeight="1" x14ac:dyDescent="0.2">
      <c r="A17" s="68" t="s">
        <v>1129</v>
      </c>
      <c r="B17" s="69" t="s">
        <v>344</v>
      </c>
    </row>
    <row r="18" spans="1:4" ht="14.25" customHeight="1" x14ac:dyDescent="0.2">
      <c r="A18" s="68" t="s">
        <v>1130</v>
      </c>
      <c r="B18" s="69" t="s">
        <v>477</v>
      </c>
    </row>
    <row r="19" spans="1:4" ht="14.25" customHeight="1" x14ac:dyDescent="0.2">
      <c r="A19" s="68" t="s">
        <v>1131</v>
      </c>
      <c r="B19" s="69" t="s">
        <v>411</v>
      </c>
    </row>
    <row r="20" spans="1:4" ht="14.25" customHeight="1" x14ac:dyDescent="0.2">
      <c r="A20" s="68" t="s">
        <v>1132</v>
      </c>
      <c r="B20" s="69" t="s">
        <v>1133</v>
      </c>
    </row>
    <row r="23" spans="1:4" x14ac:dyDescent="0.2">
      <c r="B23" s="71">
        <v>0.245</v>
      </c>
      <c r="C23" s="71">
        <v>0.14499999999999999</v>
      </c>
      <c r="D23" s="71">
        <v>0.44500000000000001</v>
      </c>
    </row>
    <row r="24" spans="1:4" x14ac:dyDescent="0.2">
      <c r="B24" s="71">
        <v>9.5000000000000001E-2</v>
      </c>
      <c r="C24" s="71">
        <v>9.5000000000000001E-2</v>
      </c>
      <c r="D24" s="71">
        <v>0.115</v>
      </c>
    </row>
    <row r="25" spans="1:4" x14ac:dyDescent="0.2">
      <c r="B25" s="71">
        <v>0.29499999999999998</v>
      </c>
      <c r="C25" s="71">
        <v>0.44500000000000001</v>
      </c>
      <c r="D25" s="71">
        <v>0.20499999999999999</v>
      </c>
    </row>
    <row r="26" spans="1:4" x14ac:dyDescent="0.2">
      <c r="B26" s="71">
        <v>0.34499999999999997</v>
      </c>
      <c r="C26" s="71">
        <v>0.29499999999999998</v>
      </c>
      <c r="D26" s="71">
        <v>0.20499999999999999</v>
      </c>
    </row>
    <row r="28" spans="1:4" ht="15" x14ac:dyDescent="0.25">
      <c r="B28" s="72">
        <v>1</v>
      </c>
      <c r="C28" s="73">
        <v>0.79500000000000004</v>
      </c>
    </row>
    <row r="29" spans="1:4" ht="15" x14ac:dyDescent="0.25">
      <c r="B29" s="72">
        <v>0.79400000000000004</v>
      </c>
      <c r="C29" s="73">
        <v>0.495</v>
      </c>
    </row>
    <row r="30" spans="1:4" ht="15" x14ac:dyDescent="0.25">
      <c r="B30" s="72">
        <v>0.49399999999999999</v>
      </c>
      <c r="C30" s="73">
        <v>0</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filterMode="1"/>
  <dimension ref="A1:AW95"/>
  <sheetViews>
    <sheetView showGridLines="0" tabSelected="1" topLeftCell="AM87" zoomScale="130" zoomScaleNormal="130" zoomScaleSheetLayoutView="100" workbookViewId="0">
      <selection activeCell="AT75" sqref="AT75"/>
    </sheetView>
  </sheetViews>
  <sheetFormatPr baseColWidth="10" defaultColWidth="11.42578125" defaultRowHeight="12.75" x14ac:dyDescent="0.25"/>
  <cols>
    <col min="1" max="1" width="4.42578125" style="3" customWidth="1"/>
    <col min="2" max="2" width="2.85546875" style="186" customWidth="1"/>
    <col min="3" max="3" width="10.42578125" style="112" customWidth="1"/>
    <col min="4" max="4" width="49" style="113" customWidth="1"/>
    <col min="5" max="5" width="15" style="112" customWidth="1"/>
    <col min="6" max="6" width="14.42578125" style="113" customWidth="1"/>
    <col min="7" max="7" width="30.85546875" style="113" customWidth="1"/>
    <col min="8" max="8" width="18.5703125" style="3" customWidth="1"/>
    <col min="9" max="10" width="15.85546875" style="114" customWidth="1"/>
    <col min="11" max="11" width="12.140625" style="114" customWidth="1"/>
    <col min="12" max="12" width="15.7109375" style="114" customWidth="1"/>
    <col min="13" max="14" width="15.85546875" style="7" customWidth="1"/>
    <col min="15" max="16" width="13.140625" style="3" customWidth="1"/>
    <col min="17" max="19" width="15" style="4" customWidth="1"/>
    <col min="20" max="24" width="7.140625" style="114" customWidth="1"/>
    <col min="25" max="25" width="9.28515625" style="114" customWidth="1"/>
    <col min="26" max="26" width="7.140625" style="114" customWidth="1"/>
    <col min="27" max="27" width="8.42578125" style="114" customWidth="1"/>
    <col min="28" max="30" width="7.140625" style="114" customWidth="1"/>
    <col min="31" max="31" width="8.140625" style="114" customWidth="1"/>
    <col min="32" max="36" width="7.140625" style="114" customWidth="1"/>
    <col min="37" max="37" width="9.140625" style="114" customWidth="1"/>
    <col min="38" max="41" width="7.140625" style="114" customWidth="1"/>
    <col min="42" max="42" width="7.28515625" style="114" customWidth="1"/>
    <col min="43" max="43" width="8.7109375" style="114" customWidth="1"/>
    <col min="44" max="44" width="6.5703125" style="4" customWidth="1"/>
    <col min="45" max="45" width="8.7109375" style="4" customWidth="1"/>
    <col min="46" max="46" width="11.42578125" style="4"/>
    <col min="47" max="47" width="19.42578125" style="3" customWidth="1"/>
    <col min="48" max="48" width="26.140625" style="3" customWidth="1"/>
    <col min="49" max="49" width="6.28515625" style="3" customWidth="1"/>
    <col min="50" max="16384" width="11.42578125" style="3"/>
  </cols>
  <sheetData>
    <row r="1" spans="1:49" ht="13.5" thickBot="1" x14ac:dyDescent="0.3"/>
    <row r="2" spans="1:49" s="88" customFormat="1" ht="18.75" customHeight="1" thickBot="1" x14ac:dyDescent="0.3">
      <c r="B2" s="226"/>
      <c r="C2" s="210" t="s">
        <v>27</v>
      </c>
      <c r="D2" s="211"/>
      <c r="E2" s="212"/>
      <c r="F2" s="197" t="s">
        <v>28</v>
      </c>
      <c r="G2" s="198"/>
      <c r="H2" s="199"/>
      <c r="I2" s="199"/>
      <c r="J2" s="199"/>
      <c r="K2" s="199"/>
      <c r="L2" s="199"/>
      <c r="M2" s="199"/>
      <c r="N2" s="199"/>
      <c r="O2" s="199"/>
      <c r="P2" s="199"/>
      <c r="Q2" s="199"/>
      <c r="R2" s="199"/>
      <c r="S2" s="199"/>
      <c r="T2" s="199"/>
      <c r="U2" s="199"/>
      <c r="V2" s="199"/>
      <c r="W2" s="199"/>
      <c r="X2" s="199"/>
      <c r="Y2" s="199"/>
      <c r="Z2" s="199"/>
      <c r="AA2" s="199"/>
      <c r="AB2" s="199"/>
      <c r="AC2" s="199"/>
      <c r="AD2" s="199"/>
      <c r="AE2" s="199"/>
      <c r="AF2" s="199"/>
      <c r="AG2" s="199"/>
      <c r="AH2" s="199"/>
      <c r="AI2" s="229"/>
      <c r="AJ2" s="232" t="s">
        <v>534</v>
      </c>
      <c r="AK2" s="222"/>
      <c r="AL2" s="222"/>
      <c r="AM2" s="222"/>
      <c r="AN2" s="222"/>
      <c r="AO2" s="222"/>
      <c r="AP2" s="222"/>
      <c r="AQ2" s="223"/>
      <c r="AR2" s="232" t="s">
        <v>535</v>
      </c>
      <c r="AS2" s="222"/>
      <c r="AT2" s="222"/>
      <c r="AU2" s="222"/>
      <c r="AV2" s="223"/>
    </row>
    <row r="3" spans="1:49" s="88" customFormat="1" ht="18.75" customHeight="1" thickBot="1" x14ac:dyDescent="0.3">
      <c r="B3" s="227"/>
      <c r="C3" s="213"/>
      <c r="D3" s="214"/>
      <c r="E3" s="215"/>
      <c r="F3" s="219"/>
      <c r="G3" s="220"/>
      <c r="H3" s="221"/>
      <c r="I3" s="221"/>
      <c r="J3" s="221"/>
      <c r="K3" s="221"/>
      <c r="L3" s="221"/>
      <c r="M3" s="221"/>
      <c r="N3" s="221"/>
      <c r="O3" s="221"/>
      <c r="P3" s="221"/>
      <c r="Q3" s="221"/>
      <c r="R3" s="221"/>
      <c r="S3" s="221"/>
      <c r="T3" s="221"/>
      <c r="U3" s="221"/>
      <c r="V3" s="221"/>
      <c r="W3" s="221"/>
      <c r="X3" s="221"/>
      <c r="Y3" s="221"/>
      <c r="Z3" s="221"/>
      <c r="AA3" s="221"/>
      <c r="AB3" s="221"/>
      <c r="AC3" s="221"/>
      <c r="AD3" s="221"/>
      <c r="AE3" s="221"/>
      <c r="AF3" s="221"/>
      <c r="AG3" s="221"/>
      <c r="AH3" s="221"/>
      <c r="AI3" s="230"/>
      <c r="AJ3" s="232" t="s">
        <v>536</v>
      </c>
      <c r="AK3" s="222"/>
      <c r="AL3" s="222"/>
      <c r="AM3" s="222"/>
      <c r="AN3" s="222"/>
      <c r="AO3" s="222"/>
      <c r="AP3" s="222"/>
      <c r="AQ3" s="223"/>
      <c r="AR3" s="232">
        <v>1</v>
      </c>
      <c r="AS3" s="222"/>
      <c r="AT3" s="222"/>
      <c r="AU3" s="222"/>
      <c r="AV3" s="223"/>
    </row>
    <row r="4" spans="1:49" s="88" customFormat="1" ht="18.75" customHeight="1" thickBot="1" x14ac:dyDescent="0.3">
      <c r="B4" s="227"/>
      <c r="C4" s="216"/>
      <c r="D4" s="217"/>
      <c r="E4" s="218"/>
      <c r="F4" s="200"/>
      <c r="G4" s="201"/>
      <c r="H4" s="202"/>
      <c r="I4" s="202"/>
      <c r="J4" s="202"/>
      <c r="K4" s="202"/>
      <c r="L4" s="202"/>
      <c r="M4" s="202"/>
      <c r="N4" s="202"/>
      <c r="O4" s="202"/>
      <c r="P4" s="202"/>
      <c r="Q4" s="202"/>
      <c r="R4" s="202"/>
      <c r="S4" s="202"/>
      <c r="T4" s="202"/>
      <c r="U4" s="202"/>
      <c r="V4" s="202"/>
      <c r="W4" s="202"/>
      <c r="X4" s="202"/>
      <c r="Y4" s="202"/>
      <c r="Z4" s="202"/>
      <c r="AA4" s="202"/>
      <c r="AB4" s="202"/>
      <c r="AC4" s="202"/>
      <c r="AD4" s="202"/>
      <c r="AE4" s="202"/>
      <c r="AF4" s="202"/>
      <c r="AG4" s="202"/>
      <c r="AH4" s="202"/>
      <c r="AI4" s="231"/>
      <c r="AJ4" s="232" t="s">
        <v>537</v>
      </c>
      <c r="AK4" s="222"/>
      <c r="AL4" s="222"/>
      <c r="AM4" s="222"/>
      <c r="AN4" s="222"/>
      <c r="AO4" s="222"/>
      <c r="AP4" s="222"/>
      <c r="AQ4" s="223"/>
      <c r="AR4" s="233">
        <v>43896</v>
      </c>
      <c r="AS4" s="224"/>
      <c r="AT4" s="224"/>
      <c r="AU4" s="224"/>
      <c r="AV4" s="225"/>
    </row>
    <row r="5" spans="1:49" s="88" customFormat="1" ht="15" customHeight="1" x14ac:dyDescent="0.25">
      <c r="B5" s="227"/>
      <c r="C5" s="210" t="s">
        <v>29</v>
      </c>
      <c r="D5" s="211"/>
      <c r="E5" s="212"/>
      <c r="F5" s="197" t="s">
        <v>30</v>
      </c>
      <c r="G5" s="198"/>
      <c r="H5" s="199"/>
      <c r="I5" s="199"/>
      <c r="J5" s="199"/>
      <c r="K5" s="199"/>
      <c r="L5" s="199"/>
      <c r="M5" s="199"/>
      <c r="N5" s="199"/>
      <c r="O5" s="199"/>
      <c r="P5" s="199"/>
      <c r="Q5" s="199"/>
      <c r="R5" s="199"/>
      <c r="S5" s="199"/>
      <c r="T5" s="199"/>
      <c r="U5" s="199"/>
      <c r="V5" s="199"/>
      <c r="W5" s="199"/>
      <c r="X5" s="199"/>
      <c r="Y5" s="199"/>
      <c r="Z5" s="199"/>
      <c r="AA5" s="199"/>
      <c r="AB5" s="199"/>
      <c r="AC5" s="199"/>
      <c r="AD5" s="199"/>
      <c r="AE5" s="199"/>
      <c r="AF5" s="199"/>
      <c r="AG5" s="199"/>
      <c r="AH5" s="199"/>
      <c r="AI5" s="229"/>
      <c r="AJ5" s="234" t="s">
        <v>538</v>
      </c>
      <c r="AK5" s="235"/>
      <c r="AL5" s="235"/>
      <c r="AM5" s="235"/>
      <c r="AN5" s="235"/>
      <c r="AO5" s="235"/>
      <c r="AP5" s="235"/>
      <c r="AQ5" s="236"/>
      <c r="AR5" s="240" t="s">
        <v>539</v>
      </c>
      <c r="AS5" s="203"/>
      <c r="AT5" s="203"/>
      <c r="AU5" s="203"/>
      <c r="AV5" s="204"/>
    </row>
    <row r="6" spans="1:49" s="88" customFormat="1" ht="15.75" customHeight="1" thickBot="1" x14ac:dyDescent="0.3">
      <c r="B6" s="228"/>
      <c r="C6" s="216"/>
      <c r="D6" s="217"/>
      <c r="E6" s="218"/>
      <c r="F6" s="200"/>
      <c r="G6" s="201"/>
      <c r="H6" s="202"/>
      <c r="I6" s="202"/>
      <c r="J6" s="202"/>
      <c r="K6" s="202"/>
      <c r="L6" s="202"/>
      <c r="M6" s="202"/>
      <c r="N6" s="202"/>
      <c r="O6" s="202"/>
      <c r="P6" s="202"/>
      <c r="Q6" s="202"/>
      <c r="R6" s="202"/>
      <c r="S6" s="202"/>
      <c r="T6" s="202"/>
      <c r="U6" s="202"/>
      <c r="V6" s="202"/>
      <c r="W6" s="202"/>
      <c r="X6" s="202"/>
      <c r="Y6" s="202"/>
      <c r="Z6" s="202"/>
      <c r="AA6" s="202"/>
      <c r="AB6" s="202"/>
      <c r="AC6" s="202"/>
      <c r="AD6" s="202"/>
      <c r="AE6" s="202"/>
      <c r="AF6" s="202"/>
      <c r="AG6" s="202"/>
      <c r="AH6" s="202"/>
      <c r="AI6" s="231"/>
      <c r="AJ6" s="237"/>
      <c r="AK6" s="238"/>
      <c r="AL6" s="238"/>
      <c r="AM6" s="238"/>
      <c r="AN6" s="238"/>
      <c r="AO6" s="238"/>
      <c r="AP6" s="238"/>
      <c r="AQ6" s="239"/>
      <c r="AR6" s="241"/>
      <c r="AS6" s="205"/>
      <c r="AT6" s="205"/>
      <c r="AU6" s="205"/>
      <c r="AV6" s="206"/>
    </row>
    <row r="7" spans="1:49" ht="13.5" thickBot="1" x14ac:dyDescent="0.3"/>
    <row r="8" spans="1:49" s="4" customFormat="1" ht="42.75" customHeight="1" x14ac:dyDescent="0.25">
      <c r="B8" s="192" t="s">
        <v>31</v>
      </c>
      <c r="C8" s="188" t="s">
        <v>32</v>
      </c>
      <c r="D8" s="188" t="s">
        <v>33</v>
      </c>
      <c r="E8" s="188" t="s">
        <v>34</v>
      </c>
      <c r="F8" s="188" t="s">
        <v>35</v>
      </c>
      <c r="G8" s="188" t="s">
        <v>36</v>
      </c>
      <c r="H8" s="188" t="s">
        <v>37</v>
      </c>
      <c r="I8" s="190" t="s">
        <v>38</v>
      </c>
      <c r="J8" s="188" t="s">
        <v>39</v>
      </c>
      <c r="K8" s="188" t="s">
        <v>40</v>
      </c>
      <c r="L8" s="188" t="s">
        <v>41</v>
      </c>
      <c r="M8" s="188" t="s">
        <v>42</v>
      </c>
      <c r="N8" s="188" t="s">
        <v>42</v>
      </c>
      <c r="O8" s="188" t="s">
        <v>42</v>
      </c>
      <c r="P8" s="188" t="s">
        <v>42</v>
      </c>
      <c r="Q8" s="188" t="s">
        <v>43</v>
      </c>
      <c r="R8" s="188" t="s">
        <v>0</v>
      </c>
      <c r="S8" s="188" t="s">
        <v>44</v>
      </c>
      <c r="T8" s="188" t="s">
        <v>540</v>
      </c>
      <c r="U8" s="188"/>
      <c r="V8" s="188" t="s">
        <v>541</v>
      </c>
      <c r="W8" s="188"/>
      <c r="X8" s="188" t="s">
        <v>542</v>
      </c>
      <c r="Y8" s="188"/>
      <c r="Z8" s="188" t="s">
        <v>543</v>
      </c>
      <c r="AA8" s="188"/>
      <c r="AB8" s="188" t="s">
        <v>544</v>
      </c>
      <c r="AC8" s="188"/>
      <c r="AD8" s="188" t="s">
        <v>545</v>
      </c>
      <c r="AE8" s="188"/>
      <c r="AF8" s="188" t="s">
        <v>546</v>
      </c>
      <c r="AG8" s="188"/>
      <c r="AH8" s="188" t="s">
        <v>547</v>
      </c>
      <c r="AI8" s="188"/>
      <c r="AJ8" s="188" t="s">
        <v>548</v>
      </c>
      <c r="AK8" s="188"/>
      <c r="AL8" s="188" t="s">
        <v>549</v>
      </c>
      <c r="AM8" s="188"/>
      <c r="AN8" s="188" t="s">
        <v>550</v>
      </c>
      <c r="AO8" s="188"/>
      <c r="AP8" s="188" t="s">
        <v>551</v>
      </c>
      <c r="AQ8" s="188"/>
      <c r="AR8" s="188" t="s">
        <v>552</v>
      </c>
      <c r="AS8" s="188"/>
      <c r="AT8" s="188" t="s">
        <v>553</v>
      </c>
      <c r="AU8" s="193" t="s">
        <v>45</v>
      </c>
      <c r="AV8" s="189" t="s">
        <v>46</v>
      </c>
    </row>
    <row r="9" spans="1:49" s="106" customFormat="1" ht="66.75" hidden="1" customHeight="1" x14ac:dyDescent="0.25">
      <c r="B9" s="195">
        <f>1</f>
        <v>1</v>
      </c>
      <c r="C9" s="107" t="s">
        <v>9</v>
      </c>
      <c r="D9" s="107" t="s">
        <v>47</v>
      </c>
      <c r="E9" s="107" t="s">
        <v>48</v>
      </c>
      <c r="F9" s="107" t="s">
        <v>49</v>
      </c>
      <c r="G9" s="107" t="s">
        <v>50</v>
      </c>
      <c r="H9" s="1" t="s">
        <v>51</v>
      </c>
      <c r="I9" s="5" t="s">
        <v>52</v>
      </c>
      <c r="J9" s="5" t="s">
        <v>53</v>
      </c>
      <c r="K9" s="5" t="s">
        <v>54</v>
      </c>
      <c r="L9" s="5" t="s">
        <v>55</v>
      </c>
      <c r="M9" s="1" t="s">
        <v>56</v>
      </c>
      <c r="N9" s="1" t="s">
        <v>57</v>
      </c>
      <c r="O9" s="1"/>
      <c r="P9" s="1"/>
      <c r="Q9" s="5" t="s">
        <v>58</v>
      </c>
      <c r="R9" s="5" t="s">
        <v>1</v>
      </c>
      <c r="S9" s="74">
        <v>1</v>
      </c>
      <c r="T9" s="5">
        <v>466</v>
      </c>
      <c r="U9" s="5">
        <v>196</v>
      </c>
      <c r="V9" s="5">
        <v>694</v>
      </c>
      <c r="W9" s="5">
        <v>457</v>
      </c>
      <c r="X9" s="5">
        <v>387</v>
      </c>
      <c r="Y9" s="5">
        <v>339</v>
      </c>
      <c r="Z9" s="5">
        <v>535</v>
      </c>
      <c r="AA9" s="5">
        <v>434</v>
      </c>
      <c r="AB9" s="5">
        <v>359</v>
      </c>
      <c r="AC9" s="5">
        <v>255</v>
      </c>
      <c r="AD9" s="5">
        <v>712</v>
      </c>
      <c r="AE9" s="5">
        <v>385</v>
      </c>
      <c r="AF9" s="5">
        <v>626</v>
      </c>
      <c r="AG9" s="5">
        <v>484</v>
      </c>
      <c r="AH9" s="5">
        <v>728</v>
      </c>
      <c r="AI9" s="5">
        <v>385</v>
      </c>
      <c r="AJ9" s="5">
        <v>682</v>
      </c>
      <c r="AK9" s="5">
        <v>415</v>
      </c>
      <c r="AL9" s="5">
        <v>701</v>
      </c>
      <c r="AM9" s="5">
        <v>375</v>
      </c>
      <c r="AN9" s="5">
        <v>746</v>
      </c>
      <c r="AO9" s="5">
        <v>373</v>
      </c>
      <c r="AP9" s="5">
        <v>775</v>
      </c>
      <c r="AQ9" s="5">
        <v>392</v>
      </c>
      <c r="AR9" s="83">
        <f>T9+V9+X9+Z9+AB9+AD9+AF9+AH9+AJ9+AL9+AN9+AP9</f>
        <v>7411</v>
      </c>
      <c r="AS9" s="83">
        <f>U9+W9+Y9+AA9+AC9+AE9+AG9+AI9+AK9+AM9+AO9+AQ9</f>
        <v>4490</v>
      </c>
      <c r="AT9" s="19">
        <f>(AR9/AS9)</f>
        <v>1.6505567928730511</v>
      </c>
      <c r="AU9" s="129" t="s">
        <v>4</v>
      </c>
      <c r="AV9" s="105" t="s">
        <v>1138</v>
      </c>
    </row>
    <row r="10" spans="1:49" s="106" customFormat="1" ht="76.5" hidden="1" customHeight="1" x14ac:dyDescent="0.25">
      <c r="B10" s="195">
        <f>B9+1</f>
        <v>2</v>
      </c>
      <c r="C10" s="107" t="s">
        <v>9</v>
      </c>
      <c r="D10" s="107" t="s">
        <v>47</v>
      </c>
      <c r="E10" s="107" t="s">
        <v>48</v>
      </c>
      <c r="F10" s="107" t="s">
        <v>60</v>
      </c>
      <c r="G10" s="107" t="s">
        <v>61</v>
      </c>
      <c r="H10" s="1" t="s">
        <v>51</v>
      </c>
      <c r="I10" s="5" t="s">
        <v>52</v>
      </c>
      <c r="J10" s="5" t="s">
        <v>62</v>
      </c>
      <c r="K10" s="5" t="s">
        <v>54</v>
      </c>
      <c r="L10" s="5" t="s">
        <v>55</v>
      </c>
      <c r="M10" s="1" t="s">
        <v>63</v>
      </c>
      <c r="N10" s="1" t="s">
        <v>64</v>
      </c>
      <c r="O10" s="1"/>
      <c r="P10" s="1"/>
      <c r="Q10" s="5" t="s">
        <v>58</v>
      </c>
      <c r="R10" s="5" t="s">
        <v>1</v>
      </c>
      <c r="S10" s="74">
        <v>1</v>
      </c>
      <c r="T10" s="5">
        <v>29855</v>
      </c>
      <c r="U10" s="5">
        <v>29869</v>
      </c>
      <c r="V10" s="5">
        <v>25606</v>
      </c>
      <c r="W10" s="5">
        <v>25621</v>
      </c>
      <c r="X10" s="5">
        <v>27527</v>
      </c>
      <c r="Y10" s="5">
        <v>27527</v>
      </c>
      <c r="Z10" s="5">
        <v>28773</v>
      </c>
      <c r="AA10" s="5">
        <v>28773</v>
      </c>
      <c r="AB10" s="5">
        <v>30199</v>
      </c>
      <c r="AC10" s="5">
        <v>30199</v>
      </c>
      <c r="AD10" s="5">
        <v>28970</v>
      </c>
      <c r="AE10" s="5">
        <v>28970</v>
      </c>
      <c r="AF10" s="5">
        <v>28176</v>
      </c>
      <c r="AG10" s="5">
        <v>28176</v>
      </c>
      <c r="AH10" s="5">
        <v>28850</v>
      </c>
      <c r="AI10" s="5">
        <v>28850</v>
      </c>
      <c r="AJ10" s="5">
        <v>26970</v>
      </c>
      <c r="AK10" s="5">
        <v>26970</v>
      </c>
      <c r="AL10" s="5">
        <v>30626</v>
      </c>
      <c r="AM10" s="5">
        <v>30626</v>
      </c>
      <c r="AN10" s="5">
        <v>29853</v>
      </c>
      <c r="AO10" s="5">
        <v>29853</v>
      </c>
      <c r="AP10" s="5">
        <v>30635</v>
      </c>
      <c r="AQ10" s="5">
        <v>30635</v>
      </c>
      <c r="AR10" s="83">
        <f t="shared" ref="AR10:AS15" si="0">T10+V10+X10+Z10+AB10+AD10+AF10+AH10+AJ10+AL10+AN10+AP10</f>
        <v>346040</v>
      </c>
      <c r="AS10" s="83">
        <f t="shared" si="0"/>
        <v>346069</v>
      </c>
      <c r="AT10" s="19">
        <f>(AR10/AS10)</f>
        <v>0.99991620168232342</v>
      </c>
      <c r="AU10" s="129" t="s">
        <v>4</v>
      </c>
      <c r="AV10" s="105" t="s">
        <v>112</v>
      </c>
    </row>
    <row r="11" spans="1:49" s="106" customFormat="1" ht="76.5" hidden="1" customHeight="1" x14ac:dyDescent="0.25">
      <c r="B11" s="195">
        <f t="shared" ref="B11:B15" si="1">B10+1</f>
        <v>3</v>
      </c>
      <c r="C11" s="107" t="s">
        <v>9</v>
      </c>
      <c r="D11" s="107" t="s">
        <v>47</v>
      </c>
      <c r="E11" s="107" t="s">
        <v>66</v>
      </c>
      <c r="F11" s="107" t="s">
        <v>67</v>
      </c>
      <c r="G11" s="107" t="s">
        <v>68</v>
      </c>
      <c r="H11" s="1" t="s">
        <v>51</v>
      </c>
      <c r="I11" s="5" t="s">
        <v>69</v>
      </c>
      <c r="J11" s="5" t="s">
        <v>62</v>
      </c>
      <c r="K11" s="5" t="s">
        <v>54</v>
      </c>
      <c r="L11" s="5" t="s">
        <v>55</v>
      </c>
      <c r="M11" s="1" t="s">
        <v>70</v>
      </c>
      <c r="N11" s="1" t="s">
        <v>71</v>
      </c>
      <c r="O11" s="1"/>
      <c r="P11" s="1"/>
      <c r="Q11" s="5" t="s">
        <v>58</v>
      </c>
      <c r="R11" s="5" t="s">
        <v>1</v>
      </c>
      <c r="S11" s="74">
        <v>1</v>
      </c>
      <c r="T11" s="5">
        <v>15</v>
      </c>
      <c r="U11" s="5">
        <v>15</v>
      </c>
      <c r="V11" s="5">
        <v>15</v>
      </c>
      <c r="W11" s="5">
        <v>15</v>
      </c>
      <c r="X11" s="5">
        <v>0</v>
      </c>
      <c r="Y11" s="5">
        <v>0</v>
      </c>
      <c r="Z11" s="5">
        <v>4</v>
      </c>
      <c r="AA11" s="5">
        <v>4</v>
      </c>
      <c r="AB11" s="5">
        <v>19</v>
      </c>
      <c r="AC11" s="5">
        <v>19</v>
      </c>
      <c r="AD11" s="5">
        <v>18</v>
      </c>
      <c r="AE11" s="5">
        <v>18</v>
      </c>
      <c r="AF11" s="5">
        <v>16</v>
      </c>
      <c r="AG11" s="5">
        <v>16</v>
      </c>
      <c r="AH11" s="5">
        <v>19</v>
      </c>
      <c r="AI11" s="5">
        <v>19</v>
      </c>
      <c r="AJ11" s="5">
        <v>31</v>
      </c>
      <c r="AK11" s="5">
        <v>31</v>
      </c>
      <c r="AL11" s="5">
        <v>31</v>
      </c>
      <c r="AM11" s="5">
        <v>31</v>
      </c>
      <c r="AN11" s="5">
        <v>21</v>
      </c>
      <c r="AO11" s="5">
        <v>21</v>
      </c>
      <c r="AP11" s="5">
        <v>15</v>
      </c>
      <c r="AQ11" s="5">
        <v>15</v>
      </c>
      <c r="AR11" s="83">
        <f t="shared" si="0"/>
        <v>204</v>
      </c>
      <c r="AS11" s="83">
        <f t="shared" si="0"/>
        <v>204</v>
      </c>
      <c r="AT11" s="19">
        <f>(AR11/AS11)</f>
        <v>1</v>
      </c>
      <c r="AU11" s="129" t="s">
        <v>4</v>
      </c>
      <c r="AV11" s="105" t="s">
        <v>1139</v>
      </c>
    </row>
    <row r="12" spans="1:49" ht="76.5" hidden="1" customHeight="1" x14ac:dyDescent="0.25">
      <c r="A12" s="106"/>
      <c r="B12" s="195">
        <f t="shared" si="1"/>
        <v>4</v>
      </c>
      <c r="C12" s="107" t="s">
        <v>9</v>
      </c>
      <c r="D12" s="107" t="s">
        <v>47</v>
      </c>
      <c r="E12" s="107" t="s">
        <v>73</v>
      </c>
      <c r="F12" s="107" t="s">
        <v>74</v>
      </c>
      <c r="G12" s="107" t="s">
        <v>75</v>
      </c>
      <c r="H12" s="1" t="s">
        <v>51</v>
      </c>
      <c r="I12" s="5" t="s">
        <v>76</v>
      </c>
      <c r="J12" s="5" t="s">
        <v>62</v>
      </c>
      <c r="K12" s="5" t="s">
        <v>54</v>
      </c>
      <c r="L12" s="5" t="s">
        <v>55</v>
      </c>
      <c r="M12" s="156" t="s">
        <v>77</v>
      </c>
      <c r="N12" s="1" t="s">
        <v>78</v>
      </c>
      <c r="O12" s="156"/>
      <c r="P12" s="1"/>
      <c r="Q12" s="5" t="s">
        <v>58</v>
      </c>
      <c r="R12" s="5" t="s">
        <v>1</v>
      </c>
      <c r="S12" s="74">
        <v>1</v>
      </c>
      <c r="T12" s="5">
        <v>936</v>
      </c>
      <c r="U12" s="5">
        <v>939</v>
      </c>
      <c r="V12" s="5">
        <v>905</v>
      </c>
      <c r="W12" s="5">
        <v>907</v>
      </c>
      <c r="X12" s="5">
        <v>818</v>
      </c>
      <c r="Y12" s="5">
        <v>868</v>
      </c>
      <c r="Z12" s="5">
        <v>963</v>
      </c>
      <c r="AA12" s="5">
        <v>961</v>
      </c>
      <c r="AB12" s="5">
        <v>926</v>
      </c>
      <c r="AC12" s="5">
        <v>969</v>
      </c>
      <c r="AD12" s="5">
        <v>903</v>
      </c>
      <c r="AE12" s="5">
        <v>912</v>
      </c>
      <c r="AF12" s="5">
        <v>848</v>
      </c>
      <c r="AG12" s="5">
        <v>913</v>
      </c>
      <c r="AH12" s="5">
        <v>911</v>
      </c>
      <c r="AI12" s="5">
        <v>911</v>
      </c>
      <c r="AJ12" s="5">
        <v>840</v>
      </c>
      <c r="AK12" s="5">
        <v>1002</v>
      </c>
      <c r="AL12" s="5">
        <v>963</v>
      </c>
      <c r="AM12" s="5">
        <v>977</v>
      </c>
      <c r="AN12" s="5">
        <v>947</v>
      </c>
      <c r="AO12" s="5">
        <v>974</v>
      </c>
      <c r="AP12" s="5">
        <v>953</v>
      </c>
      <c r="AQ12" s="5">
        <v>996</v>
      </c>
      <c r="AR12" s="83">
        <f t="shared" si="0"/>
        <v>10913</v>
      </c>
      <c r="AS12" s="83">
        <f t="shared" si="0"/>
        <v>11329</v>
      </c>
      <c r="AT12" s="173">
        <v>0.95</v>
      </c>
      <c r="AU12" s="129" t="s">
        <v>4</v>
      </c>
      <c r="AV12" s="105" t="s">
        <v>1140</v>
      </c>
      <c r="AW12" s="106"/>
    </row>
    <row r="13" spans="1:49" s="4" customFormat="1" ht="104.25" hidden="1" customHeight="1" x14ac:dyDescent="0.25">
      <c r="A13" s="106"/>
      <c r="B13" s="195">
        <f t="shared" si="1"/>
        <v>5</v>
      </c>
      <c r="C13" s="107" t="s">
        <v>9</v>
      </c>
      <c r="D13" s="107" t="s">
        <v>47</v>
      </c>
      <c r="E13" s="107" t="s">
        <v>48</v>
      </c>
      <c r="F13" s="107" t="s">
        <v>80</v>
      </c>
      <c r="G13" s="107" t="s">
        <v>81</v>
      </c>
      <c r="H13" s="1" t="s">
        <v>51</v>
      </c>
      <c r="I13" s="5" t="s">
        <v>52</v>
      </c>
      <c r="J13" s="5" t="s">
        <v>62</v>
      </c>
      <c r="K13" s="5" t="s">
        <v>54</v>
      </c>
      <c r="L13" s="5" t="s">
        <v>55</v>
      </c>
      <c r="M13" s="1" t="s">
        <v>82</v>
      </c>
      <c r="N13" s="1" t="s">
        <v>83</v>
      </c>
      <c r="O13" s="1"/>
      <c r="P13" s="1"/>
      <c r="Q13" s="5" t="s">
        <v>58</v>
      </c>
      <c r="R13" s="5" t="s">
        <v>1</v>
      </c>
      <c r="S13" s="74">
        <v>0.11</v>
      </c>
      <c r="T13" s="5">
        <v>3565</v>
      </c>
      <c r="U13" s="5">
        <v>29855</v>
      </c>
      <c r="V13" s="5">
        <v>3220</v>
      </c>
      <c r="W13" s="5">
        <v>25606</v>
      </c>
      <c r="X13" s="5">
        <v>3627</v>
      </c>
      <c r="Y13" s="5">
        <v>27527</v>
      </c>
      <c r="Z13" s="5">
        <v>4020</v>
      </c>
      <c r="AA13" s="5">
        <v>28773</v>
      </c>
      <c r="AB13" s="5">
        <v>3875</v>
      </c>
      <c r="AC13" s="5">
        <v>7726.8</v>
      </c>
      <c r="AD13" s="5">
        <v>3240</v>
      </c>
      <c r="AE13" s="5">
        <v>28970</v>
      </c>
      <c r="AF13" s="5">
        <v>3120</v>
      </c>
      <c r="AG13" s="5">
        <v>28176.1</v>
      </c>
      <c r="AH13" s="5">
        <v>3379</v>
      </c>
      <c r="AI13" s="5">
        <v>28850</v>
      </c>
      <c r="AJ13" s="5">
        <v>3330</v>
      </c>
      <c r="AK13" s="5">
        <v>26970</v>
      </c>
      <c r="AL13" s="5">
        <v>3441</v>
      </c>
      <c r="AM13" s="5">
        <v>30626</v>
      </c>
      <c r="AN13" s="5">
        <v>3210</v>
      </c>
      <c r="AO13" s="5">
        <v>29853</v>
      </c>
      <c r="AP13" s="5">
        <v>690</v>
      </c>
      <c r="AQ13" s="5">
        <v>30635</v>
      </c>
      <c r="AR13" s="5">
        <f t="shared" si="0"/>
        <v>38717</v>
      </c>
      <c r="AS13" s="83">
        <f t="shared" si="0"/>
        <v>323567.90000000002</v>
      </c>
      <c r="AT13" s="131">
        <v>0.14000000000000001</v>
      </c>
      <c r="AU13" s="129" t="s">
        <v>4</v>
      </c>
      <c r="AV13" s="105" t="s">
        <v>112</v>
      </c>
      <c r="AW13" s="106"/>
    </row>
    <row r="14" spans="1:49" s="4" customFormat="1" ht="76.5" hidden="1" customHeight="1" x14ac:dyDescent="0.25">
      <c r="A14" s="106"/>
      <c r="B14" s="195">
        <f t="shared" si="1"/>
        <v>6</v>
      </c>
      <c r="C14" s="1" t="s">
        <v>10</v>
      </c>
      <c r="D14" s="1" t="s">
        <v>85</v>
      </c>
      <c r="E14" s="1" t="s">
        <v>86</v>
      </c>
      <c r="F14" s="1" t="s">
        <v>87</v>
      </c>
      <c r="G14" s="1" t="s">
        <v>88</v>
      </c>
      <c r="H14" s="1" t="s">
        <v>89</v>
      </c>
      <c r="I14" s="1" t="s">
        <v>52</v>
      </c>
      <c r="J14" s="1" t="s">
        <v>90</v>
      </c>
      <c r="K14" s="1" t="s">
        <v>54</v>
      </c>
      <c r="L14" s="1" t="s">
        <v>91</v>
      </c>
      <c r="M14" s="1" t="s">
        <v>92</v>
      </c>
      <c r="N14" s="1" t="s">
        <v>93</v>
      </c>
      <c r="O14" s="1"/>
      <c r="P14" s="1"/>
      <c r="Q14" s="5" t="s">
        <v>58</v>
      </c>
      <c r="R14" s="5" t="s">
        <v>1</v>
      </c>
      <c r="S14" s="74">
        <v>1</v>
      </c>
      <c r="T14" s="1"/>
      <c r="U14" s="1"/>
      <c r="V14" s="1"/>
      <c r="W14" s="1"/>
      <c r="X14" s="1">
        <v>43</v>
      </c>
      <c r="Y14" s="1">
        <v>30</v>
      </c>
      <c r="Z14" s="2"/>
      <c r="AA14" s="2"/>
      <c r="AB14" s="2"/>
      <c r="AC14" s="2"/>
      <c r="AD14" s="5">
        <v>30</v>
      </c>
      <c r="AE14" s="5">
        <v>30</v>
      </c>
      <c r="AF14" s="2"/>
      <c r="AG14" s="2"/>
      <c r="AH14" s="2"/>
      <c r="AI14" s="2"/>
      <c r="AJ14" s="2">
        <v>30</v>
      </c>
      <c r="AK14" s="2">
        <v>30</v>
      </c>
      <c r="AL14" s="2"/>
      <c r="AM14" s="2"/>
      <c r="AN14" s="2"/>
      <c r="AO14" s="2"/>
      <c r="AP14" s="2">
        <v>30</v>
      </c>
      <c r="AQ14" s="2">
        <v>30</v>
      </c>
      <c r="AR14" s="83">
        <f t="shared" si="0"/>
        <v>133</v>
      </c>
      <c r="AS14" s="83">
        <f t="shared" si="0"/>
        <v>120</v>
      </c>
      <c r="AT14" s="19">
        <f>AR14/AS14</f>
        <v>1.1083333333333334</v>
      </c>
      <c r="AU14" s="129" t="s">
        <v>4</v>
      </c>
      <c r="AV14" s="176" t="s">
        <v>112</v>
      </c>
      <c r="AW14" s="106" t="s">
        <v>1137</v>
      </c>
    </row>
    <row r="15" spans="1:49" s="106" customFormat="1" ht="76.5" hidden="1" customHeight="1" x14ac:dyDescent="0.25">
      <c r="B15" s="195">
        <f t="shared" si="1"/>
        <v>7</v>
      </c>
      <c r="C15" s="1" t="s">
        <v>10</v>
      </c>
      <c r="D15" s="1" t="s">
        <v>85</v>
      </c>
      <c r="E15" s="1" t="s">
        <v>95</v>
      </c>
      <c r="F15" s="1" t="s">
        <v>96</v>
      </c>
      <c r="G15" s="1" t="s">
        <v>97</v>
      </c>
      <c r="H15" s="1" t="s">
        <v>89</v>
      </c>
      <c r="I15" s="1" t="s">
        <v>52</v>
      </c>
      <c r="J15" s="1" t="s">
        <v>90</v>
      </c>
      <c r="K15" s="1" t="s">
        <v>54</v>
      </c>
      <c r="L15" s="1" t="s">
        <v>91</v>
      </c>
      <c r="M15" s="156" t="s">
        <v>98</v>
      </c>
      <c r="N15" s="1" t="s">
        <v>99</v>
      </c>
      <c r="O15" s="156"/>
      <c r="P15" s="1"/>
      <c r="Q15" s="5" t="s">
        <v>58</v>
      </c>
      <c r="R15" s="5" t="s">
        <v>1</v>
      </c>
      <c r="S15" s="74">
        <v>1</v>
      </c>
      <c r="T15" s="1"/>
      <c r="U15" s="1"/>
      <c r="V15" s="1"/>
      <c r="W15" s="1"/>
      <c r="X15" s="1">
        <v>30</v>
      </c>
      <c r="Y15" s="1">
        <v>20</v>
      </c>
      <c r="Z15" s="2"/>
      <c r="AA15" s="2"/>
      <c r="AB15" s="2"/>
      <c r="AC15" s="2"/>
      <c r="AD15" s="5">
        <v>18</v>
      </c>
      <c r="AE15" s="5">
        <v>20</v>
      </c>
      <c r="AF15" s="2"/>
      <c r="AG15" s="2"/>
      <c r="AH15" s="2"/>
      <c r="AI15" s="2"/>
      <c r="AJ15" s="2">
        <v>19</v>
      </c>
      <c r="AK15" s="2">
        <v>20</v>
      </c>
      <c r="AL15" s="2"/>
      <c r="AM15" s="2"/>
      <c r="AN15" s="2"/>
      <c r="AO15" s="2"/>
      <c r="AP15" s="2">
        <v>20</v>
      </c>
      <c r="AQ15" s="2">
        <v>20</v>
      </c>
      <c r="AR15" s="83">
        <f t="shared" si="0"/>
        <v>87</v>
      </c>
      <c r="AS15" s="83">
        <f t="shared" si="0"/>
        <v>80</v>
      </c>
      <c r="AT15" s="131">
        <f>AR15/AS15</f>
        <v>1.0874999999999999</v>
      </c>
      <c r="AU15" s="129" t="s">
        <v>4</v>
      </c>
      <c r="AV15" s="176" t="s">
        <v>192</v>
      </c>
    </row>
    <row r="16" spans="1:49" ht="50.25" hidden="1" customHeight="1" x14ac:dyDescent="0.25">
      <c r="B16" s="141">
        <f t="shared" ref="B16:B46" si="2">B15+1</f>
        <v>8</v>
      </c>
      <c r="C16" s="2" t="s">
        <v>10</v>
      </c>
      <c r="D16" s="6" t="s">
        <v>101</v>
      </c>
      <c r="E16" s="2" t="s">
        <v>102</v>
      </c>
      <c r="F16" s="6" t="s">
        <v>103</v>
      </c>
      <c r="G16" s="6" t="s">
        <v>104</v>
      </c>
      <c r="H16" s="1" t="s">
        <v>89</v>
      </c>
      <c r="I16" s="2" t="s">
        <v>52</v>
      </c>
      <c r="J16" s="2" t="s">
        <v>90</v>
      </c>
      <c r="K16" s="2" t="s">
        <v>54</v>
      </c>
      <c r="L16" s="2" t="s">
        <v>91</v>
      </c>
      <c r="M16" s="6" t="s">
        <v>105</v>
      </c>
      <c r="N16" s="6" t="s">
        <v>106</v>
      </c>
      <c r="O16" s="2"/>
      <c r="P16" s="2"/>
      <c r="Q16" s="5" t="s">
        <v>58</v>
      </c>
      <c r="R16" s="5" t="s">
        <v>107</v>
      </c>
      <c r="S16" s="74"/>
      <c r="T16" s="2"/>
      <c r="U16" s="2"/>
      <c r="V16" s="2"/>
      <c r="W16" s="2"/>
      <c r="X16" s="2"/>
      <c r="Y16" s="2"/>
      <c r="Z16" s="2"/>
      <c r="AA16" s="2"/>
      <c r="AB16" s="2"/>
      <c r="AC16" s="2"/>
      <c r="AD16" s="2"/>
      <c r="AE16" s="2"/>
      <c r="AF16" s="2"/>
      <c r="AG16" s="2"/>
      <c r="AH16" s="2"/>
      <c r="AI16" s="2"/>
      <c r="AJ16" s="2"/>
      <c r="AK16" s="2"/>
      <c r="AL16" s="2"/>
      <c r="AM16" s="2"/>
      <c r="AN16" s="2"/>
      <c r="AO16" s="2"/>
      <c r="AP16" s="2"/>
      <c r="AQ16" s="2"/>
      <c r="AR16" s="22"/>
      <c r="AS16" s="22"/>
      <c r="AT16" s="81"/>
      <c r="AU16" s="196" t="s">
        <v>604</v>
      </c>
      <c r="AV16" s="60" t="s">
        <v>1134</v>
      </c>
    </row>
    <row r="17" spans="1:49" s="4" customFormat="1" ht="76.5" hidden="1" customHeight="1" x14ac:dyDescent="0.25">
      <c r="A17" s="106"/>
      <c r="B17" s="195">
        <f t="shared" si="2"/>
        <v>9</v>
      </c>
      <c r="C17" s="1" t="s">
        <v>10</v>
      </c>
      <c r="D17" s="1" t="s">
        <v>101</v>
      </c>
      <c r="E17" s="1" t="s">
        <v>86</v>
      </c>
      <c r="F17" s="1" t="s">
        <v>108</v>
      </c>
      <c r="G17" s="1" t="s">
        <v>109</v>
      </c>
      <c r="H17" s="1" t="s">
        <v>89</v>
      </c>
      <c r="I17" s="1" t="s">
        <v>52</v>
      </c>
      <c r="J17" s="1" t="s">
        <v>90</v>
      </c>
      <c r="K17" s="1" t="s">
        <v>54</v>
      </c>
      <c r="L17" s="1" t="s">
        <v>91</v>
      </c>
      <c r="M17" s="1" t="s">
        <v>110</v>
      </c>
      <c r="N17" s="1" t="s">
        <v>111</v>
      </c>
      <c r="O17" s="1"/>
      <c r="P17" s="1"/>
      <c r="Q17" s="5" t="s">
        <v>58</v>
      </c>
      <c r="R17" s="5" t="s">
        <v>1</v>
      </c>
      <c r="S17" s="74">
        <v>1</v>
      </c>
      <c r="T17" s="1"/>
      <c r="U17" s="1"/>
      <c r="V17" s="1"/>
      <c r="W17" s="1"/>
      <c r="X17" s="1">
        <v>17</v>
      </c>
      <c r="Y17" s="1">
        <v>30</v>
      </c>
      <c r="Z17" s="2"/>
      <c r="AA17" s="2"/>
      <c r="AB17" s="2"/>
      <c r="AC17" s="2"/>
      <c r="AD17" s="5">
        <v>24</v>
      </c>
      <c r="AE17" s="5">
        <v>30</v>
      </c>
      <c r="AF17" s="2"/>
      <c r="AG17" s="2"/>
      <c r="AH17" s="2"/>
      <c r="AI17" s="2"/>
      <c r="AJ17" s="2">
        <v>16</v>
      </c>
      <c r="AK17" s="2">
        <v>20</v>
      </c>
      <c r="AL17" s="2"/>
      <c r="AM17" s="2"/>
      <c r="AN17" s="2"/>
      <c r="AO17" s="2"/>
      <c r="AP17" s="5">
        <v>20</v>
      </c>
      <c r="AQ17" s="5">
        <v>20</v>
      </c>
      <c r="AR17" s="83">
        <f t="shared" ref="AR17:AS24" si="3">T17+V17+X17+Z17+AB17+AD17+AF17+AH17+AJ17+AL17+AN17+AP17</f>
        <v>77</v>
      </c>
      <c r="AS17" s="83">
        <f t="shared" si="3"/>
        <v>100</v>
      </c>
      <c r="AT17" s="82">
        <v>0.79</v>
      </c>
      <c r="AU17" s="128" t="s">
        <v>6</v>
      </c>
      <c r="AV17" s="161" t="s">
        <v>1141</v>
      </c>
      <c r="AW17" s="106"/>
    </row>
    <row r="18" spans="1:49" s="111" customFormat="1" ht="93.75" hidden="1" customHeight="1" x14ac:dyDescent="0.25">
      <c r="A18" s="3"/>
      <c r="B18" s="195">
        <f t="shared" si="2"/>
        <v>10</v>
      </c>
      <c r="C18" s="137" t="s">
        <v>10</v>
      </c>
      <c r="D18" s="138" t="s">
        <v>101</v>
      </c>
      <c r="E18" s="137" t="s">
        <v>113</v>
      </c>
      <c r="F18" s="137" t="s">
        <v>114</v>
      </c>
      <c r="G18" s="139" t="s">
        <v>115</v>
      </c>
      <c r="H18" s="138" t="s">
        <v>89</v>
      </c>
      <c r="I18" s="138" t="s">
        <v>69</v>
      </c>
      <c r="J18" s="138" t="s">
        <v>62</v>
      </c>
      <c r="K18" s="138" t="s">
        <v>54</v>
      </c>
      <c r="L18" s="138" t="s">
        <v>91</v>
      </c>
      <c r="M18" s="139" t="s">
        <v>116</v>
      </c>
      <c r="N18" s="139" t="s">
        <v>117</v>
      </c>
      <c r="O18" s="137"/>
      <c r="P18" s="137"/>
      <c r="Q18" s="138" t="s">
        <v>58</v>
      </c>
      <c r="R18" s="138" t="s">
        <v>1</v>
      </c>
      <c r="S18" s="140">
        <v>0.7</v>
      </c>
      <c r="T18" s="137"/>
      <c r="U18" s="137"/>
      <c r="V18" s="137"/>
      <c r="W18" s="137"/>
      <c r="X18" s="137"/>
      <c r="Y18" s="137"/>
      <c r="Z18" s="137"/>
      <c r="AA18" s="137"/>
      <c r="AB18" s="138"/>
      <c r="AC18" s="138"/>
      <c r="AD18" s="5">
        <v>1174</v>
      </c>
      <c r="AE18" s="5">
        <v>1204</v>
      </c>
      <c r="AF18" s="5"/>
      <c r="AG18" s="2"/>
      <c r="AH18" s="2"/>
      <c r="AI18" s="97"/>
      <c r="AJ18" s="5">
        <v>3624</v>
      </c>
      <c r="AK18" s="5">
        <v>3828</v>
      </c>
      <c r="AL18" s="2"/>
      <c r="AM18" s="2"/>
      <c r="AN18" s="2"/>
      <c r="AO18" s="2"/>
      <c r="AP18" s="5">
        <v>3584</v>
      </c>
      <c r="AQ18" s="5">
        <v>3682</v>
      </c>
      <c r="AR18" s="83">
        <f t="shared" si="3"/>
        <v>8382</v>
      </c>
      <c r="AS18" s="83">
        <f t="shared" si="3"/>
        <v>8714</v>
      </c>
      <c r="AT18" s="267">
        <v>0.97</v>
      </c>
      <c r="AU18" s="129" t="s">
        <v>554</v>
      </c>
      <c r="AV18" s="60" t="s">
        <v>1142</v>
      </c>
      <c r="AW18" s="3"/>
    </row>
    <row r="19" spans="1:49" s="125" customFormat="1" ht="93.75" hidden="1" customHeight="1" x14ac:dyDescent="0.25">
      <c r="A19" s="4"/>
      <c r="B19" s="195">
        <f t="shared" si="2"/>
        <v>11</v>
      </c>
      <c r="C19" s="5" t="s">
        <v>10</v>
      </c>
      <c r="D19" s="5" t="s">
        <v>101</v>
      </c>
      <c r="E19" s="5" t="s">
        <v>102</v>
      </c>
      <c r="F19" s="174" t="s">
        <v>119</v>
      </c>
      <c r="G19" s="5" t="s">
        <v>120</v>
      </c>
      <c r="H19" s="5" t="s">
        <v>89</v>
      </c>
      <c r="I19" s="5" t="s">
        <v>52</v>
      </c>
      <c r="J19" s="1" t="s">
        <v>90</v>
      </c>
      <c r="K19" s="5" t="s">
        <v>54</v>
      </c>
      <c r="L19" s="5" t="s">
        <v>91</v>
      </c>
      <c r="M19" s="5" t="s">
        <v>121</v>
      </c>
      <c r="N19" s="5" t="s">
        <v>122</v>
      </c>
      <c r="O19" s="5"/>
      <c r="P19" s="5"/>
      <c r="Q19" s="5" t="s">
        <v>58</v>
      </c>
      <c r="R19" s="5" t="s">
        <v>1</v>
      </c>
      <c r="S19" s="74">
        <v>1</v>
      </c>
      <c r="T19" s="5"/>
      <c r="U19" s="5"/>
      <c r="V19" s="5"/>
      <c r="W19" s="5"/>
      <c r="X19" s="5">
        <v>31</v>
      </c>
      <c r="Y19" s="5">
        <v>31</v>
      </c>
      <c r="Z19" s="2"/>
      <c r="AA19" s="2"/>
      <c r="AB19" s="2"/>
      <c r="AC19" s="2"/>
      <c r="AD19" s="5">
        <v>84</v>
      </c>
      <c r="AE19" s="5">
        <v>118</v>
      </c>
      <c r="AF19" s="5"/>
      <c r="AG19" s="5"/>
      <c r="AH19" s="5"/>
      <c r="AI19" s="5"/>
      <c r="AJ19" s="5">
        <v>203</v>
      </c>
      <c r="AK19" s="5">
        <v>178</v>
      </c>
      <c r="AL19" s="2"/>
      <c r="AM19" s="2"/>
      <c r="AN19" s="2"/>
      <c r="AO19" s="2"/>
      <c r="AP19" s="5">
        <v>308</v>
      </c>
      <c r="AQ19" s="5">
        <v>220</v>
      </c>
      <c r="AR19" s="83">
        <f t="shared" si="3"/>
        <v>626</v>
      </c>
      <c r="AS19" s="83">
        <f t="shared" si="3"/>
        <v>547</v>
      </c>
      <c r="AT19" s="19">
        <v>1.4</v>
      </c>
      <c r="AU19" s="129" t="s">
        <v>554</v>
      </c>
      <c r="AV19" s="175" t="s">
        <v>1143</v>
      </c>
    </row>
    <row r="20" spans="1:49" s="106" customFormat="1" ht="93" hidden="1" customHeight="1" x14ac:dyDescent="0.25">
      <c r="A20" s="4"/>
      <c r="B20" s="195">
        <f t="shared" si="2"/>
        <v>12</v>
      </c>
      <c r="C20" s="5" t="s">
        <v>10</v>
      </c>
      <c r="D20" s="5" t="s">
        <v>101</v>
      </c>
      <c r="E20" s="5" t="s">
        <v>86</v>
      </c>
      <c r="F20" s="174" t="s">
        <v>124</v>
      </c>
      <c r="G20" s="5" t="s">
        <v>125</v>
      </c>
      <c r="H20" s="5" t="s">
        <v>89</v>
      </c>
      <c r="I20" s="5" t="s">
        <v>52</v>
      </c>
      <c r="J20" s="1" t="s">
        <v>90</v>
      </c>
      <c r="K20" s="5" t="s">
        <v>54</v>
      </c>
      <c r="L20" s="5" t="s">
        <v>91</v>
      </c>
      <c r="M20" s="5" t="s">
        <v>126</v>
      </c>
      <c r="N20" s="5" t="s">
        <v>127</v>
      </c>
      <c r="O20" s="5"/>
      <c r="P20" s="5"/>
      <c r="Q20" s="5" t="s">
        <v>58</v>
      </c>
      <c r="R20" s="5" t="s">
        <v>1</v>
      </c>
      <c r="S20" s="74">
        <v>1</v>
      </c>
      <c r="T20" s="5"/>
      <c r="U20" s="5"/>
      <c r="V20" s="5"/>
      <c r="W20" s="5"/>
      <c r="X20" s="5">
        <v>20</v>
      </c>
      <c r="Y20" s="5">
        <v>20</v>
      </c>
      <c r="Z20" s="2"/>
      <c r="AA20" s="2"/>
      <c r="AB20" s="2"/>
      <c r="AC20" s="2"/>
      <c r="AD20" s="1">
        <v>34</v>
      </c>
      <c r="AE20" s="1">
        <v>80</v>
      </c>
      <c r="AF20" s="2"/>
      <c r="AG20" s="2"/>
      <c r="AH20" s="2"/>
      <c r="AI20" s="2"/>
      <c r="AJ20" s="5">
        <v>210</v>
      </c>
      <c r="AK20" s="5">
        <v>280</v>
      </c>
      <c r="AL20" s="2"/>
      <c r="AM20" s="2"/>
      <c r="AN20" s="2"/>
      <c r="AO20" s="2"/>
      <c r="AP20" s="5">
        <v>416</v>
      </c>
      <c r="AQ20" s="5">
        <v>400</v>
      </c>
      <c r="AR20" s="83">
        <f t="shared" si="3"/>
        <v>680</v>
      </c>
      <c r="AS20" s="83">
        <f t="shared" si="3"/>
        <v>780</v>
      </c>
      <c r="AT20" s="19">
        <v>1.04</v>
      </c>
      <c r="AU20" s="129" t="s">
        <v>554</v>
      </c>
      <c r="AV20" s="175" t="s">
        <v>1144</v>
      </c>
      <c r="AW20" s="125"/>
    </row>
    <row r="21" spans="1:49" s="106" customFormat="1" ht="99.75" hidden="1" customHeight="1" x14ac:dyDescent="0.25">
      <c r="B21" s="195">
        <f t="shared" si="2"/>
        <v>13</v>
      </c>
      <c r="C21" s="5" t="s">
        <v>10</v>
      </c>
      <c r="D21" s="5" t="s">
        <v>101</v>
      </c>
      <c r="E21" s="5" t="s">
        <v>113</v>
      </c>
      <c r="F21" s="174" t="s">
        <v>129</v>
      </c>
      <c r="G21" s="5" t="s">
        <v>130</v>
      </c>
      <c r="H21" s="5" t="s">
        <v>89</v>
      </c>
      <c r="I21" s="5" t="s">
        <v>69</v>
      </c>
      <c r="J21" s="5" t="s">
        <v>62</v>
      </c>
      <c r="K21" s="5" t="s">
        <v>54</v>
      </c>
      <c r="L21" s="5" t="s">
        <v>91</v>
      </c>
      <c r="M21" s="5" t="s">
        <v>131</v>
      </c>
      <c r="N21" s="5" t="s">
        <v>132</v>
      </c>
      <c r="O21" s="5"/>
      <c r="P21" s="5"/>
      <c r="Q21" s="5" t="s">
        <v>58</v>
      </c>
      <c r="R21" s="5" t="s">
        <v>1</v>
      </c>
      <c r="S21" s="74">
        <v>0.9</v>
      </c>
      <c r="T21" s="1"/>
      <c r="U21" s="1"/>
      <c r="V21" s="1"/>
      <c r="W21" s="1"/>
      <c r="X21" s="1"/>
      <c r="Y21" s="1"/>
      <c r="Z21" s="2"/>
      <c r="AA21" s="2"/>
      <c r="AB21" s="2"/>
      <c r="AC21" s="2"/>
      <c r="AD21" s="5">
        <v>97</v>
      </c>
      <c r="AE21" s="5">
        <v>98</v>
      </c>
      <c r="AF21" s="2"/>
      <c r="AG21" s="2"/>
      <c r="AH21" s="2"/>
      <c r="AI21" s="2"/>
      <c r="AJ21" s="5">
        <v>257</v>
      </c>
      <c r="AK21" s="5">
        <v>257</v>
      </c>
      <c r="AL21" s="2"/>
      <c r="AM21" s="2"/>
      <c r="AN21" s="2"/>
      <c r="AO21" s="2"/>
      <c r="AP21" s="5">
        <v>113</v>
      </c>
      <c r="AQ21" s="5">
        <v>118</v>
      </c>
      <c r="AR21" s="83">
        <f t="shared" si="3"/>
        <v>467</v>
      </c>
      <c r="AS21" s="83">
        <f t="shared" si="3"/>
        <v>473</v>
      </c>
      <c r="AT21" s="19">
        <f>AR21/AS21</f>
        <v>0.98731501057082449</v>
      </c>
      <c r="AU21" s="129" t="s">
        <v>4</v>
      </c>
      <c r="AV21" s="176" t="s">
        <v>112</v>
      </c>
    </row>
    <row r="22" spans="1:49" s="106" customFormat="1" ht="93" hidden="1" customHeight="1" x14ac:dyDescent="0.25">
      <c r="A22" s="4"/>
      <c r="B22" s="195">
        <f t="shared" si="2"/>
        <v>14</v>
      </c>
      <c r="C22" s="5" t="s">
        <v>10</v>
      </c>
      <c r="D22" s="5" t="s">
        <v>101</v>
      </c>
      <c r="E22" s="5" t="s">
        <v>95</v>
      </c>
      <c r="F22" s="174" t="s">
        <v>134</v>
      </c>
      <c r="G22" s="5" t="s">
        <v>135</v>
      </c>
      <c r="H22" s="5" t="s">
        <v>89</v>
      </c>
      <c r="I22" s="5" t="s">
        <v>69</v>
      </c>
      <c r="J22" s="5" t="s">
        <v>62</v>
      </c>
      <c r="K22" s="5" t="s">
        <v>54</v>
      </c>
      <c r="L22" s="5" t="s">
        <v>136</v>
      </c>
      <c r="M22" s="5" t="s">
        <v>137</v>
      </c>
      <c r="N22" s="5" t="s">
        <v>138</v>
      </c>
      <c r="O22" s="5"/>
      <c r="P22" s="5"/>
      <c r="Q22" s="5" t="s">
        <v>58</v>
      </c>
      <c r="R22" s="5" t="s">
        <v>1</v>
      </c>
      <c r="S22" s="74">
        <v>0.7</v>
      </c>
      <c r="T22" s="5"/>
      <c r="U22" s="5"/>
      <c r="V22" s="5"/>
      <c r="W22" s="5"/>
      <c r="X22" s="5"/>
      <c r="Y22" s="5"/>
      <c r="Z22" s="19">
        <v>128.15</v>
      </c>
      <c r="AA22" s="5">
        <v>140</v>
      </c>
      <c r="AB22" s="2"/>
      <c r="AC22" s="2"/>
      <c r="AD22" s="2"/>
      <c r="AE22" s="2"/>
      <c r="AF22" s="2"/>
      <c r="AG22" s="2"/>
      <c r="AH22" s="19">
        <v>96.33</v>
      </c>
      <c r="AI22" s="159">
        <v>108</v>
      </c>
      <c r="AJ22" s="2"/>
      <c r="AK22" s="2"/>
      <c r="AL22" s="2"/>
      <c r="AM22" s="2"/>
      <c r="AN22" s="2"/>
      <c r="AO22" s="2"/>
      <c r="AP22" s="74">
        <v>170.67</v>
      </c>
      <c r="AQ22" s="5">
        <v>188</v>
      </c>
      <c r="AR22" s="83">
        <f t="shared" si="3"/>
        <v>395.15</v>
      </c>
      <c r="AS22" s="83">
        <f t="shared" si="3"/>
        <v>436</v>
      </c>
      <c r="AT22" s="19">
        <f>(AR22/AS22)</f>
        <v>0.90630733944954123</v>
      </c>
      <c r="AU22" s="129" t="s">
        <v>4</v>
      </c>
      <c r="AV22" s="175" t="s">
        <v>1140</v>
      </c>
      <c r="AW22" s="4"/>
    </row>
    <row r="23" spans="1:49" s="106" customFormat="1" ht="93" hidden="1" customHeight="1" x14ac:dyDescent="0.25">
      <c r="A23" s="111"/>
      <c r="B23" s="195">
        <f t="shared" si="2"/>
        <v>15</v>
      </c>
      <c r="C23" s="109" t="s">
        <v>11</v>
      </c>
      <c r="D23" s="109" t="s">
        <v>140</v>
      </c>
      <c r="E23" s="109" t="s">
        <v>141</v>
      </c>
      <c r="F23" s="109" t="s">
        <v>142</v>
      </c>
      <c r="G23" s="109" t="s">
        <v>143</v>
      </c>
      <c r="H23" s="109" t="s">
        <v>144</v>
      </c>
      <c r="I23" s="83" t="s">
        <v>76</v>
      </c>
      <c r="J23" s="83" t="s">
        <v>62</v>
      </c>
      <c r="K23" s="83" t="s">
        <v>54</v>
      </c>
      <c r="L23" s="83" t="s">
        <v>145</v>
      </c>
      <c r="M23" s="109" t="s">
        <v>146</v>
      </c>
      <c r="N23" s="109" t="s">
        <v>147</v>
      </c>
      <c r="O23" s="109"/>
      <c r="P23" s="109"/>
      <c r="Q23" s="83" t="s">
        <v>58</v>
      </c>
      <c r="R23" s="83" t="s">
        <v>1</v>
      </c>
      <c r="S23" s="81">
        <v>1</v>
      </c>
      <c r="T23" s="83">
        <v>687</v>
      </c>
      <c r="U23" s="83">
        <v>717</v>
      </c>
      <c r="V23" s="83">
        <v>708</v>
      </c>
      <c r="W23" s="83">
        <v>735</v>
      </c>
      <c r="X23" s="83">
        <v>995</v>
      </c>
      <c r="Y23" s="83">
        <v>1077</v>
      </c>
      <c r="Z23" s="83">
        <v>930</v>
      </c>
      <c r="AA23" s="83">
        <v>1042</v>
      </c>
      <c r="AB23" s="83">
        <v>835</v>
      </c>
      <c r="AC23" s="83">
        <v>1005</v>
      </c>
      <c r="AD23" s="83">
        <v>817</v>
      </c>
      <c r="AE23" s="181">
        <v>902</v>
      </c>
      <c r="AF23" s="181">
        <v>865</v>
      </c>
      <c r="AG23" s="181">
        <v>908</v>
      </c>
      <c r="AH23" s="181">
        <v>964</v>
      </c>
      <c r="AI23" s="181">
        <v>989</v>
      </c>
      <c r="AJ23" s="181">
        <v>974</v>
      </c>
      <c r="AK23" s="181">
        <v>979</v>
      </c>
      <c r="AL23" s="83">
        <v>884</v>
      </c>
      <c r="AM23" s="83">
        <v>896</v>
      </c>
      <c r="AN23" s="83">
        <v>943</v>
      </c>
      <c r="AO23" s="83">
        <v>947</v>
      </c>
      <c r="AP23" s="83">
        <v>912</v>
      </c>
      <c r="AQ23" s="83">
        <v>921</v>
      </c>
      <c r="AR23" s="83">
        <f t="shared" si="3"/>
        <v>10514</v>
      </c>
      <c r="AS23" s="83">
        <f t="shared" si="3"/>
        <v>11118</v>
      </c>
      <c r="AT23" s="19">
        <f>(AR23/AS23)</f>
        <v>0.94567368231696347</v>
      </c>
      <c r="AU23" s="129" t="s">
        <v>4</v>
      </c>
      <c r="AV23" s="175" t="s">
        <v>1140</v>
      </c>
      <c r="AW23" s="111"/>
    </row>
    <row r="24" spans="1:49" s="106" customFormat="1" ht="93" hidden="1" customHeight="1" x14ac:dyDescent="0.25">
      <c r="A24" s="125"/>
      <c r="B24" s="195">
        <f t="shared" si="2"/>
        <v>16</v>
      </c>
      <c r="C24" s="109" t="s">
        <v>11</v>
      </c>
      <c r="D24" s="182" t="s">
        <v>140</v>
      </c>
      <c r="E24" s="83" t="s">
        <v>149</v>
      </c>
      <c r="F24" s="83" t="s">
        <v>150</v>
      </c>
      <c r="G24" s="83" t="s">
        <v>151</v>
      </c>
      <c r="H24" s="83" t="s">
        <v>144</v>
      </c>
      <c r="I24" s="83" t="s">
        <v>555</v>
      </c>
      <c r="J24" s="83" t="s">
        <v>152</v>
      </c>
      <c r="K24" s="83" t="s">
        <v>54</v>
      </c>
      <c r="L24" s="83" t="s">
        <v>55</v>
      </c>
      <c r="M24" s="83" t="s">
        <v>153</v>
      </c>
      <c r="N24" s="83" t="s">
        <v>154</v>
      </c>
      <c r="O24" s="83"/>
      <c r="P24" s="83"/>
      <c r="Q24" s="83" t="s">
        <v>58</v>
      </c>
      <c r="R24" s="83" t="s">
        <v>1</v>
      </c>
      <c r="S24" s="81">
        <v>0.3</v>
      </c>
      <c r="T24" s="83">
        <v>113</v>
      </c>
      <c r="U24" s="83">
        <v>1009</v>
      </c>
      <c r="V24" s="83">
        <v>151</v>
      </c>
      <c r="W24" s="83">
        <v>1173</v>
      </c>
      <c r="X24" s="83">
        <v>223</v>
      </c>
      <c r="Y24" s="83">
        <v>1443</v>
      </c>
      <c r="Z24" s="83">
        <v>259</v>
      </c>
      <c r="AA24" s="83">
        <v>1185</v>
      </c>
      <c r="AB24" s="83">
        <v>255</v>
      </c>
      <c r="AC24" s="83">
        <v>1189</v>
      </c>
      <c r="AD24" s="83">
        <v>172</v>
      </c>
      <c r="AE24" s="83">
        <v>1173</v>
      </c>
      <c r="AF24" s="181">
        <v>169</v>
      </c>
      <c r="AG24" s="181">
        <v>1045</v>
      </c>
      <c r="AH24" s="181">
        <v>160</v>
      </c>
      <c r="AI24" s="181">
        <v>1089</v>
      </c>
      <c r="AJ24" s="181">
        <v>104</v>
      </c>
      <c r="AK24" s="181">
        <v>1088</v>
      </c>
      <c r="AL24" s="181">
        <v>183</v>
      </c>
      <c r="AM24" s="181">
        <v>1100</v>
      </c>
      <c r="AN24" s="181">
        <v>202</v>
      </c>
      <c r="AO24" s="181">
        <v>1093</v>
      </c>
      <c r="AP24" s="181">
        <v>286</v>
      </c>
      <c r="AQ24" s="181">
        <v>1024</v>
      </c>
      <c r="AR24" s="83">
        <f t="shared" si="3"/>
        <v>2277</v>
      </c>
      <c r="AS24" s="83">
        <f t="shared" si="3"/>
        <v>13611</v>
      </c>
      <c r="AT24" s="19">
        <f>(AR24/AS24)</f>
        <v>0.16729116156050253</v>
      </c>
      <c r="AU24" s="129" t="s">
        <v>4</v>
      </c>
      <c r="AV24" s="175" t="s">
        <v>1140</v>
      </c>
      <c r="AW24" s="125"/>
    </row>
    <row r="25" spans="1:49" s="106" customFormat="1" ht="115.5" hidden="1" customHeight="1" x14ac:dyDescent="0.25">
      <c r="B25" s="195">
        <f t="shared" si="2"/>
        <v>17</v>
      </c>
      <c r="C25" s="1" t="s">
        <v>12</v>
      </c>
      <c r="D25" s="1" t="s">
        <v>156</v>
      </c>
      <c r="E25" s="1" t="s">
        <v>157</v>
      </c>
      <c r="F25" s="1" t="s">
        <v>158</v>
      </c>
      <c r="G25" s="1" t="s">
        <v>159</v>
      </c>
      <c r="H25" s="1" t="s">
        <v>160</v>
      </c>
      <c r="I25" s="1" t="s">
        <v>52</v>
      </c>
      <c r="J25" s="1" t="s">
        <v>90</v>
      </c>
      <c r="K25" s="1" t="s">
        <v>54</v>
      </c>
      <c r="L25" s="1" t="s">
        <v>161</v>
      </c>
      <c r="M25" s="1" t="s">
        <v>162</v>
      </c>
      <c r="N25" s="1" t="s">
        <v>163</v>
      </c>
      <c r="O25" s="1"/>
      <c r="P25" s="1"/>
      <c r="Q25" s="5" t="s">
        <v>58</v>
      </c>
      <c r="R25" s="5" t="s">
        <v>1</v>
      </c>
      <c r="S25" s="74">
        <v>0.65</v>
      </c>
      <c r="T25" s="1"/>
      <c r="U25" s="1"/>
      <c r="V25" s="1"/>
      <c r="W25" s="1"/>
      <c r="X25" s="1"/>
      <c r="Y25" s="1"/>
      <c r="Z25" s="2"/>
      <c r="AA25" s="2"/>
      <c r="AB25" s="2"/>
      <c r="AC25" s="2"/>
      <c r="AD25" s="5">
        <v>127</v>
      </c>
      <c r="AE25" s="5">
        <v>86</v>
      </c>
      <c r="AF25" s="2"/>
      <c r="AG25" s="2"/>
      <c r="AH25" s="2"/>
      <c r="AI25" s="2"/>
      <c r="AJ25" s="2"/>
      <c r="AK25" s="2"/>
      <c r="AL25" s="2"/>
      <c r="AM25" s="2"/>
      <c r="AN25" s="2"/>
      <c r="AO25" s="104"/>
      <c r="AP25" s="104">
        <v>130</v>
      </c>
      <c r="AQ25" s="104">
        <v>89</v>
      </c>
      <c r="AR25" s="104">
        <f>AD25</f>
        <v>127</v>
      </c>
      <c r="AS25" s="104">
        <f>AE25</f>
        <v>86</v>
      </c>
      <c r="AT25" s="82">
        <v>1.4607000000000001</v>
      </c>
      <c r="AU25" s="129" t="s">
        <v>4</v>
      </c>
      <c r="AV25" s="105" t="s">
        <v>1145</v>
      </c>
    </row>
    <row r="26" spans="1:49" s="106" customFormat="1" ht="115.5" hidden="1" customHeight="1" x14ac:dyDescent="0.25">
      <c r="B26" s="195">
        <f t="shared" si="2"/>
        <v>18</v>
      </c>
      <c r="C26" s="1" t="s">
        <v>12</v>
      </c>
      <c r="D26" s="1" t="s">
        <v>156</v>
      </c>
      <c r="E26" s="1" t="s">
        <v>157</v>
      </c>
      <c r="F26" s="1" t="s">
        <v>165</v>
      </c>
      <c r="G26" s="1" t="s">
        <v>166</v>
      </c>
      <c r="H26" s="1" t="s">
        <v>160</v>
      </c>
      <c r="I26" s="1" t="s">
        <v>52</v>
      </c>
      <c r="J26" s="1" t="s">
        <v>62</v>
      </c>
      <c r="K26" s="1" t="s">
        <v>54</v>
      </c>
      <c r="L26" s="1" t="s">
        <v>91</v>
      </c>
      <c r="M26" s="1" t="s">
        <v>167</v>
      </c>
      <c r="N26" s="1" t="s">
        <v>168</v>
      </c>
      <c r="O26" s="1"/>
      <c r="P26" s="1"/>
      <c r="Q26" s="5" t="s">
        <v>58</v>
      </c>
      <c r="R26" s="5" t="s">
        <v>1</v>
      </c>
      <c r="S26" s="152">
        <v>1</v>
      </c>
      <c r="T26" s="1"/>
      <c r="U26" s="1"/>
      <c r="V26" s="1"/>
      <c r="W26" s="1"/>
      <c r="X26" s="1">
        <v>21</v>
      </c>
      <c r="Y26" s="1">
        <v>21</v>
      </c>
      <c r="Z26" s="2"/>
      <c r="AA26" s="2"/>
      <c r="AB26" s="2"/>
      <c r="AC26" s="2"/>
      <c r="AD26" s="5">
        <v>18</v>
      </c>
      <c r="AE26" s="5">
        <v>18</v>
      </c>
      <c r="AF26" s="2"/>
      <c r="AG26" s="2"/>
      <c r="AH26" s="2"/>
      <c r="AI26" s="2"/>
      <c r="AJ26" s="5">
        <v>21</v>
      </c>
      <c r="AK26" s="5">
        <v>21</v>
      </c>
      <c r="AL26" s="2"/>
      <c r="AM26" s="2"/>
      <c r="AN26" s="2"/>
      <c r="AO26" s="2"/>
      <c r="AP26" s="5">
        <v>18</v>
      </c>
      <c r="AQ26" s="5">
        <v>18</v>
      </c>
      <c r="AR26" s="104">
        <f>T26+V26+X26</f>
        <v>21</v>
      </c>
      <c r="AS26" s="104">
        <f>U26+W26+Y26</f>
        <v>21</v>
      </c>
      <c r="AT26" s="82">
        <f>AR26/AS26</f>
        <v>1</v>
      </c>
      <c r="AU26" s="129" t="s">
        <v>4</v>
      </c>
      <c r="AV26" s="176" t="s">
        <v>192</v>
      </c>
    </row>
    <row r="27" spans="1:49" s="106" customFormat="1" ht="84" hidden="1" customHeight="1" x14ac:dyDescent="0.25">
      <c r="B27" s="195">
        <f t="shared" si="2"/>
        <v>19</v>
      </c>
      <c r="C27" s="1" t="s">
        <v>13</v>
      </c>
      <c r="D27" s="1" t="s">
        <v>170</v>
      </c>
      <c r="E27" s="1" t="s">
        <v>171</v>
      </c>
      <c r="F27" s="1" t="s">
        <v>172</v>
      </c>
      <c r="G27" s="1" t="s">
        <v>173</v>
      </c>
      <c r="H27" s="1" t="s">
        <v>51</v>
      </c>
      <c r="I27" s="1" t="s">
        <v>52</v>
      </c>
      <c r="J27" s="1" t="s">
        <v>152</v>
      </c>
      <c r="K27" s="1" t="s">
        <v>54</v>
      </c>
      <c r="L27" s="1" t="s">
        <v>55</v>
      </c>
      <c r="M27" s="1" t="s">
        <v>174</v>
      </c>
      <c r="N27" s="1" t="s">
        <v>175</v>
      </c>
      <c r="O27" s="1"/>
      <c r="P27" s="1"/>
      <c r="Q27" s="5" t="s">
        <v>176</v>
      </c>
      <c r="R27" s="5" t="s">
        <v>1</v>
      </c>
      <c r="S27" s="74" t="s">
        <v>177</v>
      </c>
      <c r="T27" s="117">
        <v>3</v>
      </c>
      <c r="U27" s="117">
        <v>3</v>
      </c>
      <c r="V27" s="1">
        <v>2</v>
      </c>
      <c r="W27" s="1">
        <v>3</v>
      </c>
      <c r="X27" s="1">
        <v>2</v>
      </c>
      <c r="Y27" s="1">
        <v>2</v>
      </c>
      <c r="Z27" s="1">
        <v>1</v>
      </c>
      <c r="AA27" s="1">
        <v>2</v>
      </c>
      <c r="AB27" s="5">
        <v>1</v>
      </c>
      <c r="AC27" s="5">
        <v>1</v>
      </c>
      <c r="AD27" s="5">
        <v>1</v>
      </c>
      <c r="AE27" s="5">
        <v>1</v>
      </c>
      <c r="AF27" s="2">
        <v>1</v>
      </c>
      <c r="AG27" s="2">
        <v>1</v>
      </c>
      <c r="AH27" s="2">
        <v>0</v>
      </c>
      <c r="AI27" s="2">
        <v>1</v>
      </c>
      <c r="AJ27" s="2">
        <v>0</v>
      </c>
      <c r="AK27" s="2">
        <v>0</v>
      </c>
      <c r="AL27" s="2">
        <v>0</v>
      </c>
      <c r="AM27" s="2">
        <v>0</v>
      </c>
      <c r="AN27" s="191">
        <v>1</v>
      </c>
      <c r="AO27" s="191">
        <v>0</v>
      </c>
      <c r="AP27" s="2">
        <v>2</v>
      </c>
      <c r="AQ27" s="2">
        <v>0</v>
      </c>
      <c r="AR27" s="83">
        <f t="shared" ref="AR27:AR44" si="4">T27+V27+X27+Z27+AB27+AD27+AF27+AH27+AJ27+AL27+AN27+AP27</f>
        <v>14</v>
      </c>
      <c r="AS27" s="83">
        <f t="shared" ref="AS27:AS44" si="5">U27+W27+Y27+AA27+AC27+AE27+AG27+AI27+AK27+AM27+AO27+AQ27</f>
        <v>14</v>
      </c>
      <c r="AT27" s="82">
        <v>0</v>
      </c>
      <c r="AU27" s="129" t="s">
        <v>4</v>
      </c>
      <c r="AV27" s="105" t="s">
        <v>112</v>
      </c>
    </row>
    <row r="28" spans="1:49" s="106" customFormat="1" ht="84" hidden="1" customHeight="1" x14ac:dyDescent="0.25">
      <c r="B28" s="195">
        <f t="shared" si="2"/>
        <v>20</v>
      </c>
      <c r="C28" s="1" t="s">
        <v>13</v>
      </c>
      <c r="D28" s="1" t="s">
        <v>179</v>
      </c>
      <c r="E28" s="1" t="s">
        <v>171</v>
      </c>
      <c r="F28" s="1" t="s">
        <v>180</v>
      </c>
      <c r="G28" s="1" t="s">
        <v>181</v>
      </c>
      <c r="H28" s="1" t="s">
        <v>51</v>
      </c>
      <c r="I28" s="1" t="s">
        <v>52</v>
      </c>
      <c r="J28" s="1" t="s">
        <v>62</v>
      </c>
      <c r="K28" s="1" t="s">
        <v>54</v>
      </c>
      <c r="L28" s="1" t="s">
        <v>55</v>
      </c>
      <c r="M28" s="1" t="s">
        <v>182</v>
      </c>
      <c r="N28" s="1" t="s">
        <v>183</v>
      </c>
      <c r="O28" s="1"/>
      <c r="P28" s="1"/>
      <c r="Q28" s="5" t="s">
        <v>58</v>
      </c>
      <c r="R28" s="5" t="s">
        <v>1</v>
      </c>
      <c r="S28" s="124">
        <v>1</v>
      </c>
      <c r="T28" s="1">
        <v>5</v>
      </c>
      <c r="U28" s="1">
        <v>5</v>
      </c>
      <c r="V28" s="1">
        <v>2</v>
      </c>
      <c r="W28" s="1">
        <v>2</v>
      </c>
      <c r="X28" s="1">
        <v>4</v>
      </c>
      <c r="Y28" s="1">
        <v>4</v>
      </c>
      <c r="Z28" s="1">
        <v>10</v>
      </c>
      <c r="AA28" s="1">
        <v>10</v>
      </c>
      <c r="AB28" s="5">
        <v>9</v>
      </c>
      <c r="AC28" s="5">
        <v>9</v>
      </c>
      <c r="AD28" s="5">
        <v>6</v>
      </c>
      <c r="AE28" s="5">
        <v>6</v>
      </c>
      <c r="AF28" s="5">
        <v>4</v>
      </c>
      <c r="AG28" s="5">
        <v>4</v>
      </c>
      <c r="AH28" s="5">
        <v>6</v>
      </c>
      <c r="AI28" s="5">
        <v>6</v>
      </c>
      <c r="AJ28" s="5">
        <v>14</v>
      </c>
      <c r="AK28" s="5">
        <v>14</v>
      </c>
      <c r="AL28" s="2">
        <v>5</v>
      </c>
      <c r="AM28" s="2">
        <v>5</v>
      </c>
      <c r="AN28" s="2">
        <v>6</v>
      </c>
      <c r="AO28" s="2">
        <v>6</v>
      </c>
      <c r="AP28" s="2">
        <v>8</v>
      </c>
      <c r="AQ28" s="2">
        <v>8</v>
      </c>
      <c r="AR28" s="83">
        <f t="shared" si="4"/>
        <v>79</v>
      </c>
      <c r="AS28" s="83">
        <f t="shared" si="5"/>
        <v>79</v>
      </c>
      <c r="AT28" s="19">
        <f>AR28/AS28</f>
        <v>1</v>
      </c>
      <c r="AU28" s="129" t="s">
        <v>4</v>
      </c>
      <c r="AV28" s="105" t="s">
        <v>1146</v>
      </c>
    </row>
    <row r="29" spans="1:49" s="106" customFormat="1" ht="84" hidden="1" customHeight="1" x14ac:dyDescent="0.25">
      <c r="B29" s="195">
        <f t="shared" si="2"/>
        <v>21</v>
      </c>
      <c r="C29" s="1" t="s">
        <v>14</v>
      </c>
      <c r="D29" s="1" t="s">
        <v>185</v>
      </c>
      <c r="E29" s="1" t="s">
        <v>186</v>
      </c>
      <c r="F29" s="1" t="s">
        <v>187</v>
      </c>
      <c r="G29" s="1" t="s">
        <v>188</v>
      </c>
      <c r="H29" s="1" t="s">
        <v>189</v>
      </c>
      <c r="I29" s="1" t="s">
        <v>52</v>
      </c>
      <c r="J29" s="1" t="s">
        <v>90</v>
      </c>
      <c r="K29" s="1" t="s">
        <v>54</v>
      </c>
      <c r="L29" s="1" t="s">
        <v>91</v>
      </c>
      <c r="M29" s="1" t="s">
        <v>190</v>
      </c>
      <c r="N29" s="1" t="s">
        <v>191</v>
      </c>
      <c r="O29" s="1"/>
      <c r="P29" s="1"/>
      <c r="Q29" s="5" t="s">
        <v>58</v>
      </c>
      <c r="R29" s="5" t="s">
        <v>1</v>
      </c>
      <c r="S29" s="74">
        <v>1</v>
      </c>
      <c r="T29" s="1"/>
      <c r="U29" s="1"/>
      <c r="V29" s="1"/>
      <c r="W29" s="1"/>
      <c r="X29" s="123">
        <v>0.247222</v>
      </c>
      <c r="Y29" s="124">
        <v>0.25</v>
      </c>
      <c r="Z29" s="2"/>
      <c r="AA29" s="2"/>
      <c r="AB29" s="2"/>
      <c r="AC29" s="2"/>
      <c r="AD29" s="97">
        <v>0.55000000000000004</v>
      </c>
      <c r="AE29" s="97">
        <v>0.55000000000000004</v>
      </c>
      <c r="AF29" s="2"/>
      <c r="AG29" s="2"/>
      <c r="AH29" s="2"/>
      <c r="AI29" s="2"/>
      <c r="AJ29" s="97">
        <v>0.85</v>
      </c>
      <c r="AK29" s="97">
        <v>0.85</v>
      </c>
      <c r="AL29" s="2"/>
      <c r="AM29" s="2"/>
      <c r="AN29" s="2"/>
      <c r="AO29" s="2"/>
      <c r="AP29" s="97">
        <v>1</v>
      </c>
      <c r="AQ29" s="97">
        <v>1</v>
      </c>
      <c r="AR29" s="74">
        <v>1</v>
      </c>
      <c r="AS29" s="74">
        <v>1</v>
      </c>
      <c r="AT29" s="19">
        <f t="shared" ref="AT29:AT34" si="6">(AR29/AS29)</f>
        <v>1</v>
      </c>
      <c r="AU29" s="129" t="s">
        <v>4</v>
      </c>
      <c r="AV29" s="105" t="s">
        <v>1146</v>
      </c>
    </row>
    <row r="30" spans="1:49" s="106" customFormat="1" ht="100.5" hidden="1" customHeight="1" x14ac:dyDescent="0.25">
      <c r="B30" s="195">
        <f t="shared" si="2"/>
        <v>22</v>
      </c>
      <c r="C30" s="1" t="s">
        <v>14</v>
      </c>
      <c r="D30" s="1" t="s">
        <v>185</v>
      </c>
      <c r="E30" s="1" t="s">
        <v>193</v>
      </c>
      <c r="F30" s="1" t="s">
        <v>194</v>
      </c>
      <c r="G30" s="1" t="s">
        <v>195</v>
      </c>
      <c r="H30" s="1" t="s">
        <v>196</v>
      </c>
      <c r="I30" s="1" t="s">
        <v>69</v>
      </c>
      <c r="J30" s="1" t="s">
        <v>62</v>
      </c>
      <c r="K30" s="1" t="s">
        <v>54</v>
      </c>
      <c r="L30" s="1" t="s">
        <v>91</v>
      </c>
      <c r="M30" s="1" t="s">
        <v>197</v>
      </c>
      <c r="N30" s="1" t="s">
        <v>198</v>
      </c>
      <c r="O30" s="1"/>
      <c r="P30" s="1"/>
      <c r="Q30" s="5" t="s">
        <v>58</v>
      </c>
      <c r="R30" s="5" t="s">
        <v>1</v>
      </c>
      <c r="S30" s="74">
        <v>0.9</v>
      </c>
      <c r="T30" s="1"/>
      <c r="U30" s="1"/>
      <c r="V30" s="1"/>
      <c r="W30" s="1"/>
      <c r="X30" s="1">
        <v>157</v>
      </c>
      <c r="Y30" s="1">
        <v>216</v>
      </c>
      <c r="Z30" s="1"/>
      <c r="AA30" s="1"/>
      <c r="AB30" s="1"/>
      <c r="AC30" s="1"/>
      <c r="AD30" s="1">
        <v>209</v>
      </c>
      <c r="AE30" s="1">
        <v>220</v>
      </c>
      <c r="AH30" s="2"/>
      <c r="AI30" s="2"/>
      <c r="AJ30" s="5">
        <v>54</v>
      </c>
      <c r="AK30" s="5">
        <v>90</v>
      </c>
      <c r="AL30" s="2"/>
      <c r="AM30" s="2"/>
      <c r="AN30" s="2"/>
      <c r="AO30" s="2"/>
      <c r="AP30" s="2">
        <v>66</v>
      </c>
      <c r="AQ30" s="2">
        <v>95</v>
      </c>
      <c r="AR30" s="83">
        <f>T30+V30+X30+Z30+AB30+AF30+AD30+AH30+AJ30+AL30+AN30+AP30</f>
        <v>486</v>
      </c>
      <c r="AS30" s="83">
        <f>U30+W30+Y30+AA30+AC30+AG30+AE30+AI30+AK30+AM30+AO30+AQ30</f>
        <v>621</v>
      </c>
      <c r="AT30" s="19">
        <v>0.7</v>
      </c>
      <c r="AU30" s="128" t="s">
        <v>6</v>
      </c>
      <c r="AV30" s="105" t="s">
        <v>1147</v>
      </c>
    </row>
    <row r="31" spans="1:49" s="106" customFormat="1" ht="100.5" hidden="1" customHeight="1" x14ac:dyDescent="0.25">
      <c r="B31" s="195">
        <f t="shared" si="2"/>
        <v>23</v>
      </c>
      <c r="C31" s="1" t="s">
        <v>15</v>
      </c>
      <c r="D31" s="1" t="s">
        <v>199</v>
      </c>
      <c r="E31" s="1" t="s">
        <v>200</v>
      </c>
      <c r="F31" s="1" t="s">
        <v>201</v>
      </c>
      <c r="G31" s="1" t="s">
        <v>202</v>
      </c>
      <c r="H31" s="1" t="s">
        <v>203</v>
      </c>
      <c r="I31" s="1" t="s">
        <v>52</v>
      </c>
      <c r="J31" s="1" t="s">
        <v>62</v>
      </c>
      <c r="K31" s="1" t="s">
        <v>54</v>
      </c>
      <c r="L31" s="1" t="s">
        <v>91</v>
      </c>
      <c r="M31" s="1" t="s">
        <v>204</v>
      </c>
      <c r="N31" s="1" t="s">
        <v>205</v>
      </c>
      <c r="O31" s="1"/>
      <c r="P31" s="1"/>
      <c r="Q31" s="5" t="s">
        <v>58</v>
      </c>
      <c r="R31" s="5" t="s">
        <v>1</v>
      </c>
      <c r="S31" s="74">
        <v>0.95</v>
      </c>
      <c r="T31" s="1"/>
      <c r="U31" s="1"/>
      <c r="V31" s="1"/>
      <c r="W31" s="1"/>
      <c r="X31" s="1">
        <v>141</v>
      </c>
      <c r="Y31" s="1">
        <v>141</v>
      </c>
      <c r="Z31" s="2"/>
      <c r="AA31" s="2"/>
      <c r="AB31" s="2"/>
      <c r="AC31" s="2"/>
      <c r="AD31" s="1">
        <v>35</v>
      </c>
      <c r="AE31" s="1">
        <v>35</v>
      </c>
      <c r="AF31" s="2"/>
      <c r="AG31" s="2"/>
      <c r="AH31" s="2"/>
      <c r="AI31" s="2"/>
      <c r="AJ31" s="1">
        <v>24</v>
      </c>
      <c r="AK31" s="1">
        <v>24</v>
      </c>
      <c r="AL31" s="2"/>
      <c r="AM31" s="2"/>
      <c r="AN31" s="2"/>
      <c r="AO31" s="5"/>
      <c r="AP31" s="5">
        <v>49</v>
      </c>
      <c r="AQ31" s="5">
        <v>49</v>
      </c>
      <c r="AR31" s="83">
        <f>T31+V31+X31+Z31+AB31+AD31+AF31+AH31+AJ31+AL31+AN31+AP34</f>
        <v>1481</v>
      </c>
      <c r="AS31" s="83">
        <f>U31+W31+Y31+AA31+AC31+AE31+AG31+AI31+AK31+AM31+AO31+AQ34</f>
        <v>1793</v>
      </c>
      <c r="AT31" s="173">
        <v>1</v>
      </c>
      <c r="AU31" s="129" t="s">
        <v>4</v>
      </c>
      <c r="AV31" s="105" t="s">
        <v>1140</v>
      </c>
    </row>
    <row r="32" spans="1:49" s="106" customFormat="1" ht="113.25" hidden="1" customHeight="1" x14ac:dyDescent="0.25">
      <c r="B32" s="195">
        <f t="shared" si="2"/>
        <v>24</v>
      </c>
      <c r="C32" s="1" t="s">
        <v>15</v>
      </c>
      <c r="D32" s="1" t="s">
        <v>199</v>
      </c>
      <c r="E32" s="1" t="s">
        <v>200</v>
      </c>
      <c r="F32" s="1" t="s">
        <v>207</v>
      </c>
      <c r="G32" s="1" t="s">
        <v>208</v>
      </c>
      <c r="H32" s="1" t="s">
        <v>203</v>
      </c>
      <c r="I32" s="1" t="s">
        <v>52</v>
      </c>
      <c r="J32" s="1" t="s">
        <v>62</v>
      </c>
      <c r="K32" s="1" t="s">
        <v>54</v>
      </c>
      <c r="L32" s="1" t="s">
        <v>91</v>
      </c>
      <c r="M32" s="1" t="s">
        <v>209</v>
      </c>
      <c r="N32" s="1" t="s">
        <v>210</v>
      </c>
      <c r="O32" s="1"/>
      <c r="P32" s="1"/>
      <c r="Q32" s="5" t="s">
        <v>58</v>
      </c>
      <c r="R32" s="5" t="s">
        <v>1</v>
      </c>
      <c r="S32" s="74">
        <v>0.95</v>
      </c>
      <c r="T32" s="1"/>
      <c r="U32" s="1"/>
      <c r="V32" s="1"/>
      <c r="W32" s="1"/>
      <c r="X32" s="1">
        <v>74</v>
      </c>
      <c r="Y32" s="1">
        <v>74</v>
      </c>
      <c r="Z32" s="2"/>
      <c r="AA32" s="2"/>
      <c r="AB32" s="2"/>
      <c r="AC32" s="2"/>
      <c r="AD32" s="5">
        <v>87</v>
      </c>
      <c r="AE32" s="5">
        <v>87</v>
      </c>
      <c r="AF32" s="2"/>
      <c r="AG32" s="2"/>
      <c r="AH32" s="2"/>
      <c r="AI32" s="2"/>
      <c r="AJ32" s="5">
        <v>48</v>
      </c>
      <c r="AK32" s="5">
        <v>48</v>
      </c>
      <c r="AL32" s="2"/>
      <c r="AM32" s="2"/>
      <c r="AN32" s="2"/>
      <c r="AO32" s="5"/>
      <c r="AP32" s="5">
        <v>114</v>
      </c>
      <c r="AQ32" s="5">
        <v>114</v>
      </c>
      <c r="AR32" s="83">
        <f t="shared" si="4"/>
        <v>323</v>
      </c>
      <c r="AS32" s="83">
        <f t="shared" si="5"/>
        <v>323</v>
      </c>
      <c r="AT32" s="19">
        <f t="shared" si="6"/>
        <v>1</v>
      </c>
      <c r="AU32" s="129" t="s">
        <v>4</v>
      </c>
      <c r="AV32" s="105" t="s">
        <v>1140</v>
      </c>
    </row>
    <row r="33" spans="1:49" s="106" customFormat="1" ht="113.25" hidden="1" customHeight="1" x14ac:dyDescent="0.25">
      <c r="B33" s="195">
        <f t="shared" si="2"/>
        <v>25</v>
      </c>
      <c r="C33" s="1" t="s">
        <v>15</v>
      </c>
      <c r="D33" s="1" t="s">
        <v>199</v>
      </c>
      <c r="E33" s="1" t="s">
        <v>200</v>
      </c>
      <c r="F33" s="1" t="s">
        <v>211</v>
      </c>
      <c r="G33" s="1" t="s">
        <v>212</v>
      </c>
      <c r="H33" s="1" t="s">
        <v>203</v>
      </c>
      <c r="I33" s="1" t="s">
        <v>52</v>
      </c>
      <c r="J33" s="1" t="s">
        <v>62</v>
      </c>
      <c r="K33" s="1" t="s">
        <v>54</v>
      </c>
      <c r="L33" s="1" t="s">
        <v>91</v>
      </c>
      <c r="M33" s="1" t="s">
        <v>213</v>
      </c>
      <c r="N33" s="1" t="s">
        <v>214</v>
      </c>
      <c r="O33" s="1"/>
      <c r="P33" s="1"/>
      <c r="Q33" s="5" t="s">
        <v>58</v>
      </c>
      <c r="R33" s="5" t="s">
        <v>1</v>
      </c>
      <c r="S33" s="74">
        <v>0.95</v>
      </c>
      <c r="T33" s="1"/>
      <c r="U33" s="1"/>
      <c r="V33" s="1"/>
      <c r="W33" s="1"/>
      <c r="X33" s="1">
        <v>345</v>
      </c>
      <c r="Y33" s="1">
        <v>345</v>
      </c>
      <c r="Z33" s="2"/>
      <c r="AA33" s="2"/>
      <c r="AB33" s="2"/>
      <c r="AC33" s="2"/>
      <c r="AD33" s="5">
        <v>85</v>
      </c>
      <c r="AE33" s="5">
        <v>85</v>
      </c>
      <c r="AF33" s="2"/>
      <c r="AG33" s="2"/>
      <c r="AH33" s="2"/>
      <c r="AI33" s="2"/>
      <c r="AJ33" s="5">
        <v>66</v>
      </c>
      <c r="AK33" s="5">
        <v>66</v>
      </c>
      <c r="AL33" s="5"/>
      <c r="AM33" s="5"/>
      <c r="AN33" s="2"/>
      <c r="AO33" s="2"/>
      <c r="AP33" s="5">
        <v>124</v>
      </c>
      <c r="AQ33" s="5">
        <v>124</v>
      </c>
      <c r="AR33" s="83">
        <f t="shared" si="4"/>
        <v>620</v>
      </c>
      <c r="AS33" s="83">
        <f t="shared" si="5"/>
        <v>620</v>
      </c>
      <c r="AT33" s="19">
        <f t="shared" si="6"/>
        <v>1</v>
      </c>
      <c r="AU33" s="129" t="s">
        <v>4</v>
      </c>
      <c r="AV33" s="105" t="s">
        <v>1146</v>
      </c>
    </row>
    <row r="34" spans="1:49" s="106" customFormat="1" ht="113.25" hidden="1" customHeight="1" x14ac:dyDescent="0.25">
      <c r="B34" s="195">
        <f t="shared" si="2"/>
        <v>26</v>
      </c>
      <c r="C34" s="1" t="s">
        <v>15</v>
      </c>
      <c r="D34" s="1" t="s">
        <v>199</v>
      </c>
      <c r="E34" s="1" t="s">
        <v>215</v>
      </c>
      <c r="F34" s="1" t="s">
        <v>216</v>
      </c>
      <c r="G34" s="1" t="s">
        <v>217</v>
      </c>
      <c r="H34" s="1" t="s">
        <v>203</v>
      </c>
      <c r="I34" s="1" t="s">
        <v>52</v>
      </c>
      <c r="J34" s="1" t="s">
        <v>62</v>
      </c>
      <c r="K34" s="1" t="s">
        <v>54</v>
      </c>
      <c r="L34" s="1" t="s">
        <v>91</v>
      </c>
      <c r="M34" s="1" t="s">
        <v>218</v>
      </c>
      <c r="N34" s="1" t="s">
        <v>219</v>
      </c>
      <c r="O34" s="1"/>
      <c r="P34" s="1"/>
      <c r="Q34" s="5" t="s">
        <v>58</v>
      </c>
      <c r="R34" s="5" t="s">
        <v>1</v>
      </c>
      <c r="S34" s="74">
        <v>1</v>
      </c>
      <c r="T34" s="1"/>
      <c r="U34" s="1"/>
      <c r="V34" s="1"/>
      <c r="W34" s="1"/>
      <c r="X34" s="1">
        <v>1968</v>
      </c>
      <c r="Y34" s="1">
        <v>1545</v>
      </c>
      <c r="Z34" s="2"/>
      <c r="AA34" s="2"/>
      <c r="AB34" s="2"/>
      <c r="AC34" s="2"/>
      <c r="AD34" s="1">
        <v>1356</v>
      </c>
      <c r="AE34" s="1">
        <v>1367</v>
      </c>
      <c r="AF34" s="2"/>
      <c r="AG34" s="2"/>
      <c r="AH34" s="2"/>
      <c r="AI34" s="2"/>
      <c r="AJ34" s="1">
        <v>1645</v>
      </c>
      <c r="AK34" s="1">
        <v>1843</v>
      </c>
      <c r="AL34" s="2"/>
      <c r="AM34" s="2"/>
      <c r="AN34" s="2"/>
      <c r="AO34" s="2"/>
      <c r="AP34" s="1">
        <v>1281</v>
      </c>
      <c r="AQ34" s="1">
        <v>1593</v>
      </c>
      <c r="AR34" s="83">
        <f>T34+V34+X34+Z34+AB34+AD34+AF34+AH34+AJ34+AL34+AN34+AP34</f>
        <v>6250</v>
      </c>
      <c r="AS34" s="83">
        <f>U34+W34+Y34+AA34+AC34+AE34+AG34+AI34+AK34+AM34++AQ34</f>
        <v>6348</v>
      </c>
      <c r="AT34" s="19">
        <f t="shared" si="6"/>
        <v>0.98456206679269065</v>
      </c>
      <c r="AU34" s="129" t="s">
        <v>4</v>
      </c>
      <c r="AV34" s="105" t="s">
        <v>1148</v>
      </c>
    </row>
    <row r="35" spans="1:49" s="106" customFormat="1" ht="91.5" hidden="1" customHeight="1" x14ac:dyDescent="0.25">
      <c r="B35" s="195">
        <f t="shared" si="2"/>
        <v>27</v>
      </c>
      <c r="C35" s="1" t="s">
        <v>16</v>
      </c>
      <c r="D35" s="1" t="s">
        <v>221</v>
      </c>
      <c r="E35" s="1" t="s">
        <v>222</v>
      </c>
      <c r="F35" s="1" t="s">
        <v>223</v>
      </c>
      <c r="G35" s="1" t="s">
        <v>224</v>
      </c>
      <c r="H35" s="1" t="s">
        <v>225</v>
      </c>
      <c r="I35" s="1" t="s">
        <v>52</v>
      </c>
      <c r="J35" s="1" t="s">
        <v>90</v>
      </c>
      <c r="K35" s="1" t="s">
        <v>54</v>
      </c>
      <c r="L35" s="1" t="s">
        <v>91</v>
      </c>
      <c r="M35" s="1" t="s">
        <v>226</v>
      </c>
      <c r="N35" s="1" t="s">
        <v>227</v>
      </c>
      <c r="O35" s="1"/>
      <c r="P35" s="1"/>
      <c r="Q35" s="5" t="s">
        <v>228</v>
      </c>
      <c r="R35" s="5" t="s">
        <v>1</v>
      </c>
      <c r="S35" s="74">
        <v>1</v>
      </c>
      <c r="T35" s="1"/>
      <c r="U35" s="1"/>
      <c r="V35" s="1"/>
      <c r="W35" s="1"/>
      <c r="X35" s="1">
        <v>23</v>
      </c>
      <c r="Y35" s="1">
        <v>23</v>
      </c>
      <c r="Z35" s="2"/>
      <c r="AA35" s="2"/>
      <c r="AB35" s="2"/>
      <c r="AC35" s="2"/>
      <c r="AD35" s="5">
        <v>28</v>
      </c>
      <c r="AE35" s="5">
        <v>28</v>
      </c>
      <c r="AF35" s="5"/>
      <c r="AG35" s="5"/>
      <c r="AH35" s="5"/>
      <c r="AI35" s="5"/>
      <c r="AJ35" s="5">
        <v>31</v>
      </c>
      <c r="AK35" s="5">
        <v>31</v>
      </c>
      <c r="AL35" s="2"/>
      <c r="AM35" s="2"/>
      <c r="AN35" s="2"/>
      <c r="AO35" s="2"/>
      <c r="AP35" s="2">
        <v>29</v>
      </c>
      <c r="AQ35" s="2">
        <v>29</v>
      </c>
      <c r="AR35" s="83">
        <f t="shared" si="4"/>
        <v>111</v>
      </c>
      <c r="AS35" s="83">
        <f t="shared" si="5"/>
        <v>111</v>
      </c>
      <c r="AT35" s="19">
        <v>1</v>
      </c>
      <c r="AU35" s="129" t="s">
        <v>4</v>
      </c>
      <c r="AV35" s="176" t="s">
        <v>112</v>
      </c>
    </row>
    <row r="36" spans="1:49" s="106" customFormat="1" ht="204" hidden="1" x14ac:dyDescent="0.25">
      <c r="B36" s="195">
        <f t="shared" si="2"/>
        <v>28</v>
      </c>
      <c r="C36" s="1" t="s">
        <v>16</v>
      </c>
      <c r="D36" s="1" t="s">
        <v>221</v>
      </c>
      <c r="E36" s="1" t="s">
        <v>230</v>
      </c>
      <c r="F36" s="1" t="s">
        <v>231</v>
      </c>
      <c r="G36" s="1" t="s">
        <v>232</v>
      </c>
      <c r="H36" s="1" t="s">
        <v>225</v>
      </c>
      <c r="I36" s="1" t="s">
        <v>52</v>
      </c>
      <c r="J36" s="1" t="s">
        <v>90</v>
      </c>
      <c r="K36" s="1" t="s">
        <v>54</v>
      </c>
      <c r="L36" s="1" t="s">
        <v>91</v>
      </c>
      <c r="M36" s="1" t="s">
        <v>233</v>
      </c>
      <c r="N36" s="1" t="s">
        <v>234</v>
      </c>
      <c r="O36" s="1"/>
      <c r="P36" s="1"/>
      <c r="Q36" s="5" t="s">
        <v>228</v>
      </c>
      <c r="R36" s="5" t="s">
        <v>1</v>
      </c>
      <c r="S36" s="74">
        <v>1</v>
      </c>
      <c r="T36" s="1"/>
      <c r="U36" s="1"/>
      <c r="V36" s="1"/>
      <c r="W36" s="1"/>
      <c r="X36" s="1">
        <v>7</v>
      </c>
      <c r="Y36" s="1">
        <v>7</v>
      </c>
      <c r="Z36" s="2"/>
      <c r="AA36" s="2"/>
      <c r="AB36" s="2"/>
      <c r="AC36" s="2"/>
      <c r="AD36" s="5">
        <v>4</v>
      </c>
      <c r="AE36" s="5">
        <v>4</v>
      </c>
      <c r="AF36" s="2"/>
      <c r="AG36" s="2"/>
      <c r="AH36" s="2"/>
      <c r="AI36" s="2"/>
      <c r="AJ36" s="2">
        <v>1</v>
      </c>
      <c r="AK36" s="2">
        <v>1</v>
      </c>
      <c r="AL36" s="2"/>
      <c r="AM36" s="2"/>
      <c r="AN36" s="2"/>
      <c r="AO36" s="2"/>
      <c r="AP36" s="2">
        <v>3</v>
      </c>
      <c r="AQ36" s="2">
        <v>3</v>
      </c>
      <c r="AR36" s="83">
        <f t="shared" si="4"/>
        <v>15</v>
      </c>
      <c r="AS36" s="83">
        <f t="shared" si="5"/>
        <v>15</v>
      </c>
      <c r="AT36" s="19">
        <f>(AR36/AS36)</f>
        <v>1</v>
      </c>
      <c r="AU36" s="129" t="s">
        <v>4</v>
      </c>
      <c r="AV36" s="176" t="s">
        <v>112</v>
      </c>
    </row>
    <row r="37" spans="1:49" s="106" customFormat="1" ht="204" hidden="1" x14ac:dyDescent="0.25">
      <c r="B37" s="195">
        <f t="shared" si="2"/>
        <v>29</v>
      </c>
      <c r="C37" s="1" t="s">
        <v>16</v>
      </c>
      <c r="D37" s="1" t="s">
        <v>221</v>
      </c>
      <c r="E37" s="1" t="s">
        <v>230</v>
      </c>
      <c r="F37" s="1" t="s">
        <v>236</v>
      </c>
      <c r="G37" s="1" t="s">
        <v>237</v>
      </c>
      <c r="H37" s="1" t="s">
        <v>225</v>
      </c>
      <c r="I37" s="1" t="s">
        <v>52</v>
      </c>
      <c r="J37" s="1" t="s">
        <v>62</v>
      </c>
      <c r="K37" s="1" t="s">
        <v>238</v>
      </c>
      <c r="L37" s="1" t="s">
        <v>91</v>
      </c>
      <c r="M37" s="1" t="s">
        <v>239</v>
      </c>
      <c r="N37" s="1" t="s">
        <v>240</v>
      </c>
      <c r="O37" s="1"/>
      <c r="P37" s="1"/>
      <c r="Q37" s="5" t="s">
        <v>228</v>
      </c>
      <c r="R37" s="5" t="s">
        <v>1</v>
      </c>
      <c r="S37" s="74">
        <v>1</v>
      </c>
      <c r="T37" s="1"/>
      <c r="U37" s="1"/>
      <c r="V37" s="1"/>
      <c r="W37" s="1"/>
      <c r="X37" s="1">
        <v>153</v>
      </c>
      <c r="Y37" s="1">
        <v>153</v>
      </c>
      <c r="Z37" s="2"/>
      <c r="AA37" s="2"/>
      <c r="AB37" s="2"/>
      <c r="AC37" s="2"/>
      <c r="AD37" s="5">
        <v>159</v>
      </c>
      <c r="AE37" s="5">
        <v>159</v>
      </c>
      <c r="AF37" s="1"/>
      <c r="AG37" s="2"/>
      <c r="AH37" s="2"/>
      <c r="AI37" s="2"/>
      <c r="AJ37" s="2">
        <v>86</v>
      </c>
      <c r="AK37" s="2">
        <v>86</v>
      </c>
      <c r="AL37" s="2"/>
      <c r="AM37" s="2"/>
      <c r="AN37" s="2"/>
      <c r="AO37" s="2"/>
      <c r="AP37" s="2">
        <v>147</v>
      </c>
      <c r="AQ37" s="2">
        <v>147</v>
      </c>
      <c r="AR37" s="83">
        <f t="shared" si="4"/>
        <v>545</v>
      </c>
      <c r="AS37" s="83">
        <f t="shared" si="5"/>
        <v>545</v>
      </c>
      <c r="AT37" s="19">
        <f>(AR37/AS37)</f>
        <v>1</v>
      </c>
      <c r="AU37" s="129" t="s">
        <v>4</v>
      </c>
      <c r="AV37" s="105" t="s">
        <v>112</v>
      </c>
    </row>
    <row r="38" spans="1:49" s="106" customFormat="1" ht="91.5" hidden="1" customHeight="1" x14ac:dyDescent="0.25">
      <c r="B38" s="195">
        <f t="shared" si="2"/>
        <v>30</v>
      </c>
      <c r="C38" s="1" t="s">
        <v>16</v>
      </c>
      <c r="D38" s="1" t="s">
        <v>221</v>
      </c>
      <c r="E38" s="1" t="s">
        <v>230</v>
      </c>
      <c r="F38" s="1" t="s">
        <v>242</v>
      </c>
      <c r="G38" s="1" t="s">
        <v>243</v>
      </c>
      <c r="H38" s="1" t="s">
        <v>225</v>
      </c>
      <c r="I38" s="1" t="s">
        <v>52</v>
      </c>
      <c r="J38" s="1" t="s">
        <v>62</v>
      </c>
      <c r="K38" s="1" t="s">
        <v>54</v>
      </c>
      <c r="L38" s="1" t="s">
        <v>91</v>
      </c>
      <c r="M38" s="1" t="s">
        <v>244</v>
      </c>
      <c r="N38" s="1" t="s">
        <v>245</v>
      </c>
      <c r="O38" s="1"/>
      <c r="P38" s="1"/>
      <c r="Q38" s="5" t="s">
        <v>228</v>
      </c>
      <c r="R38" s="5" t="s">
        <v>1</v>
      </c>
      <c r="S38" s="74">
        <v>1</v>
      </c>
      <c r="T38" s="1"/>
      <c r="U38" s="1"/>
      <c r="V38" s="1"/>
      <c r="W38" s="1"/>
      <c r="X38" s="1">
        <v>11741</v>
      </c>
      <c r="Y38" s="1">
        <v>11741</v>
      </c>
      <c r="Z38" s="2"/>
      <c r="AA38" s="2"/>
      <c r="AB38" s="2"/>
      <c r="AC38" s="2"/>
      <c r="AD38" s="5">
        <v>16011</v>
      </c>
      <c r="AE38" s="5">
        <v>16011</v>
      </c>
      <c r="AF38" s="2"/>
      <c r="AG38" s="2"/>
      <c r="AH38" s="2"/>
      <c r="AI38" s="2"/>
      <c r="AJ38" s="2">
        <v>20757</v>
      </c>
      <c r="AK38" s="2">
        <v>20757</v>
      </c>
      <c r="AL38" s="2"/>
      <c r="AM38" s="2"/>
      <c r="AN38" s="2"/>
      <c r="AO38" s="2"/>
      <c r="AP38" s="2">
        <v>16690</v>
      </c>
      <c r="AQ38" s="2">
        <v>16690</v>
      </c>
      <c r="AR38" s="83">
        <f t="shared" si="4"/>
        <v>65199</v>
      </c>
      <c r="AS38" s="83">
        <f t="shared" si="5"/>
        <v>65199</v>
      </c>
      <c r="AT38" s="19">
        <f>(AR38/AS38)</f>
        <v>1</v>
      </c>
      <c r="AU38" s="129" t="s">
        <v>4</v>
      </c>
      <c r="AV38" s="105" t="s">
        <v>112</v>
      </c>
    </row>
    <row r="39" spans="1:49" ht="68.25" hidden="1" customHeight="1" x14ac:dyDescent="0.25">
      <c r="A39" s="106"/>
      <c r="B39" s="195">
        <f t="shared" si="2"/>
        <v>31</v>
      </c>
      <c r="C39" s="1" t="s">
        <v>16</v>
      </c>
      <c r="D39" s="1" t="s">
        <v>221</v>
      </c>
      <c r="E39" s="1" t="s">
        <v>230</v>
      </c>
      <c r="F39" s="1" t="s">
        <v>247</v>
      </c>
      <c r="G39" s="155" t="s">
        <v>248</v>
      </c>
      <c r="H39" s="1" t="s">
        <v>225</v>
      </c>
      <c r="I39" s="1" t="s">
        <v>52</v>
      </c>
      <c r="J39" s="1" t="s">
        <v>90</v>
      </c>
      <c r="K39" s="1" t="s">
        <v>54</v>
      </c>
      <c r="L39" s="1" t="s">
        <v>91</v>
      </c>
      <c r="M39" s="1" t="s">
        <v>249</v>
      </c>
      <c r="N39" s="1" t="s">
        <v>250</v>
      </c>
      <c r="O39" s="1"/>
      <c r="P39" s="1"/>
      <c r="Q39" s="5" t="s">
        <v>228</v>
      </c>
      <c r="R39" s="5" t="s">
        <v>1</v>
      </c>
      <c r="S39" s="74">
        <v>1</v>
      </c>
      <c r="T39" s="1"/>
      <c r="U39" s="1"/>
      <c r="V39" s="1"/>
      <c r="W39" s="1"/>
      <c r="X39" s="1">
        <v>26</v>
      </c>
      <c r="Y39" s="1">
        <v>26</v>
      </c>
      <c r="Z39" s="2"/>
      <c r="AA39" s="2"/>
      <c r="AB39" s="2"/>
      <c r="AC39" s="2"/>
      <c r="AD39" s="2">
        <v>22</v>
      </c>
      <c r="AE39" s="2">
        <v>22</v>
      </c>
      <c r="AF39" s="2"/>
      <c r="AG39" s="2"/>
      <c r="AH39" s="2"/>
      <c r="AI39" s="2"/>
      <c r="AJ39" s="2">
        <v>41</v>
      </c>
      <c r="AK39" s="2">
        <v>41</v>
      </c>
      <c r="AL39" s="2"/>
      <c r="AM39" s="2"/>
      <c r="AN39" s="2"/>
      <c r="AO39" s="2"/>
      <c r="AP39" s="2">
        <v>18</v>
      </c>
      <c r="AQ39" s="2">
        <v>18</v>
      </c>
      <c r="AR39" s="104">
        <f t="shared" si="4"/>
        <v>107</v>
      </c>
      <c r="AS39" s="104">
        <f t="shared" si="5"/>
        <v>107</v>
      </c>
      <c r="AT39" s="19">
        <v>1</v>
      </c>
      <c r="AU39" s="129" t="s">
        <v>4</v>
      </c>
      <c r="AV39" s="105" t="s">
        <v>1140</v>
      </c>
      <c r="AW39" s="106"/>
    </row>
    <row r="40" spans="1:49" s="106" customFormat="1" ht="87" hidden="1" customHeight="1" x14ac:dyDescent="0.25">
      <c r="A40" s="183"/>
      <c r="B40" s="195">
        <f t="shared" si="2"/>
        <v>32</v>
      </c>
      <c r="C40" s="1" t="s">
        <v>16</v>
      </c>
      <c r="D40" s="1" t="s">
        <v>221</v>
      </c>
      <c r="E40" s="1" t="s">
        <v>221</v>
      </c>
      <c r="F40" s="1" t="s">
        <v>252</v>
      </c>
      <c r="G40" s="1" t="s">
        <v>253</v>
      </c>
      <c r="H40" s="1" t="s">
        <v>225</v>
      </c>
      <c r="I40" s="1" t="s">
        <v>52</v>
      </c>
      <c r="J40" s="1" t="s">
        <v>90</v>
      </c>
      <c r="K40" s="1" t="s">
        <v>54</v>
      </c>
      <c r="L40" s="1" t="s">
        <v>254</v>
      </c>
      <c r="M40" s="1" t="s">
        <v>255</v>
      </c>
      <c r="N40" s="1" t="s">
        <v>256</v>
      </c>
      <c r="O40" s="1"/>
      <c r="P40" s="1"/>
      <c r="Q40" s="5" t="s">
        <v>228</v>
      </c>
      <c r="R40" s="5" t="s">
        <v>1</v>
      </c>
      <c r="S40" s="74">
        <v>1</v>
      </c>
      <c r="T40" s="1"/>
      <c r="U40" s="1"/>
      <c r="V40" s="1"/>
      <c r="W40" s="1"/>
      <c r="X40" s="1">
        <v>1</v>
      </c>
      <c r="Y40" s="1">
        <v>1</v>
      </c>
      <c r="Z40" s="2"/>
      <c r="AA40" s="2"/>
      <c r="AB40" s="2"/>
      <c r="AC40" s="2"/>
      <c r="AD40" s="2">
        <v>1</v>
      </c>
      <c r="AE40" s="2">
        <v>1</v>
      </c>
      <c r="AF40" s="2"/>
      <c r="AG40" s="2"/>
      <c r="AH40" s="2"/>
      <c r="AI40" s="2"/>
      <c r="AJ40" s="2">
        <v>4</v>
      </c>
      <c r="AK40" s="2">
        <v>4</v>
      </c>
      <c r="AL40" s="2"/>
      <c r="AM40" s="2"/>
      <c r="AN40" s="2"/>
      <c r="AO40" s="2"/>
      <c r="AP40" s="2">
        <v>4</v>
      </c>
      <c r="AQ40" s="2">
        <v>4</v>
      </c>
      <c r="AR40" s="104">
        <f t="shared" si="4"/>
        <v>10</v>
      </c>
      <c r="AS40" s="104">
        <f t="shared" si="5"/>
        <v>10</v>
      </c>
      <c r="AT40" s="19">
        <v>1</v>
      </c>
      <c r="AU40" s="129" t="s">
        <v>4</v>
      </c>
      <c r="AV40" s="105" t="s">
        <v>1140</v>
      </c>
    </row>
    <row r="41" spans="1:49" s="4" customFormat="1" ht="102" hidden="1" customHeight="1" x14ac:dyDescent="0.25">
      <c r="A41" s="183"/>
      <c r="B41" s="195">
        <f t="shared" si="2"/>
        <v>33</v>
      </c>
      <c r="C41" s="1" t="s">
        <v>16</v>
      </c>
      <c r="D41" s="1" t="s">
        <v>221</v>
      </c>
      <c r="E41" s="1" t="s">
        <v>230</v>
      </c>
      <c r="F41" s="1" t="s">
        <v>258</v>
      </c>
      <c r="G41" s="1" t="s">
        <v>259</v>
      </c>
      <c r="H41" s="1" t="s">
        <v>225</v>
      </c>
      <c r="I41" s="1" t="s">
        <v>52</v>
      </c>
      <c r="J41" s="1" t="s">
        <v>90</v>
      </c>
      <c r="K41" s="1" t="s">
        <v>54</v>
      </c>
      <c r="L41" s="1" t="s">
        <v>254</v>
      </c>
      <c r="M41" s="1" t="s">
        <v>260</v>
      </c>
      <c r="N41" s="1" t="s">
        <v>261</v>
      </c>
      <c r="O41" s="1"/>
      <c r="P41" s="1"/>
      <c r="Q41" s="5" t="s">
        <v>228</v>
      </c>
      <c r="R41" s="5" t="s">
        <v>1</v>
      </c>
      <c r="S41" s="74">
        <v>1</v>
      </c>
      <c r="T41" s="1"/>
      <c r="U41" s="1"/>
      <c r="V41" s="1"/>
      <c r="W41" s="1"/>
      <c r="X41" s="1">
        <v>7</v>
      </c>
      <c r="Y41" s="1">
        <v>7</v>
      </c>
      <c r="Z41" s="2"/>
      <c r="AA41" s="2"/>
      <c r="AB41" s="2"/>
      <c r="AC41" s="2"/>
      <c r="AD41" s="2">
        <v>8</v>
      </c>
      <c r="AE41" s="2">
        <v>8</v>
      </c>
      <c r="AF41" s="2"/>
      <c r="AG41" s="2"/>
      <c r="AH41" s="2"/>
      <c r="AI41" s="2"/>
      <c r="AJ41" s="2">
        <v>5</v>
      </c>
      <c r="AK41" s="2">
        <v>5</v>
      </c>
      <c r="AL41" s="2"/>
      <c r="AM41" s="2"/>
      <c r="AN41" s="2"/>
      <c r="AO41" s="2"/>
      <c r="AP41" s="2">
        <v>5</v>
      </c>
      <c r="AQ41" s="2">
        <v>5</v>
      </c>
      <c r="AR41" s="104">
        <f t="shared" si="4"/>
        <v>25</v>
      </c>
      <c r="AS41" s="104">
        <f t="shared" si="5"/>
        <v>25</v>
      </c>
      <c r="AT41" s="19">
        <v>1</v>
      </c>
      <c r="AU41" s="129" t="s">
        <v>4</v>
      </c>
      <c r="AV41" s="105" t="s">
        <v>1140</v>
      </c>
      <c r="AW41" s="106"/>
    </row>
    <row r="42" spans="1:49" s="4" customFormat="1" ht="102" hidden="1" customHeight="1" x14ac:dyDescent="0.25">
      <c r="A42" s="183"/>
      <c r="B42" s="195">
        <f t="shared" si="2"/>
        <v>34</v>
      </c>
      <c r="C42" s="1" t="s">
        <v>16</v>
      </c>
      <c r="D42" s="1" t="s">
        <v>221</v>
      </c>
      <c r="E42" s="1" t="s">
        <v>230</v>
      </c>
      <c r="F42" s="1" t="s">
        <v>263</v>
      </c>
      <c r="G42" s="1" t="s">
        <v>264</v>
      </c>
      <c r="H42" s="1" t="s">
        <v>225</v>
      </c>
      <c r="I42" s="1" t="s">
        <v>52</v>
      </c>
      <c r="J42" s="1" t="s">
        <v>90</v>
      </c>
      <c r="K42" s="1" t="s">
        <v>54</v>
      </c>
      <c r="L42" s="1" t="s">
        <v>254</v>
      </c>
      <c r="M42" s="1" t="s">
        <v>265</v>
      </c>
      <c r="N42" s="1" t="s">
        <v>256</v>
      </c>
      <c r="O42" s="1"/>
      <c r="P42" s="1"/>
      <c r="Q42" s="5" t="s">
        <v>228</v>
      </c>
      <c r="R42" s="5" t="s">
        <v>1</v>
      </c>
      <c r="S42" s="74">
        <v>1</v>
      </c>
      <c r="T42" s="1"/>
      <c r="U42" s="1"/>
      <c r="V42" s="1"/>
      <c r="W42" s="1"/>
      <c r="X42" s="1">
        <v>2</v>
      </c>
      <c r="Y42" s="1">
        <v>2</v>
      </c>
      <c r="Z42" s="2"/>
      <c r="AA42" s="2"/>
      <c r="AB42" s="2"/>
      <c r="AC42" s="2"/>
      <c r="AD42" s="2">
        <v>1</v>
      </c>
      <c r="AE42" s="2">
        <v>1</v>
      </c>
      <c r="AF42" s="2"/>
      <c r="AG42" s="2"/>
      <c r="AH42" s="2"/>
      <c r="AI42" s="2"/>
      <c r="AJ42" s="2">
        <v>1</v>
      </c>
      <c r="AK42" s="2">
        <v>1</v>
      </c>
      <c r="AL42" s="2"/>
      <c r="AM42" s="2"/>
      <c r="AN42" s="2"/>
      <c r="AO42" s="2"/>
      <c r="AP42" s="2">
        <v>1</v>
      </c>
      <c r="AQ42" s="2">
        <v>1</v>
      </c>
      <c r="AR42" s="104">
        <f t="shared" si="4"/>
        <v>5</v>
      </c>
      <c r="AS42" s="104">
        <f t="shared" si="5"/>
        <v>5</v>
      </c>
      <c r="AT42" s="19">
        <v>1</v>
      </c>
      <c r="AU42" s="129" t="s">
        <v>4</v>
      </c>
      <c r="AV42" s="176" t="s">
        <v>112</v>
      </c>
      <c r="AW42" s="106"/>
    </row>
    <row r="43" spans="1:49" s="4" customFormat="1" ht="102" hidden="1" customHeight="1" x14ac:dyDescent="0.25">
      <c r="A43" s="106"/>
      <c r="B43" s="195">
        <f t="shared" si="2"/>
        <v>35</v>
      </c>
      <c r="C43" s="1" t="s">
        <v>17</v>
      </c>
      <c r="D43" s="1" t="s">
        <v>267</v>
      </c>
      <c r="E43" s="1" t="s">
        <v>268</v>
      </c>
      <c r="F43" s="1" t="s">
        <v>269</v>
      </c>
      <c r="G43" s="1" t="s">
        <v>270</v>
      </c>
      <c r="H43" s="1" t="s">
        <v>271</v>
      </c>
      <c r="I43" s="1" t="s">
        <v>52</v>
      </c>
      <c r="J43" s="1" t="s">
        <v>90</v>
      </c>
      <c r="K43" s="1" t="s">
        <v>54</v>
      </c>
      <c r="L43" s="1" t="s">
        <v>91</v>
      </c>
      <c r="M43" s="1" t="s">
        <v>272</v>
      </c>
      <c r="N43" s="1" t="s">
        <v>273</v>
      </c>
      <c r="O43" s="1"/>
      <c r="P43" s="1"/>
      <c r="Q43" s="5" t="s">
        <v>176</v>
      </c>
      <c r="R43" s="5" t="s">
        <v>1</v>
      </c>
      <c r="S43" s="74">
        <v>0.1</v>
      </c>
      <c r="T43" s="1"/>
      <c r="U43" s="1"/>
      <c r="V43" s="1"/>
      <c r="W43" s="1"/>
      <c r="X43" s="1">
        <v>65991</v>
      </c>
      <c r="Y43" s="1">
        <v>37284</v>
      </c>
      <c r="Z43" s="1"/>
      <c r="AA43" s="1"/>
      <c r="AB43" s="1"/>
      <c r="AC43" s="1"/>
      <c r="AD43" s="1">
        <v>69845</v>
      </c>
      <c r="AE43" s="1">
        <v>51675</v>
      </c>
      <c r="AF43" s="2"/>
      <c r="AG43" s="2"/>
      <c r="AH43" s="2"/>
      <c r="AI43" s="2"/>
      <c r="AJ43" s="1">
        <v>72624</v>
      </c>
      <c r="AK43" s="1">
        <v>69845</v>
      </c>
      <c r="AL43" s="2"/>
      <c r="AM43" s="2"/>
      <c r="AN43" s="2"/>
      <c r="AO43" s="1"/>
      <c r="AP43" s="1">
        <v>80841</v>
      </c>
      <c r="AQ43" s="1">
        <v>72624</v>
      </c>
      <c r="AR43" s="83">
        <f t="shared" si="4"/>
        <v>289301</v>
      </c>
      <c r="AS43" s="83">
        <f t="shared" si="5"/>
        <v>231428</v>
      </c>
      <c r="AT43" s="173">
        <v>0.28000000000000003</v>
      </c>
      <c r="AU43" s="129" t="s">
        <v>4</v>
      </c>
      <c r="AV43" s="105" t="s">
        <v>1149</v>
      </c>
      <c r="AW43" s="106"/>
    </row>
    <row r="44" spans="1:49" s="106" customFormat="1" ht="93.75" hidden="1" customHeight="1" x14ac:dyDescent="0.25">
      <c r="A44" s="3"/>
      <c r="B44" s="195">
        <f t="shared" si="2"/>
        <v>36</v>
      </c>
      <c r="C44" s="1" t="s">
        <v>17</v>
      </c>
      <c r="D44" s="1" t="s">
        <v>267</v>
      </c>
      <c r="E44" s="1" t="s">
        <v>275</v>
      </c>
      <c r="F44" s="1" t="s">
        <v>276</v>
      </c>
      <c r="G44" s="1" t="s">
        <v>277</v>
      </c>
      <c r="H44" s="1" t="s">
        <v>271</v>
      </c>
      <c r="I44" s="1" t="s">
        <v>76</v>
      </c>
      <c r="J44" s="1" t="s">
        <v>62</v>
      </c>
      <c r="K44" s="1" t="s">
        <v>278</v>
      </c>
      <c r="L44" s="1" t="s">
        <v>91</v>
      </c>
      <c r="M44" s="1" t="s">
        <v>279</v>
      </c>
      <c r="N44" s="1" t="s">
        <v>280</v>
      </c>
      <c r="O44" s="1"/>
      <c r="P44" s="1"/>
      <c r="Q44" s="5" t="s">
        <v>281</v>
      </c>
      <c r="R44" s="5" t="s">
        <v>1</v>
      </c>
      <c r="S44" s="5">
        <v>5</v>
      </c>
      <c r="T44" s="1"/>
      <c r="U44" s="1"/>
      <c r="V44" s="1"/>
      <c r="W44" s="1"/>
      <c r="X44" s="1">
        <v>649</v>
      </c>
      <c r="Y44" s="1">
        <v>369</v>
      </c>
      <c r="Z44" s="1"/>
      <c r="AA44" s="1"/>
      <c r="AB44" s="1"/>
      <c r="AC44" s="1"/>
      <c r="AD44" s="1">
        <v>608</v>
      </c>
      <c r="AE44" s="1">
        <v>591</v>
      </c>
      <c r="AF44" s="1"/>
      <c r="AG44" s="1"/>
      <c r="AH44" s="1"/>
      <c r="AI44" s="2"/>
      <c r="AJ44" s="1">
        <v>1042</v>
      </c>
      <c r="AK44" s="1">
        <v>747</v>
      </c>
      <c r="AL44" s="2"/>
      <c r="AM44" s="2"/>
      <c r="AN44" s="2"/>
      <c r="AO44" s="2"/>
      <c r="AP44" s="1">
        <v>162</v>
      </c>
      <c r="AQ44" s="1">
        <v>198</v>
      </c>
      <c r="AR44" s="83">
        <f t="shared" si="4"/>
        <v>2461</v>
      </c>
      <c r="AS44" s="83">
        <f t="shared" si="5"/>
        <v>1905</v>
      </c>
      <c r="AT44" s="80">
        <f>AR44/AS44</f>
        <v>1.2918635170603674</v>
      </c>
      <c r="AU44" s="129" t="s">
        <v>4</v>
      </c>
      <c r="AV44" s="105" t="s">
        <v>112</v>
      </c>
      <c r="AW44" s="3"/>
    </row>
    <row r="45" spans="1:49" s="106" customFormat="1" ht="78.75" hidden="1" customHeight="1" x14ac:dyDescent="0.25">
      <c r="B45" s="195">
        <f t="shared" si="2"/>
        <v>37</v>
      </c>
      <c r="C45" s="1" t="s">
        <v>17</v>
      </c>
      <c r="D45" s="1" t="s">
        <v>267</v>
      </c>
      <c r="E45" s="1" t="s">
        <v>283</v>
      </c>
      <c r="F45" s="1" t="s">
        <v>284</v>
      </c>
      <c r="G45" s="1" t="s">
        <v>285</v>
      </c>
      <c r="H45" s="1" t="s">
        <v>271</v>
      </c>
      <c r="I45" s="1" t="s">
        <v>52</v>
      </c>
      <c r="J45" s="1" t="s">
        <v>62</v>
      </c>
      <c r="K45" s="1" t="s">
        <v>54</v>
      </c>
      <c r="L45" s="1" t="s">
        <v>91</v>
      </c>
      <c r="M45" s="1" t="s">
        <v>286</v>
      </c>
      <c r="N45" s="1" t="s">
        <v>287</v>
      </c>
      <c r="O45" s="1"/>
      <c r="P45" s="1"/>
      <c r="Q45" s="5" t="s">
        <v>288</v>
      </c>
      <c r="R45" s="5" t="s">
        <v>1</v>
      </c>
      <c r="S45" s="74">
        <v>0.9</v>
      </c>
      <c r="T45" s="1"/>
      <c r="U45" s="1"/>
      <c r="V45" s="1"/>
      <c r="W45" s="1"/>
      <c r="X45" s="1"/>
      <c r="Y45" s="1"/>
      <c r="Z45" s="2"/>
      <c r="AA45" s="2"/>
      <c r="AB45" s="2"/>
      <c r="AC45" s="2"/>
      <c r="AD45" s="2"/>
      <c r="AE45" s="2"/>
      <c r="AF45" s="2"/>
      <c r="AG45" s="2"/>
      <c r="AH45" s="2"/>
      <c r="AI45" s="2"/>
      <c r="AJ45" s="1">
        <v>53</v>
      </c>
      <c r="AK45" s="1">
        <v>54</v>
      </c>
      <c r="AL45" s="2"/>
      <c r="AM45" s="2"/>
      <c r="AN45" s="2"/>
      <c r="AO45" s="2"/>
      <c r="AP45" s="5">
        <v>39</v>
      </c>
      <c r="AQ45" s="5">
        <v>39</v>
      </c>
      <c r="AR45" s="83">
        <f t="shared" ref="AR45" si="7">T45+V45+X45+Z45+AB45+AD45+AF45+AH45+AJ45+AL45+AN45+AP45</f>
        <v>92</v>
      </c>
      <c r="AS45" s="83">
        <f t="shared" ref="AS45" si="8">U45+W45+Y45+AA45+AC45+AE45+AG45+AI45+AK45+AM45+AO45+AQ45</f>
        <v>93</v>
      </c>
      <c r="AT45" s="173">
        <v>1</v>
      </c>
      <c r="AU45" s="129" t="s">
        <v>4</v>
      </c>
      <c r="AV45" s="105" t="s">
        <v>112</v>
      </c>
    </row>
    <row r="46" spans="1:49" s="106" customFormat="1" ht="93.75" hidden="1" customHeight="1" x14ac:dyDescent="0.25">
      <c r="A46" s="4"/>
      <c r="B46" s="195">
        <f t="shared" si="2"/>
        <v>38</v>
      </c>
      <c r="C46" s="5" t="s">
        <v>18</v>
      </c>
      <c r="D46" s="5" t="s">
        <v>290</v>
      </c>
      <c r="E46" s="5" t="s">
        <v>291</v>
      </c>
      <c r="F46" s="5" t="s">
        <v>292</v>
      </c>
      <c r="G46" s="5" t="s">
        <v>293</v>
      </c>
      <c r="H46" s="5" t="s">
        <v>294</v>
      </c>
      <c r="I46" s="5" t="s">
        <v>52</v>
      </c>
      <c r="J46" s="5" t="s">
        <v>62</v>
      </c>
      <c r="K46" s="5" t="s">
        <v>54</v>
      </c>
      <c r="L46" s="5" t="s">
        <v>55</v>
      </c>
      <c r="M46" s="5" t="s">
        <v>295</v>
      </c>
      <c r="N46" s="5" t="s">
        <v>296</v>
      </c>
      <c r="O46" s="5"/>
      <c r="P46" s="5"/>
      <c r="Q46" s="5" t="s">
        <v>228</v>
      </c>
      <c r="R46" s="5" t="s">
        <v>1</v>
      </c>
      <c r="S46" s="74">
        <v>0.2</v>
      </c>
      <c r="T46" s="5">
        <v>98</v>
      </c>
      <c r="U46" s="5">
        <v>962</v>
      </c>
      <c r="V46" s="5">
        <v>112</v>
      </c>
      <c r="W46" s="5">
        <v>1194</v>
      </c>
      <c r="X46" s="5">
        <v>116</v>
      </c>
      <c r="Y46" s="5">
        <v>1252</v>
      </c>
      <c r="Z46" s="5">
        <v>64</v>
      </c>
      <c r="AA46" s="5">
        <v>883</v>
      </c>
      <c r="AB46" s="5">
        <v>137</v>
      </c>
      <c r="AC46" s="5">
        <v>2096</v>
      </c>
      <c r="AD46" s="5">
        <v>135</v>
      </c>
      <c r="AE46" s="5">
        <v>1448</v>
      </c>
      <c r="AF46" s="5">
        <v>118</v>
      </c>
      <c r="AG46" s="5">
        <v>1335</v>
      </c>
      <c r="AH46" s="5">
        <v>358</v>
      </c>
      <c r="AI46" s="5">
        <v>3744</v>
      </c>
      <c r="AJ46" s="5">
        <v>95</v>
      </c>
      <c r="AK46" s="5">
        <v>1196</v>
      </c>
      <c r="AL46" s="5">
        <v>314</v>
      </c>
      <c r="AM46" s="5">
        <v>4013</v>
      </c>
      <c r="AN46" s="5">
        <v>42</v>
      </c>
      <c r="AO46" s="5">
        <v>397</v>
      </c>
      <c r="AP46" s="174"/>
      <c r="AQ46" s="174"/>
      <c r="AR46" s="83">
        <f t="shared" ref="AR46:AS50" si="9">T46+V46+X46+Z46+AB46+AD46+AF46+AH46+AJ46+AL46+AN46+AP46</f>
        <v>1589</v>
      </c>
      <c r="AS46" s="83">
        <f t="shared" si="9"/>
        <v>18520</v>
      </c>
      <c r="AT46" s="184">
        <v>0.1</v>
      </c>
      <c r="AU46" s="129" t="s">
        <v>4</v>
      </c>
      <c r="AV46" s="194" t="s">
        <v>1151</v>
      </c>
    </row>
    <row r="47" spans="1:49" s="106" customFormat="1" ht="93.75" hidden="1" customHeight="1" x14ac:dyDescent="0.25">
      <c r="A47" s="4"/>
      <c r="B47" s="195">
        <f t="shared" ref="B47:B91" si="10">B46+1</f>
        <v>39</v>
      </c>
      <c r="C47" s="5" t="s">
        <v>18</v>
      </c>
      <c r="D47" s="5" t="s">
        <v>290</v>
      </c>
      <c r="E47" s="5" t="s">
        <v>298</v>
      </c>
      <c r="F47" s="5" t="s">
        <v>299</v>
      </c>
      <c r="G47" s="5" t="s">
        <v>300</v>
      </c>
      <c r="H47" s="5" t="s">
        <v>294</v>
      </c>
      <c r="I47" s="5" t="s">
        <v>76</v>
      </c>
      <c r="J47" s="5" t="s">
        <v>62</v>
      </c>
      <c r="K47" s="5" t="s">
        <v>54</v>
      </c>
      <c r="L47" s="5" t="s">
        <v>55</v>
      </c>
      <c r="M47" s="5" t="s">
        <v>301</v>
      </c>
      <c r="N47" s="5" t="s">
        <v>302</v>
      </c>
      <c r="O47" s="5"/>
      <c r="P47" s="5"/>
      <c r="Q47" s="5" t="s">
        <v>228</v>
      </c>
      <c r="R47" s="5" t="s">
        <v>1</v>
      </c>
      <c r="S47" s="74" t="s">
        <v>303</v>
      </c>
      <c r="T47" s="5">
        <v>32777</v>
      </c>
      <c r="U47" s="5">
        <v>797948</v>
      </c>
      <c r="V47" s="5">
        <v>10801</v>
      </c>
      <c r="W47" s="5">
        <v>671370</v>
      </c>
      <c r="X47" s="5">
        <v>9901</v>
      </c>
      <c r="Y47" s="5">
        <v>763837</v>
      </c>
      <c r="Z47" s="5">
        <v>32774</v>
      </c>
      <c r="AA47" s="5">
        <v>825869</v>
      </c>
      <c r="AB47" s="5">
        <v>10716</v>
      </c>
      <c r="AC47" s="5">
        <v>823443</v>
      </c>
      <c r="AD47" s="5">
        <v>21730</v>
      </c>
      <c r="AE47" s="5">
        <v>392166</v>
      </c>
      <c r="AF47" s="5">
        <v>1610</v>
      </c>
      <c r="AG47" s="5">
        <v>516690</v>
      </c>
      <c r="AH47" s="5">
        <v>2558</v>
      </c>
      <c r="AI47" s="5">
        <v>494871</v>
      </c>
      <c r="AJ47" s="5">
        <v>1662</v>
      </c>
      <c r="AK47" s="5">
        <v>462219</v>
      </c>
      <c r="AL47" s="5">
        <v>4243</v>
      </c>
      <c r="AM47" s="5">
        <v>327512</v>
      </c>
      <c r="AN47" s="5">
        <v>5862</v>
      </c>
      <c r="AO47" s="5">
        <v>528480</v>
      </c>
      <c r="AP47" s="5">
        <v>397</v>
      </c>
      <c r="AQ47" s="5">
        <v>8015</v>
      </c>
      <c r="AR47" s="83">
        <f t="shared" si="9"/>
        <v>135031</v>
      </c>
      <c r="AS47" s="83">
        <f t="shared" si="9"/>
        <v>6612420</v>
      </c>
      <c r="AT47" s="268">
        <v>1.2E-2</v>
      </c>
      <c r="AU47" s="129" t="s">
        <v>4</v>
      </c>
      <c r="AV47" s="194" t="s">
        <v>112</v>
      </c>
    </row>
    <row r="48" spans="1:49" s="106" customFormat="1" ht="93.75" hidden="1" customHeight="1" x14ac:dyDescent="0.25">
      <c r="A48" s="4"/>
      <c r="B48" s="195">
        <f t="shared" si="10"/>
        <v>40</v>
      </c>
      <c r="C48" s="5" t="s">
        <v>18</v>
      </c>
      <c r="D48" s="5" t="s">
        <v>290</v>
      </c>
      <c r="E48" s="5" t="s">
        <v>305</v>
      </c>
      <c r="F48" s="5" t="s">
        <v>306</v>
      </c>
      <c r="G48" s="5" t="s">
        <v>307</v>
      </c>
      <c r="H48" s="5" t="s">
        <v>294</v>
      </c>
      <c r="I48" s="5" t="s">
        <v>76</v>
      </c>
      <c r="J48" s="5" t="s">
        <v>62</v>
      </c>
      <c r="K48" s="5" t="s">
        <v>54</v>
      </c>
      <c r="L48" s="5" t="s">
        <v>55</v>
      </c>
      <c r="M48" s="5" t="s">
        <v>308</v>
      </c>
      <c r="N48" s="5" t="s">
        <v>309</v>
      </c>
      <c r="O48" s="5"/>
      <c r="P48" s="5"/>
      <c r="Q48" s="5" t="s">
        <v>228</v>
      </c>
      <c r="R48" s="5" t="s">
        <v>1</v>
      </c>
      <c r="S48" s="74">
        <v>0.9</v>
      </c>
      <c r="T48" s="5">
        <v>477308</v>
      </c>
      <c r="U48" s="5">
        <v>563828</v>
      </c>
      <c r="V48" s="5">
        <v>496597</v>
      </c>
      <c r="W48" s="5">
        <v>526657</v>
      </c>
      <c r="X48" s="5">
        <v>557542</v>
      </c>
      <c r="Y48" s="5">
        <v>598325</v>
      </c>
      <c r="Z48" s="5">
        <v>465292</v>
      </c>
      <c r="AA48" s="5">
        <v>529964</v>
      </c>
      <c r="AB48" s="5">
        <v>227897</v>
      </c>
      <c r="AC48" s="5">
        <v>267675</v>
      </c>
      <c r="AD48" s="5">
        <v>193027</v>
      </c>
      <c r="AE48" s="5">
        <v>252121</v>
      </c>
      <c r="AF48" s="5">
        <v>376690</v>
      </c>
      <c r="AG48" s="5">
        <v>386674</v>
      </c>
      <c r="AH48" s="5">
        <v>367004</v>
      </c>
      <c r="AI48" s="5">
        <v>380297</v>
      </c>
      <c r="AJ48" s="5">
        <v>342036</v>
      </c>
      <c r="AK48" s="5">
        <v>353305</v>
      </c>
      <c r="AL48" s="5">
        <v>403358</v>
      </c>
      <c r="AM48" s="5">
        <v>421175</v>
      </c>
      <c r="AN48" s="5">
        <v>385404</v>
      </c>
      <c r="AO48" s="5">
        <v>410807</v>
      </c>
      <c r="AP48" s="5">
        <v>561392</v>
      </c>
      <c r="AQ48" s="5">
        <v>602235</v>
      </c>
      <c r="AR48" s="83">
        <f t="shared" si="9"/>
        <v>4853547</v>
      </c>
      <c r="AS48" s="83">
        <f t="shared" si="9"/>
        <v>5293063</v>
      </c>
      <c r="AT48" s="184">
        <f>AR48/AS48</f>
        <v>0.91696376937134505</v>
      </c>
      <c r="AU48" s="129" t="s">
        <v>4</v>
      </c>
      <c r="AV48" s="194" t="s">
        <v>1150</v>
      </c>
    </row>
    <row r="49" spans="1:49" s="106" customFormat="1" ht="93.75" hidden="1" customHeight="1" x14ac:dyDescent="0.25">
      <c r="B49" s="195">
        <f t="shared" si="10"/>
        <v>41</v>
      </c>
      <c r="C49" s="1" t="s">
        <v>19</v>
      </c>
      <c r="D49" s="1" t="s">
        <v>311</v>
      </c>
      <c r="E49" s="1" t="s">
        <v>312</v>
      </c>
      <c r="F49" s="1" t="s">
        <v>313</v>
      </c>
      <c r="G49" s="1" t="s">
        <v>314</v>
      </c>
      <c r="H49" s="1" t="s">
        <v>315</v>
      </c>
      <c r="I49" s="1" t="s">
        <v>52</v>
      </c>
      <c r="J49" s="1" t="s">
        <v>62</v>
      </c>
      <c r="K49" s="1" t="s">
        <v>54</v>
      </c>
      <c r="L49" s="1" t="s">
        <v>91</v>
      </c>
      <c r="M49" s="1" t="s">
        <v>316</v>
      </c>
      <c r="N49" s="1" t="s">
        <v>317</v>
      </c>
      <c r="O49" s="1"/>
      <c r="P49" s="1"/>
      <c r="Q49" s="5" t="s">
        <v>228</v>
      </c>
      <c r="R49" s="5" t="s">
        <v>1</v>
      </c>
      <c r="S49" s="74">
        <v>1</v>
      </c>
      <c r="T49" s="1"/>
      <c r="U49" s="1"/>
      <c r="V49" s="1"/>
      <c r="W49" s="1"/>
      <c r="X49" s="1">
        <v>10</v>
      </c>
      <c r="Y49" s="1">
        <v>10</v>
      </c>
      <c r="Z49" s="2"/>
      <c r="AA49" s="2"/>
      <c r="AB49" s="2"/>
      <c r="AC49" s="2"/>
      <c r="AD49" s="5">
        <v>10</v>
      </c>
      <c r="AE49" s="5">
        <v>10</v>
      </c>
      <c r="AF49" s="2"/>
      <c r="AG49" s="2"/>
      <c r="AH49" s="2"/>
      <c r="AI49" s="2"/>
      <c r="AJ49" s="5">
        <v>10</v>
      </c>
      <c r="AK49" s="5">
        <v>10</v>
      </c>
      <c r="AL49" s="2"/>
      <c r="AM49" s="2"/>
      <c r="AN49" s="2"/>
      <c r="AO49" s="2"/>
      <c r="AP49" s="2">
        <v>10</v>
      </c>
      <c r="AQ49" s="2">
        <v>10</v>
      </c>
      <c r="AR49" s="83">
        <f t="shared" si="9"/>
        <v>40</v>
      </c>
      <c r="AS49" s="83">
        <f t="shared" si="9"/>
        <v>40</v>
      </c>
      <c r="AT49" s="19">
        <f>(AR49/AS49)</f>
        <v>1</v>
      </c>
      <c r="AU49" s="129" t="s">
        <v>4</v>
      </c>
      <c r="AV49" s="176" t="s">
        <v>112</v>
      </c>
    </row>
    <row r="50" spans="1:49" s="106" customFormat="1" ht="108" hidden="1" customHeight="1" x14ac:dyDescent="0.25">
      <c r="B50" s="195">
        <f t="shared" si="10"/>
        <v>42</v>
      </c>
      <c r="C50" s="1" t="s">
        <v>19</v>
      </c>
      <c r="D50" s="1" t="s">
        <v>311</v>
      </c>
      <c r="E50" s="1" t="s">
        <v>318</v>
      </c>
      <c r="F50" s="1" t="s">
        <v>319</v>
      </c>
      <c r="G50" s="1" t="s">
        <v>320</v>
      </c>
      <c r="H50" s="1" t="s">
        <v>315</v>
      </c>
      <c r="I50" s="1" t="s">
        <v>52</v>
      </c>
      <c r="J50" s="1" t="s">
        <v>62</v>
      </c>
      <c r="K50" s="1" t="s">
        <v>54</v>
      </c>
      <c r="L50" s="1" t="s">
        <v>91</v>
      </c>
      <c r="M50" s="1" t="s">
        <v>321</v>
      </c>
      <c r="N50" s="1" t="s">
        <v>322</v>
      </c>
      <c r="O50" s="1"/>
      <c r="P50" s="1"/>
      <c r="Q50" s="5" t="s">
        <v>228</v>
      </c>
      <c r="R50" s="5" t="s">
        <v>1</v>
      </c>
      <c r="S50" s="74">
        <v>1</v>
      </c>
      <c r="T50" s="1"/>
      <c r="U50" s="1"/>
      <c r="V50" s="1"/>
      <c r="W50" s="1"/>
      <c r="X50" s="1">
        <v>3</v>
      </c>
      <c r="Y50" s="1">
        <v>3</v>
      </c>
      <c r="Z50" s="2"/>
      <c r="AA50" s="2"/>
      <c r="AB50" s="2"/>
      <c r="AC50" s="2"/>
      <c r="AD50" s="5">
        <v>3</v>
      </c>
      <c r="AE50" s="5">
        <v>3</v>
      </c>
      <c r="AF50" s="2"/>
      <c r="AG50" s="2"/>
      <c r="AH50" s="2"/>
      <c r="AI50" s="2"/>
      <c r="AJ50" s="5">
        <v>3</v>
      </c>
      <c r="AK50" s="5">
        <v>3</v>
      </c>
      <c r="AL50" s="2"/>
      <c r="AM50" s="2"/>
      <c r="AN50" s="2"/>
      <c r="AO50" s="2"/>
      <c r="AP50" s="2">
        <v>3</v>
      </c>
      <c r="AQ50" s="2">
        <v>3</v>
      </c>
      <c r="AR50" s="83">
        <f t="shared" si="9"/>
        <v>12</v>
      </c>
      <c r="AS50" s="83">
        <f t="shared" si="9"/>
        <v>12</v>
      </c>
      <c r="AT50" s="19">
        <f>(AR50/AS50)</f>
        <v>1</v>
      </c>
      <c r="AU50" s="129" t="s">
        <v>4</v>
      </c>
      <c r="AV50" s="105" t="s">
        <v>112</v>
      </c>
    </row>
    <row r="51" spans="1:49" s="106" customFormat="1" ht="112.5" hidden="1" customHeight="1" x14ac:dyDescent="0.25">
      <c r="B51" s="195">
        <f t="shared" si="10"/>
        <v>43</v>
      </c>
      <c r="C51" s="1" t="s">
        <v>19</v>
      </c>
      <c r="D51" s="1" t="s">
        <v>311</v>
      </c>
      <c r="E51" s="1" t="s">
        <v>323</v>
      </c>
      <c r="F51" s="1" t="s">
        <v>324</v>
      </c>
      <c r="G51" s="1" t="s">
        <v>325</v>
      </c>
      <c r="H51" s="1" t="s">
        <v>315</v>
      </c>
      <c r="I51" s="1" t="s">
        <v>76</v>
      </c>
      <c r="J51" s="1" t="s">
        <v>62</v>
      </c>
      <c r="K51" s="1" t="s">
        <v>54</v>
      </c>
      <c r="L51" s="1" t="s">
        <v>91</v>
      </c>
      <c r="M51" s="1" t="s">
        <v>326</v>
      </c>
      <c r="N51" s="1" t="s">
        <v>327</v>
      </c>
      <c r="O51" s="1"/>
      <c r="P51" s="1"/>
      <c r="Q51" s="5" t="s">
        <v>228</v>
      </c>
      <c r="R51" s="5" t="s">
        <v>1</v>
      </c>
      <c r="S51" s="74">
        <v>0.85</v>
      </c>
      <c r="T51" s="1"/>
      <c r="U51" s="1"/>
      <c r="V51" s="1"/>
      <c r="W51" s="1"/>
      <c r="X51" s="1"/>
      <c r="Y51" s="1"/>
      <c r="Z51" s="2"/>
      <c r="AA51" s="2"/>
      <c r="AB51" s="2"/>
      <c r="AC51" s="2"/>
      <c r="AD51" s="2"/>
      <c r="AE51" s="2"/>
      <c r="AF51" s="2"/>
      <c r="AG51" s="2"/>
      <c r="AH51" s="2"/>
      <c r="AI51" s="2"/>
      <c r="AJ51" s="5">
        <v>3796</v>
      </c>
      <c r="AK51" s="5">
        <v>3805</v>
      </c>
      <c r="AL51" s="2"/>
      <c r="AM51" s="2"/>
      <c r="AN51" s="2"/>
      <c r="AO51" s="2"/>
      <c r="AP51" s="5">
        <v>4293</v>
      </c>
      <c r="AQ51" s="5">
        <v>4295</v>
      </c>
      <c r="AR51" s="83">
        <f t="shared" ref="AR51:AR53" si="11">T51+V51+X51+Z51+AB51+AD51+AF51+AH51+AJ51+AL51+AN51+AP51</f>
        <v>8089</v>
      </c>
      <c r="AS51" s="83">
        <f t="shared" ref="AS51:AS53" si="12">U51+W51+Y51+AA51+AC51+AE51+AG51+AI51+AK51+AM51+AO51+AQ51</f>
        <v>8100</v>
      </c>
      <c r="AT51" s="19">
        <f t="shared" ref="AT51:AT52" si="13">(AR51/AS51)</f>
        <v>0.99864197530864196</v>
      </c>
      <c r="AU51" s="129" t="s">
        <v>4</v>
      </c>
      <c r="AV51" s="105" t="s">
        <v>112</v>
      </c>
    </row>
    <row r="52" spans="1:49" s="4" customFormat="1" ht="114.75" hidden="1" x14ac:dyDescent="0.25">
      <c r="A52" s="106"/>
      <c r="B52" s="195">
        <f t="shared" si="10"/>
        <v>44</v>
      </c>
      <c r="C52" s="1" t="s">
        <v>19</v>
      </c>
      <c r="D52" s="1" t="s">
        <v>311</v>
      </c>
      <c r="E52" s="1" t="s">
        <v>323</v>
      </c>
      <c r="F52" s="1" t="s">
        <v>329</v>
      </c>
      <c r="G52" s="1" t="s">
        <v>330</v>
      </c>
      <c r="H52" s="1" t="s">
        <v>315</v>
      </c>
      <c r="I52" s="1" t="s">
        <v>76</v>
      </c>
      <c r="J52" s="1" t="s">
        <v>62</v>
      </c>
      <c r="K52" s="1" t="s">
        <v>54</v>
      </c>
      <c r="L52" s="1" t="s">
        <v>91</v>
      </c>
      <c r="M52" s="1" t="s">
        <v>331</v>
      </c>
      <c r="N52" s="1" t="s">
        <v>332</v>
      </c>
      <c r="O52" s="1"/>
      <c r="P52" s="1"/>
      <c r="Q52" s="5" t="s">
        <v>228</v>
      </c>
      <c r="R52" s="5" t="s">
        <v>1</v>
      </c>
      <c r="S52" s="74">
        <v>0.85</v>
      </c>
      <c r="T52" s="1"/>
      <c r="U52" s="1"/>
      <c r="V52" s="1"/>
      <c r="W52" s="1"/>
      <c r="X52" s="1"/>
      <c r="Y52" s="1"/>
      <c r="Z52" s="2"/>
      <c r="AA52" s="2"/>
      <c r="AB52" s="2"/>
      <c r="AC52" s="2"/>
      <c r="AD52" s="2"/>
      <c r="AE52" s="2"/>
      <c r="AF52" s="2"/>
      <c r="AG52" s="2"/>
      <c r="AH52" s="2"/>
      <c r="AI52" s="2"/>
      <c r="AJ52" s="83">
        <v>346</v>
      </c>
      <c r="AK52" s="83">
        <v>346</v>
      </c>
      <c r="AL52" s="2"/>
      <c r="AM52" s="2"/>
      <c r="AN52" s="2"/>
      <c r="AO52" s="2"/>
      <c r="AP52" s="2">
        <v>399</v>
      </c>
      <c r="AQ52" s="2">
        <v>399</v>
      </c>
      <c r="AR52" s="83">
        <f t="shared" si="11"/>
        <v>745</v>
      </c>
      <c r="AS52" s="83">
        <f t="shared" si="12"/>
        <v>745</v>
      </c>
      <c r="AT52" s="19">
        <f t="shared" si="13"/>
        <v>1</v>
      </c>
      <c r="AU52" s="129" t="s">
        <v>4</v>
      </c>
      <c r="AV52" s="105" t="s">
        <v>112</v>
      </c>
      <c r="AW52" s="106"/>
    </row>
    <row r="53" spans="1:49" s="106" customFormat="1" ht="103.5" hidden="1" customHeight="1" x14ac:dyDescent="0.25">
      <c r="B53" s="195">
        <f t="shared" si="10"/>
        <v>45</v>
      </c>
      <c r="C53" s="1" t="s">
        <v>19</v>
      </c>
      <c r="D53" s="1" t="s">
        <v>311</v>
      </c>
      <c r="E53" s="1" t="s">
        <v>323</v>
      </c>
      <c r="F53" s="1" t="s">
        <v>340</v>
      </c>
      <c r="G53" s="1" t="s">
        <v>341</v>
      </c>
      <c r="H53" s="1" t="s">
        <v>315</v>
      </c>
      <c r="I53" s="1" t="s">
        <v>76</v>
      </c>
      <c r="J53" s="1" t="s">
        <v>62</v>
      </c>
      <c r="K53" s="1" t="s">
        <v>54</v>
      </c>
      <c r="L53" s="1" t="s">
        <v>91</v>
      </c>
      <c r="M53" s="1" t="s">
        <v>342</v>
      </c>
      <c r="N53" s="1" t="s">
        <v>343</v>
      </c>
      <c r="O53" s="1"/>
      <c r="P53" s="1"/>
      <c r="Q53" s="5" t="s">
        <v>228</v>
      </c>
      <c r="R53" s="5" t="s">
        <v>1</v>
      </c>
      <c r="S53" s="74">
        <v>0.85</v>
      </c>
      <c r="T53" s="1"/>
      <c r="U53" s="1"/>
      <c r="V53" s="1"/>
      <c r="W53" s="1"/>
      <c r="X53" s="1"/>
      <c r="Y53" s="1"/>
      <c r="Z53" s="2"/>
      <c r="AA53" s="2"/>
      <c r="AB53" s="2"/>
      <c r="AC53" s="2"/>
      <c r="AD53" s="2"/>
      <c r="AE53" s="2"/>
      <c r="AF53" s="2"/>
      <c r="AG53" s="2"/>
      <c r="AH53" s="2"/>
      <c r="AI53" s="2"/>
      <c r="AJ53" s="83">
        <v>493</v>
      </c>
      <c r="AK53" s="83">
        <v>500</v>
      </c>
      <c r="AL53" s="2"/>
      <c r="AM53" s="2"/>
      <c r="AN53" s="2"/>
      <c r="AO53" s="2"/>
      <c r="AP53" s="2">
        <v>769</v>
      </c>
      <c r="AQ53" s="2">
        <v>769</v>
      </c>
      <c r="AR53" s="83">
        <f t="shared" si="11"/>
        <v>1262</v>
      </c>
      <c r="AS53" s="83">
        <f t="shared" si="12"/>
        <v>1269</v>
      </c>
      <c r="AT53" s="173">
        <f>(AR53/AS53)</f>
        <v>0.99448384554767533</v>
      </c>
      <c r="AU53" s="129" t="s">
        <v>4</v>
      </c>
      <c r="AV53" s="105" t="s">
        <v>112</v>
      </c>
    </row>
    <row r="54" spans="1:49" ht="27.75" hidden="1" customHeight="1" x14ac:dyDescent="0.25">
      <c r="B54" s="141">
        <f>B53+1</f>
        <v>46</v>
      </c>
      <c r="C54" s="2" t="s">
        <v>23</v>
      </c>
      <c r="D54" s="6" t="s">
        <v>333</v>
      </c>
      <c r="E54" s="2" t="s">
        <v>334</v>
      </c>
      <c r="F54" s="6" t="s">
        <v>335</v>
      </c>
      <c r="G54" s="6" t="s">
        <v>336</v>
      </c>
      <c r="H54" s="2" t="s">
        <v>337</v>
      </c>
      <c r="I54" s="2" t="s">
        <v>52</v>
      </c>
      <c r="J54" s="2" t="s">
        <v>62</v>
      </c>
      <c r="K54" s="2" t="s">
        <v>54</v>
      </c>
      <c r="L54" s="2" t="s">
        <v>161</v>
      </c>
      <c r="M54" s="6" t="s">
        <v>338</v>
      </c>
      <c r="N54" s="6" t="s">
        <v>339</v>
      </c>
      <c r="O54" s="2"/>
      <c r="P54" s="2"/>
      <c r="Q54" s="5" t="s">
        <v>228</v>
      </c>
      <c r="R54" s="5" t="s">
        <v>107</v>
      </c>
      <c r="S54" s="5"/>
      <c r="T54" s="2"/>
      <c r="U54" s="2"/>
      <c r="V54" s="2"/>
      <c r="W54" s="2"/>
      <c r="X54" s="2"/>
      <c r="Y54" s="2"/>
      <c r="Z54" s="2"/>
      <c r="AA54" s="2"/>
      <c r="AB54" s="2"/>
      <c r="AC54" s="2"/>
      <c r="AD54" s="2"/>
      <c r="AE54" s="2"/>
      <c r="AF54" s="2"/>
      <c r="AG54" s="2"/>
      <c r="AH54" s="2"/>
      <c r="AI54" s="2"/>
      <c r="AJ54" s="2"/>
      <c r="AK54" s="2"/>
      <c r="AL54" s="2"/>
      <c r="AM54" s="2"/>
      <c r="AN54" s="2"/>
      <c r="AO54" s="2"/>
      <c r="AP54" s="2"/>
      <c r="AQ54" s="2"/>
      <c r="AR54" s="83"/>
      <c r="AS54" s="83"/>
      <c r="AT54" s="19"/>
      <c r="AU54" s="196" t="s">
        <v>604</v>
      </c>
      <c r="AV54" s="60" t="s">
        <v>1134</v>
      </c>
    </row>
    <row r="55" spans="1:49" s="106" customFormat="1" ht="98.25" hidden="1" customHeight="1" x14ac:dyDescent="0.25">
      <c r="B55" s="195">
        <f t="shared" si="10"/>
        <v>47</v>
      </c>
      <c r="C55" s="1" t="s">
        <v>20</v>
      </c>
      <c r="D55" s="1" t="s">
        <v>344</v>
      </c>
      <c r="E55" s="1" t="s">
        <v>345</v>
      </c>
      <c r="F55" s="1" t="s">
        <v>346</v>
      </c>
      <c r="G55" s="1" t="s">
        <v>347</v>
      </c>
      <c r="H55" s="1" t="s">
        <v>348</v>
      </c>
      <c r="I55" s="1" t="s">
        <v>52</v>
      </c>
      <c r="J55" s="1" t="s">
        <v>62</v>
      </c>
      <c r="K55" s="1" t="s">
        <v>54</v>
      </c>
      <c r="L55" s="1" t="s">
        <v>161</v>
      </c>
      <c r="M55" s="1" t="s">
        <v>349</v>
      </c>
      <c r="N55" s="1" t="s">
        <v>350</v>
      </c>
      <c r="O55" s="1"/>
      <c r="P55" s="1"/>
      <c r="Q55" s="5" t="s">
        <v>351</v>
      </c>
      <c r="R55" s="5" t="s">
        <v>1</v>
      </c>
      <c r="S55" s="74">
        <v>0.9</v>
      </c>
      <c r="T55" s="1"/>
      <c r="U55" s="1"/>
      <c r="V55" s="1"/>
      <c r="W55" s="1"/>
      <c r="X55" s="1"/>
      <c r="Y55" s="1"/>
      <c r="Z55" s="2"/>
      <c r="AA55" s="2"/>
      <c r="AB55" s="2"/>
      <c r="AC55" s="2"/>
      <c r="AD55" s="2">
        <v>1471</v>
      </c>
      <c r="AE55" s="2">
        <v>1845</v>
      </c>
      <c r="AF55" s="2"/>
      <c r="AG55" s="2"/>
      <c r="AH55" s="2"/>
      <c r="AI55" s="2"/>
      <c r="AJ55" s="2"/>
      <c r="AK55" s="2"/>
      <c r="AL55" s="2"/>
      <c r="AM55" s="2"/>
      <c r="AN55" s="2"/>
      <c r="AO55" s="2"/>
      <c r="AP55" s="2">
        <v>1983</v>
      </c>
      <c r="AQ55" s="2">
        <v>2092</v>
      </c>
      <c r="AR55" s="83">
        <f t="shared" ref="AR55:AR65" si="14">T55+V55+X55+Z55+AB55+AD55+AF55+AH55+AJ55+AL55+AN55+AP55</f>
        <v>3454</v>
      </c>
      <c r="AS55" s="83">
        <f t="shared" ref="AS55:AS65" si="15">U55+W55+Y55+AA55+AC55+AE55+AG55+AI55+AK55+AM55+AO55+AQ55</f>
        <v>3937</v>
      </c>
      <c r="AT55" s="19">
        <f>AR55/AS55</f>
        <v>0.87731775463550932</v>
      </c>
      <c r="AU55" s="129" t="s">
        <v>4</v>
      </c>
      <c r="AV55" s="176" t="s">
        <v>1152</v>
      </c>
    </row>
    <row r="56" spans="1:49" s="106" customFormat="1" ht="98.25" hidden="1" customHeight="1" x14ac:dyDescent="0.25">
      <c r="B56" s="195">
        <f t="shared" si="10"/>
        <v>48</v>
      </c>
      <c r="C56" s="1" t="s">
        <v>20</v>
      </c>
      <c r="D56" s="1" t="s">
        <v>344</v>
      </c>
      <c r="E56" s="1" t="s">
        <v>345</v>
      </c>
      <c r="F56" s="1" t="s">
        <v>362</v>
      </c>
      <c r="G56" s="1" t="s">
        <v>363</v>
      </c>
      <c r="H56" s="1" t="s">
        <v>348</v>
      </c>
      <c r="I56" s="1" t="s">
        <v>52</v>
      </c>
      <c r="J56" s="1" t="s">
        <v>90</v>
      </c>
      <c r="K56" s="1" t="s">
        <v>54</v>
      </c>
      <c r="L56" s="1" t="s">
        <v>91</v>
      </c>
      <c r="M56" s="1" t="s">
        <v>356</v>
      </c>
      <c r="N56" s="1" t="s">
        <v>357</v>
      </c>
      <c r="O56" s="1"/>
      <c r="P56" s="1"/>
      <c r="Q56" s="5" t="s">
        <v>228</v>
      </c>
      <c r="R56" s="5" t="s">
        <v>1</v>
      </c>
      <c r="S56" s="74">
        <v>0.95</v>
      </c>
      <c r="T56" s="1"/>
      <c r="U56" s="1"/>
      <c r="V56" s="1"/>
      <c r="W56" s="1"/>
      <c r="X56" s="1">
        <v>3</v>
      </c>
      <c r="Y56" s="1">
        <v>3</v>
      </c>
      <c r="Z56" s="2"/>
      <c r="AA56" s="2"/>
      <c r="AB56" s="2"/>
      <c r="AC56" s="2"/>
      <c r="AD56" s="5">
        <v>7</v>
      </c>
      <c r="AE56" s="5">
        <v>7</v>
      </c>
      <c r="AF56" s="2"/>
      <c r="AG56" s="2"/>
      <c r="AH56" s="2"/>
      <c r="AI56" s="2"/>
      <c r="AJ56" s="2">
        <v>4</v>
      </c>
      <c r="AK56" s="2">
        <v>4</v>
      </c>
      <c r="AL56" s="2"/>
      <c r="AM56" s="2"/>
      <c r="AN56" s="2"/>
      <c r="AO56" s="2"/>
      <c r="AP56" s="2">
        <v>8</v>
      </c>
      <c r="AQ56" s="2">
        <v>8</v>
      </c>
      <c r="AR56" s="83">
        <f t="shared" si="14"/>
        <v>22</v>
      </c>
      <c r="AS56" s="83">
        <f t="shared" si="15"/>
        <v>22</v>
      </c>
      <c r="AT56" s="131">
        <v>1</v>
      </c>
      <c r="AU56" s="129" t="s">
        <v>4</v>
      </c>
      <c r="AV56" s="105" t="s">
        <v>112</v>
      </c>
    </row>
    <row r="57" spans="1:49" s="106" customFormat="1" ht="98.25" hidden="1" customHeight="1" x14ac:dyDescent="0.25">
      <c r="B57" s="195">
        <f t="shared" si="10"/>
        <v>49</v>
      </c>
      <c r="C57" s="1" t="s">
        <v>20</v>
      </c>
      <c r="D57" s="1" t="s">
        <v>344</v>
      </c>
      <c r="E57" s="1" t="s">
        <v>345</v>
      </c>
      <c r="F57" s="1" t="s">
        <v>364</v>
      </c>
      <c r="G57" s="1" t="s">
        <v>365</v>
      </c>
      <c r="H57" s="1" t="s">
        <v>348</v>
      </c>
      <c r="I57" s="1" t="s">
        <v>52</v>
      </c>
      <c r="J57" s="1" t="s">
        <v>90</v>
      </c>
      <c r="K57" s="1" t="s">
        <v>54</v>
      </c>
      <c r="L57" s="1" t="s">
        <v>91</v>
      </c>
      <c r="M57" s="1" t="s">
        <v>356</v>
      </c>
      <c r="N57" s="1" t="s">
        <v>357</v>
      </c>
      <c r="O57" s="1"/>
      <c r="P57" s="1"/>
      <c r="Q57" s="5" t="s">
        <v>228</v>
      </c>
      <c r="R57" s="5" t="s">
        <v>1</v>
      </c>
      <c r="S57" s="74">
        <v>0.95</v>
      </c>
      <c r="T57" s="1"/>
      <c r="U57" s="1"/>
      <c r="V57" s="1"/>
      <c r="W57" s="1"/>
      <c r="X57" s="1">
        <v>21</v>
      </c>
      <c r="Y57" s="1">
        <v>21</v>
      </c>
      <c r="Z57" s="2"/>
      <c r="AA57" s="2"/>
      <c r="AB57" s="2"/>
      <c r="AC57" s="2"/>
      <c r="AD57" s="5">
        <v>19</v>
      </c>
      <c r="AE57" s="5">
        <v>19</v>
      </c>
      <c r="AF57" s="2"/>
      <c r="AG57" s="2"/>
      <c r="AH57" s="2"/>
      <c r="AI57" s="2"/>
      <c r="AJ57" s="2">
        <v>20</v>
      </c>
      <c r="AK57" s="2">
        <v>20</v>
      </c>
      <c r="AL57" s="2"/>
      <c r="AM57" s="2"/>
      <c r="AN57" s="2"/>
      <c r="AO57" s="2"/>
      <c r="AP57" s="2">
        <v>17</v>
      </c>
      <c r="AQ57" s="2">
        <v>17</v>
      </c>
      <c r="AR57" s="104">
        <f t="shared" si="14"/>
        <v>77</v>
      </c>
      <c r="AS57" s="104">
        <f t="shared" si="15"/>
        <v>77</v>
      </c>
      <c r="AT57" s="19">
        <v>1</v>
      </c>
      <c r="AU57" s="129" t="s">
        <v>4</v>
      </c>
      <c r="AV57" s="105" t="s">
        <v>1136</v>
      </c>
    </row>
    <row r="58" spans="1:49" s="106" customFormat="1" ht="98.25" hidden="1" customHeight="1" x14ac:dyDescent="0.25">
      <c r="B58" s="195">
        <f t="shared" si="10"/>
        <v>50</v>
      </c>
      <c r="C58" s="1" t="s">
        <v>20</v>
      </c>
      <c r="D58" s="1" t="s">
        <v>344</v>
      </c>
      <c r="E58" s="1" t="s">
        <v>345</v>
      </c>
      <c r="F58" s="1" t="s">
        <v>366</v>
      </c>
      <c r="G58" s="1" t="s">
        <v>367</v>
      </c>
      <c r="H58" s="1" t="s">
        <v>348</v>
      </c>
      <c r="I58" s="1" t="s">
        <v>52</v>
      </c>
      <c r="J58" s="1" t="s">
        <v>90</v>
      </c>
      <c r="K58" s="1" t="s">
        <v>54</v>
      </c>
      <c r="L58" s="1" t="s">
        <v>91</v>
      </c>
      <c r="M58" s="1" t="s">
        <v>356</v>
      </c>
      <c r="N58" s="1" t="s">
        <v>357</v>
      </c>
      <c r="O58" s="1"/>
      <c r="P58" s="1"/>
      <c r="Q58" s="5" t="s">
        <v>228</v>
      </c>
      <c r="R58" s="5" t="s">
        <v>1</v>
      </c>
      <c r="S58" s="74">
        <v>0.95</v>
      </c>
      <c r="T58" s="1"/>
      <c r="U58" s="1"/>
      <c r="V58" s="1"/>
      <c r="W58" s="1"/>
      <c r="X58" s="1">
        <v>9</v>
      </c>
      <c r="Y58" s="1">
        <v>10</v>
      </c>
      <c r="Z58" s="2"/>
      <c r="AA58" s="2"/>
      <c r="AB58" s="2"/>
      <c r="AC58" s="2"/>
      <c r="AD58" s="5">
        <v>46</v>
      </c>
      <c r="AE58" s="5">
        <v>20</v>
      </c>
      <c r="AF58" s="2"/>
      <c r="AG58" s="2"/>
      <c r="AH58" s="2"/>
      <c r="AI58" s="2"/>
      <c r="AJ58" s="1">
        <v>16</v>
      </c>
      <c r="AK58" s="1">
        <v>16</v>
      </c>
      <c r="AL58" s="2"/>
      <c r="AM58" s="2"/>
      <c r="AN58" s="2"/>
      <c r="AO58" s="2"/>
      <c r="AP58" s="2">
        <v>24</v>
      </c>
      <c r="AQ58" s="2">
        <v>24</v>
      </c>
      <c r="AR58" s="104">
        <f t="shared" si="14"/>
        <v>95</v>
      </c>
      <c r="AS58" s="104">
        <f t="shared" si="15"/>
        <v>70</v>
      </c>
      <c r="AT58" s="19">
        <v>1</v>
      </c>
      <c r="AU58" s="129" t="s">
        <v>4</v>
      </c>
      <c r="AV58" s="105" t="s">
        <v>112</v>
      </c>
    </row>
    <row r="59" spans="1:49" s="106" customFormat="1" ht="98.25" hidden="1" customHeight="1" x14ac:dyDescent="0.25">
      <c r="B59" s="195">
        <f t="shared" si="10"/>
        <v>51</v>
      </c>
      <c r="C59" s="1" t="s">
        <v>20</v>
      </c>
      <c r="D59" s="1" t="s">
        <v>344</v>
      </c>
      <c r="E59" s="1" t="s">
        <v>345</v>
      </c>
      <c r="F59" s="1" t="s">
        <v>369</v>
      </c>
      <c r="G59" s="1" t="s">
        <v>370</v>
      </c>
      <c r="H59" s="1" t="s">
        <v>348</v>
      </c>
      <c r="I59" s="1" t="s">
        <v>52</v>
      </c>
      <c r="J59" s="1" t="s">
        <v>90</v>
      </c>
      <c r="K59" s="1" t="s">
        <v>54</v>
      </c>
      <c r="L59" s="1" t="s">
        <v>91</v>
      </c>
      <c r="M59" s="1" t="s">
        <v>356</v>
      </c>
      <c r="N59" s="1" t="s">
        <v>357</v>
      </c>
      <c r="O59" s="1"/>
      <c r="P59" s="1"/>
      <c r="Q59" s="5" t="s">
        <v>228</v>
      </c>
      <c r="R59" s="5" t="s">
        <v>1</v>
      </c>
      <c r="S59" s="74">
        <v>0.95</v>
      </c>
      <c r="T59" s="1"/>
      <c r="U59" s="1"/>
      <c r="V59" s="1"/>
      <c r="W59" s="1"/>
      <c r="X59" s="1">
        <v>3</v>
      </c>
      <c r="Y59" s="1">
        <v>3</v>
      </c>
      <c r="Z59" s="2"/>
      <c r="AA59" s="2"/>
      <c r="AB59" s="2"/>
      <c r="AC59" s="2"/>
      <c r="AD59" s="5">
        <v>6</v>
      </c>
      <c r="AE59" s="5">
        <v>6</v>
      </c>
      <c r="AF59" s="2"/>
      <c r="AG59" s="2"/>
      <c r="AH59" s="2"/>
      <c r="AI59" s="2"/>
      <c r="AJ59" s="1">
        <v>6</v>
      </c>
      <c r="AK59" s="1">
        <v>6</v>
      </c>
      <c r="AL59" s="2"/>
      <c r="AM59" s="2"/>
      <c r="AN59" s="2"/>
      <c r="AO59" s="2"/>
      <c r="AP59" s="2">
        <v>6</v>
      </c>
      <c r="AQ59" s="2">
        <v>6</v>
      </c>
      <c r="AR59" s="104">
        <f t="shared" si="14"/>
        <v>21</v>
      </c>
      <c r="AS59" s="104">
        <f t="shared" si="15"/>
        <v>21</v>
      </c>
      <c r="AT59" s="19">
        <v>1</v>
      </c>
      <c r="AU59" s="129" t="s">
        <v>4</v>
      </c>
      <c r="AV59" s="105" t="s">
        <v>1136</v>
      </c>
    </row>
    <row r="60" spans="1:49" s="106" customFormat="1" ht="68.25" hidden="1" customHeight="1" x14ac:dyDescent="0.25">
      <c r="B60" s="195">
        <f t="shared" si="10"/>
        <v>52</v>
      </c>
      <c r="C60" s="1" t="s">
        <v>20</v>
      </c>
      <c r="D60" s="1" t="s">
        <v>344</v>
      </c>
      <c r="E60" s="1" t="s">
        <v>345</v>
      </c>
      <c r="F60" s="1" t="s">
        <v>372</v>
      </c>
      <c r="G60" s="1" t="s">
        <v>373</v>
      </c>
      <c r="H60" s="1" t="s">
        <v>348</v>
      </c>
      <c r="I60" s="1" t="s">
        <v>69</v>
      </c>
      <c r="J60" s="1" t="s">
        <v>62</v>
      </c>
      <c r="K60" s="1" t="s">
        <v>54</v>
      </c>
      <c r="L60" s="1" t="s">
        <v>91</v>
      </c>
      <c r="M60" s="1" t="s">
        <v>374</v>
      </c>
      <c r="N60" s="1" t="s">
        <v>375</v>
      </c>
      <c r="O60" s="1"/>
      <c r="P60" s="1"/>
      <c r="Q60" s="5" t="s">
        <v>228</v>
      </c>
      <c r="R60" s="5" t="s">
        <v>1</v>
      </c>
      <c r="S60" s="74">
        <v>0.9</v>
      </c>
      <c r="T60" s="1"/>
      <c r="U60" s="1"/>
      <c r="V60" s="1"/>
      <c r="W60" s="1"/>
      <c r="X60" s="1">
        <v>1219</v>
      </c>
      <c r="Y60" s="1">
        <v>1221</v>
      </c>
      <c r="Z60" s="2"/>
      <c r="AA60" s="2"/>
      <c r="AB60" s="2"/>
      <c r="AC60" s="2"/>
      <c r="AD60" s="1">
        <v>1505</v>
      </c>
      <c r="AE60" s="1">
        <v>1511</v>
      </c>
      <c r="AF60" s="2"/>
      <c r="AG60" s="2"/>
      <c r="AH60" s="2"/>
      <c r="AI60" s="2"/>
      <c r="AJ60" s="1">
        <v>1524</v>
      </c>
      <c r="AK60" s="1">
        <v>1539</v>
      </c>
      <c r="AL60" s="2"/>
      <c r="AM60" s="2"/>
      <c r="AN60" s="2"/>
      <c r="AO60" s="2"/>
      <c r="AP60" s="2">
        <v>648</v>
      </c>
      <c r="AQ60" s="2">
        <v>655</v>
      </c>
      <c r="AR60" s="104">
        <f t="shared" si="14"/>
        <v>4896</v>
      </c>
      <c r="AS60" s="104">
        <f t="shared" si="15"/>
        <v>4926</v>
      </c>
      <c r="AT60" s="157">
        <v>0.998</v>
      </c>
      <c r="AU60" s="129" t="s">
        <v>4</v>
      </c>
      <c r="AV60" s="105" t="s">
        <v>1136</v>
      </c>
    </row>
    <row r="61" spans="1:49" s="106" customFormat="1" ht="68.25" hidden="1" customHeight="1" x14ac:dyDescent="0.25">
      <c r="B61" s="195">
        <f t="shared" si="10"/>
        <v>53</v>
      </c>
      <c r="C61" s="1" t="s">
        <v>20</v>
      </c>
      <c r="D61" s="1" t="s">
        <v>344</v>
      </c>
      <c r="E61" s="1" t="s">
        <v>345</v>
      </c>
      <c r="F61" s="1" t="s">
        <v>376</v>
      </c>
      <c r="G61" s="1" t="s">
        <v>377</v>
      </c>
      <c r="H61" s="1" t="s">
        <v>348</v>
      </c>
      <c r="I61" s="1" t="s">
        <v>69</v>
      </c>
      <c r="J61" s="1" t="s">
        <v>62</v>
      </c>
      <c r="K61" s="1" t="s">
        <v>54</v>
      </c>
      <c r="L61" s="1" t="s">
        <v>91</v>
      </c>
      <c r="M61" s="1" t="s">
        <v>378</v>
      </c>
      <c r="N61" s="1" t="s">
        <v>379</v>
      </c>
      <c r="O61" s="1"/>
      <c r="P61" s="1"/>
      <c r="Q61" s="5" t="s">
        <v>228</v>
      </c>
      <c r="R61" s="5" t="s">
        <v>1</v>
      </c>
      <c r="S61" s="74">
        <v>0.9</v>
      </c>
      <c r="T61" s="1"/>
      <c r="U61" s="1"/>
      <c r="V61" s="1"/>
      <c r="W61" s="1"/>
      <c r="X61" s="1">
        <v>983</v>
      </c>
      <c r="Y61" s="1">
        <v>983</v>
      </c>
      <c r="Z61" s="2"/>
      <c r="AA61" s="2"/>
      <c r="AB61" s="2"/>
      <c r="AC61" s="2"/>
      <c r="AD61" s="1">
        <v>1262</v>
      </c>
      <c r="AE61" s="1">
        <v>1269</v>
      </c>
      <c r="AF61" s="2"/>
      <c r="AG61" s="2"/>
      <c r="AH61" s="2"/>
      <c r="AI61" s="2"/>
      <c r="AJ61" s="2">
        <v>1019</v>
      </c>
      <c r="AK61" s="2">
        <v>1019</v>
      </c>
      <c r="AL61" s="2"/>
      <c r="AM61" s="2"/>
      <c r="AN61" s="2"/>
      <c r="AO61" s="2"/>
      <c r="AP61" s="2">
        <v>1053</v>
      </c>
      <c r="AQ61" s="2">
        <v>1053</v>
      </c>
      <c r="AR61" s="104">
        <f t="shared" si="14"/>
        <v>4317</v>
      </c>
      <c r="AS61" s="104">
        <f t="shared" si="15"/>
        <v>4324</v>
      </c>
      <c r="AT61" s="19">
        <v>1</v>
      </c>
      <c r="AU61" s="129" t="s">
        <v>4</v>
      </c>
      <c r="AV61" s="105" t="s">
        <v>1146</v>
      </c>
    </row>
    <row r="62" spans="1:49" s="106" customFormat="1" ht="68.25" hidden="1" customHeight="1" x14ac:dyDescent="0.25">
      <c r="B62" s="195">
        <f t="shared" si="10"/>
        <v>54</v>
      </c>
      <c r="C62" s="1" t="s">
        <v>20</v>
      </c>
      <c r="D62" s="1" t="s">
        <v>344</v>
      </c>
      <c r="E62" s="1" t="s">
        <v>345</v>
      </c>
      <c r="F62" s="1" t="s">
        <v>380</v>
      </c>
      <c r="G62" s="1" t="s">
        <v>381</v>
      </c>
      <c r="H62" s="1" t="s">
        <v>348</v>
      </c>
      <c r="I62" s="1" t="s">
        <v>69</v>
      </c>
      <c r="J62" s="1" t="s">
        <v>62</v>
      </c>
      <c r="K62" s="1" t="s">
        <v>54</v>
      </c>
      <c r="L62" s="1" t="s">
        <v>91</v>
      </c>
      <c r="M62" s="1" t="s">
        <v>374</v>
      </c>
      <c r="N62" s="1" t="s">
        <v>375</v>
      </c>
      <c r="O62" s="1"/>
      <c r="P62" s="1"/>
      <c r="Q62" s="5" t="s">
        <v>228</v>
      </c>
      <c r="R62" s="5" t="s">
        <v>1</v>
      </c>
      <c r="S62" s="74">
        <v>0.9</v>
      </c>
      <c r="T62" s="1"/>
      <c r="U62" s="1"/>
      <c r="V62" s="1"/>
      <c r="W62" s="1"/>
      <c r="X62" s="1">
        <v>97</v>
      </c>
      <c r="Y62" s="1">
        <v>97</v>
      </c>
      <c r="Z62" s="2"/>
      <c r="AA62" s="2"/>
      <c r="AB62" s="2"/>
      <c r="AC62" s="2"/>
      <c r="AD62" s="2">
        <v>503</v>
      </c>
      <c r="AE62" s="2">
        <v>508</v>
      </c>
      <c r="AF62" s="2"/>
      <c r="AG62" s="2"/>
      <c r="AH62" s="2"/>
      <c r="AI62" s="2"/>
      <c r="AJ62" s="2">
        <v>238</v>
      </c>
      <c r="AK62" s="2">
        <v>238</v>
      </c>
      <c r="AL62" s="2"/>
      <c r="AM62" s="2"/>
      <c r="AN62" s="2"/>
      <c r="AO62" s="2"/>
      <c r="AP62" s="2">
        <v>408</v>
      </c>
      <c r="AQ62" s="2">
        <v>412</v>
      </c>
      <c r="AR62" s="104">
        <f t="shared" si="14"/>
        <v>1246</v>
      </c>
      <c r="AS62" s="104">
        <f t="shared" si="15"/>
        <v>1255</v>
      </c>
      <c r="AT62" s="19">
        <v>1</v>
      </c>
      <c r="AU62" s="129" t="s">
        <v>4</v>
      </c>
      <c r="AV62" s="105" t="s">
        <v>112</v>
      </c>
    </row>
    <row r="63" spans="1:49" s="106" customFormat="1" ht="68.25" hidden="1" customHeight="1" x14ac:dyDescent="0.25">
      <c r="B63" s="195">
        <f t="shared" si="10"/>
        <v>55</v>
      </c>
      <c r="C63" s="1" t="s">
        <v>20</v>
      </c>
      <c r="D63" s="1" t="s">
        <v>344</v>
      </c>
      <c r="E63" s="1" t="s">
        <v>345</v>
      </c>
      <c r="F63" s="1" t="s">
        <v>383</v>
      </c>
      <c r="G63" s="1" t="s">
        <v>384</v>
      </c>
      <c r="H63" s="1" t="s">
        <v>348</v>
      </c>
      <c r="I63" s="1" t="s">
        <v>69</v>
      </c>
      <c r="J63" s="1" t="s">
        <v>62</v>
      </c>
      <c r="K63" s="1" t="s">
        <v>54</v>
      </c>
      <c r="L63" s="1" t="s">
        <v>91</v>
      </c>
      <c r="M63" s="1" t="s">
        <v>374</v>
      </c>
      <c r="N63" s="1" t="s">
        <v>375</v>
      </c>
      <c r="O63" s="1"/>
      <c r="P63" s="1"/>
      <c r="Q63" s="5" t="s">
        <v>228</v>
      </c>
      <c r="R63" s="5" t="s">
        <v>1</v>
      </c>
      <c r="S63" s="74">
        <v>0.9</v>
      </c>
      <c r="T63" s="1"/>
      <c r="U63" s="1"/>
      <c r="V63" s="1"/>
      <c r="W63" s="1"/>
      <c r="X63" s="1">
        <v>435</v>
      </c>
      <c r="Y63" s="1">
        <v>441</v>
      </c>
      <c r="Z63" s="2"/>
      <c r="AA63" s="2"/>
      <c r="AB63" s="2"/>
      <c r="AC63" s="2"/>
      <c r="AD63" s="2">
        <v>587</v>
      </c>
      <c r="AE63" s="2">
        <v>597</v>
      </c>
      <c r="AF63" s="2"/>
      <c r="AG63" s="2"/>
      <c r="AH63" s="2"/>
      <c r="AI63" s="2"/>
      <c r="AJ63" s="2">
        <v>446</v>
      </c>
      <c r="AK63" s="2">
        <v>454</v>
      </c>
      <c r="AL63" s="2"/>
      <c r="AM63" s="2"/>
      <c r="AN63" s="2"/>
      <c r="AO63" s="2"/>
      <c r="AP63" s="2">
        <v>225</v>
      </c>
      <c r="AQ63" s="2">
        <v>238</v>
      </c>
      <c r="AR63" s="104">
        <f t="shared" si="14"/>
        <v>1693</v>
      </c>
      <c r="AS63" s="104">
        <f t="shared" si="15"/>
        <v>1730</v>
      </c>
      <c r="AT63" s="19">
        <f>AR63/AS63</f>
        <v>0.97861271676300576</v>
      </c>
      <c r="AU63" s="129" t="s">
        <v>4</v>
      </c>
      <c r="AV63" s="105" t="s">
        <v>1140</v>
      </c>
    </row>
    <row r="64" spans="1:49" s="106" customFormat="1" ht="68.25" hidden="1" customHeight="1" x14ac:dyDescent="0.25">
      <c r="B64" s="195">
        <f t="shared" si="10"/>
        <v>56</v>
      </c>
      <c r="C64" s="1" t="s">
        <v>20</v>
      </c>
      <c r="D64" s="1" t="s">
        <v>344</v>
      </c>
      <c r="E64" s="1" t="s">
        <v>345</v>
      </c>
      <c r="F64" s="1" t="s">
        <v>387</v>
      </c>
      <c r="G64" s="1" t="s">
        <v>388</v>
      </c>
      <c r="H64" s="1" t="s">
        <v>348</v>
      </c>
      <c r="I64" s="1" t="s">
        <v>69</v>
      </c>
      <c r="J64" s="1" t="s">
        <v>62</v>
      </c>
      <c r="K64" s="1" t="s">
        <v>54</v>
      </c>
      <c r="L64" s="1" t="s">
        <v>91</v>
      </c>
      <c r="M64" s="1" t="s">
        <v>374</v>
      </c>
      <c r="N64" s="1" t="s">
        <v>375</v>
      </c>
      <c r="O64" s="1"/>
      <c r="P64" s="1"/>
      <c r="Q64" s="5" t="s">
        <v>228</v>
      </c>
      <c r="R64" s="5" t="s">
        <v>1</v>
      </c>
      <c r="S64" s="74">
        <v>0.9</v>
      </c>
      <c r="T64" s="1"/>
      <c r="U64" s="1"/>
      <c r="V64" s="1"/>
      <c r="W64" s="1"/>
      <c r="X64" s="1">
        <v>52</v>
      </c>
      <c r="Y64" s="1">
        <v>52</v>
      </c>
      <c r="Z64" s="2"/>
      <c r="AA64" s="2"/>
      <c r="AB64" s="2"/>
      <c r="AC64" s="2"/>
      <c r="AD64" s="115">
        <v>310</v>
      </c>
      <c r="AE64" s="115">
        <v>311</v>
      </c>
      <c r="AF64" s="115"/>
      <c r="AG64" s="115"/>
      <c r="AH64" s="115"/>
      <c r="AI64" s="115"/>
      <c r="AJ64" s="115">
        <v>235</v>
      </c>
      <c r="AK64" s="115">
        <v>238</v>
      </c>
      <c r="AL64" s="2"/>
      <c r="AM64" s="2"/>
      <c r="AN64" s="2"/>
      <c r="AO64" s="2"/>
      <c r="AP64" s="2">
        <v>160</v>
      </c>
      <c r="AQ64" s="2">
        <v>162</v>
      </c>
      <c r="AR64" s="104">
        <f t="shared" si="14"/>
        <v>757</v>
      </c>
      <c r="AS64" s="104">
        <f t="shared" si="15"/>
        <v>763</v>
      </c>
      <c r="AT64" s="19">
        <f>AR64/AS64</f>
        <v>0.99213630406290954</v>
      </c>
      <c r="AU64" s="129" t="s">
        <v>4</v>
      </c>
      <c r="AV64" s="105" t="s">
        <v>112</v>
      </c>
    </row>
    <row r="65" spans="1:49" s="106" customFormat="1" ht="93" hidden="1" customHeight="1" x14ac:dyDescent="0.25">
      <c r="B65" s="195">
        <f t="shared" si="10"/>
        <v>57</v>
      </c>
      <c r="C65" s="1" t="s">
        <v>20</v>
      </c>
      <c r="D65" s="1" t="s">
        <v>344</v>
      </c>
      <c r="E65" s="1" t="s">
        <v>345</v>
      </c>
      <c r="F65" s="1" t="s">
        <v>389</v>
      </c>
      <c r="G65" s="1" t="s">
        <v>390</v>
      </c>
      <c r="H65" s="1" t="s">
        <v>348</v>
      </c>
      <c r="I65" s="1" t="s">
        <v>52</v>
      </c>
      <c r="J65" s="1" t="s">
        <v>152</v>
      </c>
      <c r="K65" s="1" t="s">
        <v>391</v>
      </c>
      <c r="L65" s="1" t="s">
        <v>55</v>
      </c>
      <c r="M65" s="1" t="s">
        <v>392</v>
      </c>
      <c r="N65" s="1" t="s">
        <v>393</v>
      </c>
      <c r="O65" s="1"/>
      <c r="P65" s="1"/>
      <c r="Q65" s="5" t="s">
        <v>228</v>
      </c>
      <c r="R65" s="5" t="s">
        <v>1</v>
      </c>
      <c r="S65" s="74" t="s">
        <v>394</v>
      </c>
      <c r="T65" s="1">
        <v>0</v>
      </c>
      <c r="U65" s="1">
        <v>955</v>
      </c>
      <c r="V65" s="1">
        <v>5</v>
      </c>
      <c r="W65" s="1">
        <v>953</v>
      </c>
      <c r="X65" s="1">
        <v>0</v>
      </c>
      <c r="Y65" s="1">
        <v>916</v>
      </c>
      <c r="Z65" s="5">
        <v>5</v>
      </c>
      <c r="AA65" s="5">
        <v>1580</v>
      </c>
      <c r="AB65" s="5">
        <v>7</v>
      </c>
      <c r="AC65" s="5">
        <v>1724</v>
      </c>
      <c r="AD65" s="5">
        <v>15</v>
      </c>
      <c r="AE65" s="5">
        <v>1724</v>
      </c>
      <c r="AF65" s="5">
        <v>4</v>
      </c>
      <c r="AG65" s="5">
        <v>1922</v>
      </c>
      <c r="AH65" s="5">
        <v>2</v>
      </c>
      <c r="AI65" s="5">
        <v>1977</v>
      </c>
      <c r="AJ65" s="5">
        <v>5</v>
      </c>
      <c r="AK65" s="5">
        <v>1940</v>
      </c>
      <c r="AL65" s="5">
        <v>7</v>
      </c>
      <c r="AM65" s="5">
        <v>1975</v>
      </c>
      <c r="AN65" s="2">
        <v>3</v>
      </c>
      <c r="AO65" s="2">
        <v>2045</v>
      </c>
      <c r="AP65" s="2">
        <v>1</v>
      </c>
      <c r="AQ65" s="2">
        <v>1731</v>
      </c>
      <c r="AR65" s="104">
        <f t="shared" si="14"/>
        <v>54</v>
      </c>
      <c r="AS65" s="104">
        <f t="shared" si="15"/>
        <v>19442</v>
      </c>
      <c r="AT65" s="82">
        <f>(AR65/AS65)</f>
        <v>2.7774920275691803E-3</v>
      </c>
      <c r="AU65" s="129" t="s">
        <v>4</v>
      </c>
      <c r="AV65" s="105" t="s">
        <v>112</v>
      </c>
    </row>
    <row r="66" spans="1:49" s="106" customFormat="1" ht="104.25" hidden="1" customHeight="1" x14ac:dyDescent="0.25">
      <c r="B66" s="195">
        <f t="shared" si="10"/>
        <v>58</v>
      </c>
      <c r="C66" s="1" t="s">
        <v>20</v>
      </c>
      <c r="D66" s="1" t="s">
        <v>344</v>
      </c>
      <c r="E66" s="1" t="s">
        <v>345</v>
      </c>
      <c r="F66" s="1" t="s">
        <v>396</v>
      </c>
      <c r="G66" s="1" t="s">
        <v>397</v>
      </c>
      <c r="H66" s="1" t="s">
        <v>348</v>
      </c>
      <c r="I66" s="1" t="s">
        <v>52</v>
      </c>
      <c r="J66" s="1" t="s">
        <v>152</v>
      </c>
      <c r="K66" s="1" t="s">
        <v>54</v>
      </c>
      <c r="L66" s="1" t="s">
        <v>55</v>
      </c>
      <c r="M66" s="1" t="s">
        <v>398</v>
      </c>
      <c r="N66" s="1" t="s">
        <v>399</v>
      </c>
      <c r="O66" s="1" t="s">
        <v>393</v>
      </c>
      <c r="P66" s="1"/>
      <c r="Q66" s="5" t="s">
        <v>400</v>
      </c>
      <c r="R66" s="5" t="s">
        <v>1</v>
      </c>
      <c r="S66" s="74">
        <v>0.05</v>
      </c>
      <c r="T66" s="120">
        <v>323</v>
      </c>
      <c r="U66" s="120">
        <f>31*704</f>
        <v>21824</v>
      </c>
      <c r="V66" s="120">
        <v>210</v>
      </c>
      <c r="W66" s="120">
        <f>(28*702)</f>
        <v>19656</v>
      </c>
      <c r="X66" s="120">
        <v>182</v>
      </c>
      <c r="Y66" s="120">
        <f>(31*707)</f>
        <v>21917</v>
      </c>
      <c r="Z66" s="5">
        <v>211</v>
      </c>
      <c r="AA66" s="5">
        <f>30*710</f>
        <v>21300</v>
      </c>
      <c r="AB66" s="5">
        <v>150</v>
      </c>
      <c r="AC66" s="1">
        <f>31*709</f>
        <v>21979</v>
      </c>
      <c r="AD66" s="5">
        <v>228</v>
      </c>
      <c r="AE66" s="5">
        <f>30*709</f>
        <v>21270</v>
      </c>
      <c r="AF66" s="5">
        <v>231</v>
      </c>
      <c r="AG66" s="5">
        <f>704*31</f>
        <v>21824</v>
      </c>
      <c r="AH66" s="5">
        <v>196</v>
      </c>
      <c r="AI66" s="5">
        <f>709*31</f>
        <v>21979</v>
      </c>
      <c r="AJ66" s="5">
        <v>299</v>
      </c>
      <c r="AK66" s="5">
        <f>710*30</f>
        <v>21300</v>
      </c>
      <c r="AL66" s="5">
        <v>319</v>
      </c>
      <c r="AM66" s="5">
        <f>710*31</f>
        <v>22010</v>
      </c>
      <c r="AN66" s="2">
        <v>360</v>
      </c>
      <c r="AO66" s="2">
        <f>709*30</f>
        <v>21270</v>
      </c>
      <c r="AP66" s="2">
        <v>223</v>
      </c>
      <c r="AQ66" s="2">
        <v>31</v>
      </c>
      <c r="AR66" s="104">
        <f>T66+V66+X66+Z66+AB66+AD66+AF66+AH66+AJ66+AL66+AN66+AP66</f>
        <v>2932</v>
      </c>
      <c r="AS66" s="104">
        <v>63968.42</v>
      </c>
      <c r="AT66" s="82">
        <v>1E-3</v>
      </c>
      <c r="AU66" s="129" t="s">
        <v>4</v>
      </c>
      <c r="AV66" s="105" t="s">
        <v>1140</v>
      </c>
    </row>
    <row r="67" spans="1:49" s="106" customFormat="1" ht="77.25" hidden="1" customHeight="1" x14ac:dyDescent="0.25">
      <c r="B67" s="195">
        <f t="shared" si="10"/>
        <v>59</v>
      </c>
      <c r="C67" s="1" t="s">
        <v>20</v>
      </c>
      <c r="D67" s="1" t="s">
        <v>344</v>
      </c>
      <c r="E67" s="1" t="s">
        <v>345</v>
      </c>
      <c r="F67" s="1" t="s">
        <v>402</v>
      </c>
      <c r="G67" s="1" t="s">
        <v>403</v>
      </c>
      <c r="H67" s="1" t="s">
        <v>348</v>
      </c>
      <c r="I67" s="1" t="s">
        <v>52</v>
      </c>
      <c r="J67" s="1" t="s">
        <v>152</v>
      </c>
      <c r="K67" s="1" t="s">
        <v>54</v>
      </c>
      <c r="L67" s="1" t="s">
        <v>161</v>
      </c>
      <c r="M67" s="1" t="s">
        <v>404</v>
      </c>
      <c r="N67" s="1" t="s">
        <v>405</v>
      </c>
      <c r="O67" s="1"/>
      <c r="P67" s="1"/>
      <c r="Q67" s="5" t="s">
        <v>228</v>
      </c>
      <c r="R67" s="5" t="s">
        <v>1</v>
      </c>
      <c r="S67" s="74">
        <v>0.05</v>
      </c>
      <c r="T67" s="1"/>
      <c r="U67" s="1"/>
      <c r="V67" s="1"/>
      <c r="W67" s="1"/>
      <c r="X67" s="1"/>
      <c r="Y67" s="1"/>
      <c r="Z67" s="2"/>
      <c r="AA67" s="2"/>
      <c r="AB67" s="2"/>
      <c r="AC67" s="2"/>
      <c r="AD67" s="2">
        <v>1</v>
      </c>
      <c r="AE67" s="2">
        <v>707</v>
      </c>
      <c r="AF67" s="2"/>
      <c r="AG67" s="2"/>
      <c r="AH67" s="2"/>
      <c r="AI67" s="2"/>
      <c r="AJ67" s="178"/>
      <c r="AK67" s="178"/>
      <c r="AL67" s="2"/>
      <c r="AM67" s="2"/>
      <c r="AN67" s="2"/>
      <c r="AO67" s="2"/>
      <c r="AP67" s="2">
        <v>0</v>
      </c>
      <c r="AQ67" s="2">
        <v>767</v>
      </c>
      <c r="AR67" s="104">
        <f>AD67</f>
        <v>1</v>
      </c>
      <c r="AS67" s="104">
        <f>AE67</f>
        <v>707</v>
      </c>
      <c r="AT67" s="82">
        <v>0</v>
      </c>
      <c r="AU67" s="129" t="s">
        <v>4</v>
      </c>
      <c r="AV67" s="105" t="s">
        <v>1140</v>
      </c>
    </row>
    <row r="68" spans="1:49" s="106" customFormat="1" ht="77.25" hidden="1" customHeight="1" x14ac:dyDescent="0.25">
      <c r="B68" s="195">
        <f t="shared" si="10"/>
        <v>60</v>
      </c>
      <c r="C68" s="1" t="s">
        <v>20</v>
      </c>
      <c r="D68" s="1" t="s">
        <v>344</v>
      </c>
      <c r="E68" s="1" t="s">
        <v>353</v>
      </c>
      <c r="F68" s="1" t="s">
        <v>407</v>
      </c>
      <c r="G68" s="1" t="s">
        <v>408</v>
      </c>
      <c r="H68" s="1" t="s">
        <v>348</v>
      </c>
      <c r="I68" s="1" t="s">
        <v>69</v>
      </c>
      <c r="J68" s="1" t="s">
        <v>90</v>
      </c>
      <c r="K68" s="1" t="s">
        <v>54</v>
      </c>
      <c r="L68" s="1" t="s">
        <v>161</v>
      </c>
      <c r="M68" s="1" t="s">
        <v>409</v>
      </c>
      <c r="N68" s="1" t="s">
        <v>410</v>
      </c>
      <c r="O68" s="1"/>
      <c r="P68" s="1"/>
      <c r="Q68" s="5" t="s">
        <v>176</v>
      </c>
      <c r="R68" s="5" t="s">
        <v>1</v>
      </c>
      <c r="S68" s="74">
        <v>0.3</v>
      </c>
      <c r="T68" s="1"/>
      <c r="U68" s="1"/>
      <c r="V68" s="1"/>
      <c r="W68" s="1"/>
      <c r="X68" s="1"/>
      <c r="Y68" s="1"/>
      <c r="Z68" s="2"/>
      <c r="AA68" s="2"/>
      <c r="AB68" s="2"/>
      <c r="AC68" s="2"/>
      <c r="AD68" s="2">
        <v>89</v>
      </c>
      <c r="AE68" s="2">
        <v>77</v>
      </c>
      <c r="AF68" s="2"/>
      <c r="AG68" s="2"/>
      <c r="AH68" s="2"/>
      <c r="AI68" s="2"/>
      <c r="AJ68" s="2"/>
      <c r="AK68" s="2"/>
      <c r="AL68" s="2"/>
      <c r="AM68" s="2"/>
      <c r="AN68" s="2"/>
      <c r="AO68" s="2"/>
      <c r="AP68" s="2">
        <v>85</v>
      </c>
      <c r="AQ68" s="2">
        <v>62</v>
      </c>
      <c r="AR68" s="104">
        <f t="shared" ref="AR68:AS71" si="16">T68+V68+X68+Z68+AB68+AD68+AF68+AH68+AJ68+AL68+AN68+AP68</f>
        <v>174</v>
      </c>
      <c r="AS68" s="104">
        <f t="shared" si="16"/>
        <v>139</v>
      </c>
      <c r="AT68" s="19">
        <f>(AR68/AS68)-1</f>
        <v>0.25179856115107913</v>
      </c>
      <c r="AU68" s="129" t="s">
        <v>4</v>
      </c>
      <c r="AV68" s="105" t="s">
        <v>1140</v>
      </c>
    </row>
    <row r="69" spans="1:49" s="106" customFormat="1" ht="77.25" hidden="1" customHeight="1" x14ac:dyDescent="0.25">
      <c r="B69" s="195">
        <f t="shared" si="10"/>
        <v>61</v>
      </c>
      <c r="C69" s="1" t="s">
        <v>20</v>
      </c>
      <c r="D69" s="1" t="s">
        <v>344</v>
      </c>
      <c r="E69" s="1" t="s">
        <v>353</v>
      </c>
      <c r="F69" s="1" t="s">
        <v>354</v>
      </c>
      <c r="G69" s="1" t="s">
        <v>355</v>
      </c>
      <c r="H69" s="1" t="s">
        <v>348</v>
      </c>
      <c r="I69" s="1" t="s">
        <v>52</v>
      </c>
      <c r="J69" s="1" t="s">
        <v>90</v>
      </c>
      <c r="K69" s="1" t="s">
        <v>54</v>
      </c>
      <c r="L69" s="1" t="s">
        <v>91</v>
      </c>
      <c r="M69" s="1" t="s">
        <v>356</v>
      </c>
      <c r="N69" s="1" t="s">
        <v>357</v>
      </c>
      <c r="O69" s="1"/>
      <c r="P69" s="1"/>
      <c r="Q69" s="5" t="s">
        <v>228</v>
      </c>
      <c r="R69" s="5" t="s">
        <v>1</v>
      </c>
      <c r="S69" s="74">
        <v>0.93</v>
      </c>
      <c r="T69" s="1"/>
      <c r="U69" s="1"/>
      <c r="V69" s="1"/>
      <c r="W69" s="1"/>
      <c r="X69" s="1">
        <v>40</v>
      </c>
      <c r="Y69" s="1">
        <v>42</v>
      </c>
      <c r="Z69" s="2"/>
      <c r="AA69" s="2"/>
      <c r="AB69" s="2"/>
      <c r="AC69" s="2"/>
      <c r="AD69" s="5">
        <v>45</v>
      </c>
      <c r="AE69" s="5">
        <v>45</v>
      </c>
      <c r="AF69" s="2"/>
      <c r="AG69" s="2"/>
      <c r="AH69" s="2"/>
      <c r="AI69" s="2"/>
      <c r="AJ69" s="5">
        <v>47</v>
      </c>
      <c r="AK69" s="5">
        <v>47</v>
      </c>
      <c r="AL69" s="2"/>
      <c r="AM69" s="2"/>
      <c r="AN69" s="2"/>
      <c r="AO69" s="2"/>
      <c r="AP69" s="2">
        <v>46</v>
      </c>
      <c r="AQ69" s="2">
        <v>47</v>
      </c>
      <c r="AR69" s="83">
        <f t="shared" si="16"/>
        <v>178</v>
      </c>
      <c r="AS69" s="83">
        <f t="shared" si="16"/>
        <v>181</v>
      </c>
      <c r="AT69" s="19">
        <v>0.98</v>
      </c>
      <c r="AU69" s="129" t="s">
        <v>4</v>
      </c>
      <c r="AV69" s="176" t="s">
        <v>112</v>
      </c>
    </row>
    <row r="70" spans="1:49" s="106" customFormat="1" ht="77.25" hidden="1" customHeight="1" x14ac:dyDescent="0.25">
      <c r="B70" s="195">
        <f t="shared" si="10"/>
        <v>62</v>
      </c>
      <c r="C70" s="1" t="s">
        <v>20</v>
      </c>
      <c r="D70" s="1" t="s">
        <v>344</v>
      </c>
      <c r="E70" s="1" t="s">
        <v>345</v>
      </c>
      <c r="F70" s="1" t="s">
        <v>359</v>
      </c>
      <c r="G70" s="1" t="s">
        <v>360</v>
      </c>
      <c r="H70" s="1" t="s">
        <v>348</v>
      </c>
      <c r="I70" s="1" t="s">
        <v>52</v>
      </c>
      <c r="J70" s="1" t="s">
        <v>90</v>
      </c>
      <c r="K70" s="1" t="s">
        <v>54</v>
      </c>
      <c r="L70" s="1" t="s">
        <v>91</v>
      </c>
      <c r="M70" s="1" t="s">
        <v>356</v>
      </c>
      <c r="N70" s="1" t="s">
        <v>357</v>
      </c>
      <c r="O70" s="1"/>
      <c r="P70" s="1"/>
      <c r="Q70" s="5" t="s">
        <v>228</v>
      </c>
      <c r="R70" s="5" t="s">
        <v>1</v>
      </c>
      <c r="S70" s="74">
        <v>0.95</v>
      </c>
      <c r="T70" s="1"/>
      <c r="U70" s="1"/>
      <c r="V70" s="1"/>
      <c r="W70" s="1"/>
      <c r="X70" s="1">
        <v>21</v>
      </c>
      <c r="Y70" s="1">
        <v>21</v>
      </c>
      <c r="Z70" s="2"/>
      <c r="AA70" s="2"/>
      <c r="AB70" s="2"/>
      <c r="AC70" s="2"/>
      <c r="AD70" s="5">
        <v>12</v>
      </c>
      <c r="AE70" s="5">
        <v>14</v>
      </c>
      <c r="AF70" s="2"/>
      <c r="AG70" s="2"/>
      <c r="AH70" s="2"/>
      <c r="AI70" s="2"/>
      <c r="AJ70" s="179">
        <v>18</v>
      </c>
      <c r="AK70" s="179">
        <v>18</v>
      </c>
      <c r="AL70" s="2"/>
      <c r="AM70" s="2"/>
      <c r="AN70" s="2"/>
      <c r="AO70" s="2"/>
      <c r="AP70" s="2">
        <v>17</v>
      </c>
      <c r="AQ70" s="2">
        <v>15</v>
      </c>
      <c r="AR70" s="83">
        <f t="shared" si="16"/>
        <v>68</v>
      </c>
      <c r="AS70" s="83">
        <f t="shared" si="16"/>
        <v>68</v>
      </c>
      <c r="AT70" s="19">
        <v>1</v>
      </c>
      <c r="AU70" s="129" t="s">
        <v>4</v>
      </c>
      <c r="AV70" s="176" t="s">
        <v>1153</v>
      </c>
    </row>
    <row r="71" spans="1:49" s="106" customFormat="1" ht="77.25" hidden="1" customHeight="1" x14ac:dyDescent="0.25">
      <c r="A71" s="4"/>
      <c r="B71" s="195">
        <f t="shared" si="10"/>
        <v>63</v>
      </c>
      <c r="C71" s="5" t="s">
        <v>20</v>
      </c>
      <c r="D71" s="5" t="s">
        <v>344</v>
      </c>
      <c r="E71" s="5" t="s">
        <v>345</v>
      </c>
      <c r="F71" s="5" t="s">
        <v>385</v>
      </c>
      <c r="G71" s="5" t="s">
        <v>386</v>
      </c>
      <c r="H71" s="5" t="s">
        <v>348</v>
      </c>
      <c r="I71" s="5" t="s">
        <v>69</v>
      </c>
      <c r="J71" s="5" t="s">
        <v>62</v>
      </c>
      <c r="K71" s="5" t="s">
        <v>54</v>
      </c>
      <c r="L71" s="5" t="s">
        <v>91</v>
      </c>
      <c r="M71" s="5" t="s">
        <v>374</v>
      </c>
      <c r="N71" s="5" t="s">
        <v>375</v>
      </c>
      <c r="O71" s="5"/>
      <c r="P71" s="5"/>
      <c r="Q71" s="5" t="s">
        <v>228</v>
      </c>
      <c r="R71" s="5" t="s">
        <v>1</v>
      </c>
      <c r="S71" s="74">
        <v>0.95</v>
      </c>
      <c r="T71" s="5"/>
      <c r="U71" s="5"/>
      <c r="V71" s="5"/>
      <c r="W71" s="5"/>
      <c r="X71" s="5">
        <v>490</v>
      </c>
      <c r="Y71" s="5">
        <v>494</v>
      </c>
      <c r="Z71" s="2"/>
      <c r="AA71" s="2"/>
      <c r="AB71" s="2"/>
      <c r="AC71" s="2"/>
      <c r="AD71" s="115">
        <v>819</v>
      </c>
      <c r="AE71" s="115">
        <v>823</v>
      </c>
      <c r="AF71" s="2"/>
      <c r="AG71" s="2"/>
      <c r="AH71" s="2"/>
      <c r="AI71" s="2"/>
      <c r="AJ71" s="115">
        <v>639</v>
      </c>
      <c r="AK71" s="115">
        <v>645</v>
      </c>
      <c r="AL71" s="2"/>
      <c r="AM71" s="2"/>
      <c r="AN71" s="2"/>
      <c r="AO71" s="2"/>
      <c r="AP71" s="2">
        <v>1172</v>
      </c>
      <c r="AQ71" s="2">
        <v>1186</v>
      </c>
      <c r="AR71" s="83">
        <f t="shared" si="16"/>
        <v>3120</v>
      </c>
      <c r="AS71" s="83">
        <f t="shared" si="16"/>
        <v>3148</v>
      </c>
      <c r="AT71" s="131">
        <f>AR71/AS71</f>
        <v>0.99110546378653108</v>
      </c>
      <c r="AU71" s="129" t="s">
        <v>4</v>
      </c>
      <c r="AV71" s="180" t="s">
        <v>112</v>
      </c>
      <c r="AW71" s="4"/>
    </row>
    <row r="72" spans="1:49" s="106" customFormat="1" ht="77.25" hidden="1" customHeight="1" x14ac:dyDescent="0.25">
      <c r="B72" s="195">
        <f t="shared" si="10"/>
        <v>64</v>
      </c>
      <c r="C72" s="1" t="s">
        <v>21</v>
      </c>
      <c r="D72" s="1" t="s">
        <v>411</v>
      </c>
      <c r="E72" s="1" t="s">
        <v>412</v>
      </c>
      <c r="F72" s="1" t="s">
        <v>413</v>
      </c>
      <c r="G72" s="1" t="s">
        <v>414</v>
      </c>
      <c r="H72" s="1" t="s">
        <v>415</v>
      </c>
      <c r="I72" s="1" t="s">
        <v>76</v>
      </c>
      <c r="J72" s="1" t="s">
        <v>62</v>
      </c>
      <c r="K72" s="1" t="s">
        <v>54</v>
      </c>
      <c r="L72" s="1" t="s">
        <v>55</v>
      </c>
      <c r="M72" s="1" t="s">
        <v>416</v>
      </c>
      <c r="N72" s="1" t="s">
        <v>417</v>
      </c>
      <c r="O72" s="1"/>
      <c r="P72" s="1"/>
      <c r="Q72" s="5" t="s">
        <v>228</v>
      </c>
      <c r="R72" s="5" t="s">
        <v>1</v>
      </c>
      <c r="S72" s="74">
        <v>1</v>
      </c>
      <c r="T72" s="1">
        <v>25</v>
      </c>
      <c r="U72" s="1">
        <v>25</v>
      </c>
      <c r="V72" s="1">
        <v>38</v>
      </c>
      <c r="W72" s="1">
        <v>37</v>
      </c>
      <c r="X72" s="1">
        <v>50</v>
      </c>
      <c r="Y72" s="1">
        <v>58</v>
      </c>
      <c r="Z72" s="5">
        <v>31</v>
      </c>
      <c r="AA72" s="5">
        <v>35</v>
      </c>
      <c r="AB72" s="5">
        <v>27</v>
      </c>
      <c r="AC72" s="5">
        <v>20</v>
      </c>
      <c r="AD72" s="5">
        <v>17</v>
      </c>
      <c r="AE72" s="5">
        <v>19</v>
      </c>
      <c r="AF72" s="5">
        <v>21</v>
      </c>
      <c r="AG72" s="5">
        <v>22</v>
      </c>
      <c r="AH72" s="5">
        <v>26</v>
      </c>
      <c r="AI72" s="5">
        <v>27</v>
      </c>
      <c r="AJ72" s="5">
        <v>25</v>
      </c>
      <c r="AK72" s="5">
        <v>27</v>
      </c>
      <c r="AL72" s="5">
        <v>26</v>
      </c>
      <c r="AM72" s="5">
        <v>25</v>
      </c>
      <c r="AN72" s="2">
        <v>19</v>
      </c>
      <c r="AO72" s="2">
        <v>17</v>
      </c>
      <c r="AP72" s="2">
        <v>20</v>
      </c>
      <c r="AQ72" s="2">
        <v>16</v>
      </c>
      <c r="AR72" s="83">
        <f t="shared" ref="AR72:AS75" si="17">T72+V72+X72+Z72+AB72+AD72+AF72+AH72+AJ72+AL72+AN72+AP72</f>
        <v>325</v>
      </c>
      <c r="AS72" s="83">
        <f t="shared" si="17"/>
        <v>328</v>
      </c>
      <c r="AT72" s="158">
        <f>AR72/AS72</f>
        <v>0.99085365853658536</v>
      </c>
      <c r="AU72" s="129" t="s">
        <v>4</v>
      </c>
      <c r="AV72" s="105" t="s">
        <v>192</v>
      </c>
    </row>
    <row r="73" spans="1:49" s="106" customFormat="1" ht="77.25" hidden="1" customHeight="1" x14ac:dyDescent="0.25">
      <c r="B73" s="195">
        <f t="shared" si="10"/>
        <v>65</v>
      </c>
      <c r="C73" s="1" t="s">
        <v>21</v>
      </c>
      <c r="D73" s="1" t="s">
        <v>411</v>
      </c>
      <c r="E73" s="1" t="s">
        <v>412</v>
      </c>
      <c r="F73" s="1" t="s">
        <v>419</v>
      </c>
      <c r="G73" s="1" t="s">
        <v>420</v>
      </c>
      <c r="H73" s="1" t="s">
        <v>415</v>
      </c>
      <c r="I73" s="1" t="s">
        <v>52</v>
      </c>
      <c r="J73" s="1" t="s">
        <v>62</v>
      </c>
      <c r="K73" s="1" t="s">
        <v>54</v>
      </c>
      <c r="L73" s="1" t="s">
        <v>55</v>
      </c>
      <c r="M73" s="1" t="s">
        <v>421</v>
      </c>
      <c r="N73" s="1" t="s">
        <v>422</v>
      </c>
      <c r="O73" s="1"/>
      <c r="P73" s="1"/>
      <c r="Q73" s="5" t="s">
        <v>228</v>
      </c>
      <c r="R73" s="5" t="s">
        <v>1</v>
      </c>
      <c r="S73" s="74">
        <v>1</v>
      </c>
      <c r="T73" s="1">
        <v>4</v>
      </c>
      <c r="U73" s="1">
        <v>4</v>
      </c>
      <c r="V73" s="1">
        <v>4</v>
      </c>
      <c r="W73" s="1">
        <v>4</v>
      </c>
      <c r="X73" s="1">
        <v>4</v>
      </c>
      <c r="Y73" s="1">
        <v>4</v>
      </c>
      <c r="Z73" s="5">
        <v>4</v>
      </c>
      <c r="AA73" s="5">
        <v>4</v>
      </c>
      <c r="AB73" s="5">
        <v>4</v>
      </c>
      <c r="AC73" s="5">
        <v>4</v>
      </c>
      <c r="AD73" s="5">
        <v>4</v>
      </c>
      <c r="AE73" s="5">
        <v>4</v>
      </c>
      <c r="AF73" s="5">
        <v>4</v>
      </c>
      <c r="AG73" s="5">
        <v>4</v>
      </c>
      <c r="AH73" s="5">
        <v>4</v>
      </c>
      <c r="AI73" s="5">
        <v>4</v>
      </c>
      <c r="AJ73" s="5">
        <v>4</v>
      </c>
      <c r="AK73" s="5">
        <v>4</v>
      </c>
      <c r="AL73" s="5">
        <v>4</v>
      </c>
      <c r="AM73" s="5">
        <v>4</v>
      </c>
      <c r="AN73" s="2">
        <v>4</v>
      </c>
      <c r="AO73" s="2">
        <v>4</v>
      </c>
      <c r="AP73" s="2">
        <v>4</v>
      </c>
      <c r="AQ73" s="2">
        <v>4</v>
      </c>
      <c r="AR73" s="83">
        <f t="shared" si="17"/>
        <v>48</v>
      </c>
      <c r="AS73" s="83">
        <f t="shared" si="17"/>
        <v>48</v>
      </c>
      <c r="AT73" s="19">
        <f>(AR73/AS73)</f>
        <v>1</v>
      </c>
      <c r="AU73" s="129" t="s">
        <v>4</v>
      </c>
      <c r="AV73" s="105" t="s">
        <v>192</v>
      </c>
    </row>
    <row r="74" spans="1:49" s="106" customFormat="1" ht="77.25" hidden="1" customHeight="1" x14ac:dyDescent="0.25">
      <c r="B74" s="195">
        <f t="shared" si="10"/>
        <v>66</v>
      </c>
      <c r="C74" s="1" t="s">
        <v>21</v>
      </c>
      <c r="D74" s="1" t="s">
        <v>411</v>
      </c>
      <c r="E74" s="1" t="s">
        <v>412</v>
      </c>
      <c r="F74" s="1" t="s">
        <v>424</v>
      </c>
      <c r="G74" s="1" t="s">
        <v>425</v>
      </c>
      <c r="H74" s="1" t="s">
        <v>415</v>
      </c>
      <c r="I74" s="1" t="s">
        <v>52</v>
      </c>
      <c r="J74" s="1" t="s">
        <v>62</v>
      </c>
      <c r="K74" s="1" t="s">
        <v>54</v>
      </c>
      <c r="L74" s="1" t="s">
        <v>55</v>
      </c>
      <c r="M74" s="1" t="s">
        <v>426</v>
      </c>
      <c r="N74" s="1" t="s">
        <v>427</v>
      </c>
      <c r="O74" s="1"/>
      <c r="P74" s="1"/>
      <c r="Q74" s="5" t="s">
        <v>228</v>
      </c>
      <c r="R74" s="5" t="s">
        <v>1</v>
      </c>
      <c r="S74" s="74">
        <v>1</v>
      </c>
      <c r="T74" s="1">
        <v>7</v>
      </c>
      <c r="U74" s="1">
        <v>9</v>
      </c>
      <c r="V74" s="1">
        <v>8</v>
      </c>
      <c r="W74" s="1">
        <v>9</v>
      </c>
      <c r="X74" s="1">
        <v>7</v>
      </c>
      <c r="Y74" s="1">
        <v>9</v>
      </c>
      <c r="Z74" s="5">
        <v>7</v>
      </c>
      <c r="AA74" s="5">
        <v>8</v>
      </c>
      <c r="AB74" s="5">
        <v>7</v>
      </c>
      <c r="AC74" s="5">
        <v>9</v>
      </c>
      <c r="AD74" s="5">
        <v>8</v>
      </c>
      <c r="AE74" s="5">
        <v>9</v>
      </c>
      <c r="AF74" s="1">
        <v>7</v>
      </c>
      <c r="AG74" s="1">
        <v>9</v>
      </c>
      <c r="AH74" s="1">
        <v>8</v>
      </c>
      <c r="AI74" s="1">
        <v>9</v>
      </c>
      <c r="AJ74" s="1">
        <v>7</v>
      </c>
      <c r="AK74" s="1">
        <v>9</v>
      </c>
      <c r="AL74" s="5">
        <v>7</v>
      </c>
      <c r="AM74" s="5">
        <v>8</v>
      </c>
      <c r="AN74" s="2">
        <v>8</v>
      </c>
      <c r="AO74" s="2">
        <v>8</v>
      </c>
      <c r="AP74" s="2">
        <v>7</v>
      </c>
      <c r="AQ74" s="2">
        <v>7</v>
      </c>
      <c r="AR74" s="83">
        <f t="shared" si="17"/>
        <v>88</v>
      </c>
      <c r="AS74" s="83">
        <f t="shared" si="17"/>
        <v>103</v>
      </c>
      <c r="AT74" s="19">
        <f>(AR74/AS74)</f>
        <v>0.85436893203883491</v>
      </c>
      <c r="AU74" s="129" t="s">
        <v>4</v>
      </c>
      <c r="AV74" s="105" t="s">
        <v>1150</v>
      </c>
    </row>
    <row r="75" spans="1:49" s="106" customFormat="1" ht="77.25" hidden="1" customHeight="1" x14ac:dyDescent="0.25">
      <c r="B75" s="195">
        <f t="shared" si="10"/>
        <v>67</v>
      </c>
      <c r="C75" s="1" t="s">
        <v>21</v>
      </c>
      <c r="D75" s="1" t="s">
        <v>411</v>
      </c>
      <c r="E75" s="1" t="s">
        <v>412</v>
      </c>
      <c r="F75" s="1" t="s">
        <v>430</v>
      </c>
      <c r="G75" s="1" t="s">
        <v>431</v>
      </c>
      <c r="H75" s="1" t="s">
        <v>415</v>
      </c>
      <c r="I75" s="1" t="s">
        <v>52</v>
      </c>
      <c r="J75" s="1" t="s">
        <v>62</v>
      </c>
      <c r="K75" s="1" t="s">
        <v>54</v>
      </c>
      <c r="L75" s="1" t="s">
        <v>55</v>
      </c>
      <c r="M75" s="1" t="s">
        <v>426</v>
      </c>
      <c r="N75" s="1" t="s">
        <v>427</v>
      </c>
      <c r="O75" s="1"/>
      <c r="P75" s="1"/>
      <c r="Q75" s="5" t="s">
        <v>228</v>
      </c>
      <c r="R75" s="5" t="s">
        <v>1</v>
      </c>
      <c r="S75" s="74"/>
      <c r="T75" s="1">
        <v>4</v>
      </c>
      <c r="U75" s="1">
        <v>4</v>
      </c>
      <c r="V75" s="1">
        <v>4</v>
      </c>
      <c r="W75" s="1">
        <v>4</v>
      </c>
      <c r="X75" s="1">
        <v>4</v>
      </c>
      <c r="Y75" s="5">
        <v>4</v>
      </c>
      <c r="Z75" s="5">
        <v>4</v>
      </c>
      <c r="AA75" s="5">
        <v>4</v>
      </c>
      <c r="AB75" s="5">
        <v>4</v>
      </c>
      <c r="AC75" s="5">
        <v>4</v>
      </c>
      <c r="AD75" s="5">
        <v>4</v>
      </c>
      <c r="AE75" s="5">
        <v>4</v>
      </c>
      <c r="AF75" s="5">
        <v>4</v>
      </c>
      <c r="AG75" s="5">
        <v>4</v>
      </c>
      <c r="AH75" s="5">
        <v>4</v>
      </c>
      <c r="AI75" s="5">
        <v>4</v>
      </c>
      <c r="AJ75" s="5">
        <v>4</v>
      </c>
      <c r="AK75" s="5">
        <v>4</v>
      </c>
      <c r="AL75" s="5">
        <v>4</v>
      </c>
      <c r="AM75" s="5">
        <v>4</v>
      </c>
      <c r="AN75" s="2">
        <v>4</v>
      </c>
      <c r="AO75" s="2">
        <v>4</v>
      </c>
      <c r="AP75" s="2">
        <v>4</v>
      </c>
      <c r="AQ75" s="2">
        <v>4</v>
      </c>
      <c r="AR75" s="83">
        <f t="shared" si="17"/>
        <v>48</v>
      </c>
      <c r="AS75" s="83">
        <f t="shared" si="17"/>
        <v>48</v>
      </c>
      <c r="AT75" s="19">
        <f>(AR75/AS75)</f>
        <v>1</v>
      </c>
      <c r="AU75" s="129" t="s">
        <v>4</v>
      </c>
      <c r="AV75" s="105" t="s">
        <v>192</v>
      </c>
    </row>
    <row r="76" spans="1:49" s="4" customFormat="1" ht="77.25" hidden="1" customHeight="1" x14ac:dyDescent="0.25">
      <c r="B76" s="195">
        <f t="shared" si="10"/>
        <v>68</v>
      </c>
      <c r="C76" s="5" t="s">
        <v>22</v>
      </c>
      <c r="D76" s="5" t="s">
        <v>433</v>
      </c>
      <c r="E76" s="5" t="s">
        <v>434</v>
      </c>
      <c r="F76" s="5" t="s">
        <v>556</v>
      </c>
      <c r="G76" s="5" t="s">
        <v>557</v>
      </c>
      <c r="H76" s="5" t="s">
        <v>437</v>
      </c>
      <c r="I76" s="5" t="s">
        <v>52</v>
      </c>
      <c r="J76" s="5" t="s">
        <v>438</v>
      </c>
      <c r="K76" s="5" t="s">
        <v>54</v>
      </c>
      <c r="L76" s="5" t="s">
        <v>254</v>
      </c>
      <c r="M76" s="5" t="s">
        <v>558</v>
      </c>
      <c r="N76" s="5" t="s">
        <v>559</v>
      </c>
      <c r="O76" s="5"/>
      <c r="P76" s="5"/>
      <c r="Q76" s="5" t="s">
        <v>281</v>
      </c>
      <c r="R76" s="5" t="s">
        <v>1</v>
      </c>
      <c r="S76" s="74"/>
      <c r="T76" s="5"/>
      <c r="U76" s="5"/>
      <c r="V76" s="5"/>
      <c r="W76" s="5"/>
      <c r="X76" s="122">
        <v>1.5</v>
      </c>
      <c r="Y76" s="160">
        <v>2</v>
      </c>
      <c r="Z76" s="1"/>
      <c r="AA76" s="1"/>
      <c r="AB76" s="1"/>
      <c r="AC76" s="1"/>
      <c r="AD76" s="124">
        <v>9.5561000000000007</v>
      </c>
      <c r="AE76" s="160">
        <v>14</v>
      </c>
      <c r="AF76" s="1"/>
      <c r="AG76" s="2"/>
      <c r="AH76" s="2"/>
      <c r="AI76" s="2"/>
      <c r="AJ76" s="124">
        <v>15.769500000000001</v>
      </c>
      <c r="AK76" s="160">
        <v>22</v>
      </c>
      <c r="AL76" s="2"/>
      <c r="AM76" s="2"/>
      <c r="AN76" s="2"/>
      <c r="AO76" s="2"/>
      <c r="AP76" s="86">
        <v>19.8828</v>
      </c>
      <c r="AQ76" s="4">
        <v>23</v>
      </c>
      <c r="AR76" s="19">
        <f>X76+AD76</f>
        <v>11.056100000000001</v>
      </c>
      <c r="AS76" s="108">
        <f>Y76+AE76</f>
        <v>16</v>
      </c>
      <c r="AT76" s="131">
        <v>0.76500000000000001</v>
      </c>
      <c r="AU76" s="128" t="s">
        <v>6</v>
      </c>
      <c r="AV76" s="119" t="s">
        <v>1154</v>
      </c>
    </row>
    <row r="77" spans="1:49" s="106" customFormat="1" ht="77.25" hidden="1" customHeight="1" x14ac:dyDescent="0.25">
      <c r="B77" s="195">
        <f t="shared" si="10"/>
        <v>69</v>
      </c>
      <c r="C77" s="1" t="s">
        <v>23</v>
      </c>
      <c r="D77" s="1" t="s">
        <v>333</v>
      </c>
      <c r="E77" s="1" t="s">
        <v>442</v>
      </c>
      <c r="F77" s="1" t="s">
        <v>443</v>
      </c>
      <c r="G77" s="1" t="s">
        <v>444</v>
      </c>
      <c r="H77" s="1" t="s">
        <v>445</v>
      </c>
      <c r="I77" s="1" t="s">
        <v>52</v>
      </c>
      <c r="J77" s="1" t="s">
        <v>62</v>
      </c>
      <c r="K77" s="1" t="s">
        <v>54</v>
      </c>
      <c r="L77" s="1" t="s">
        <v>55</v>
      </c>
      <c r="M77" s="1" t="s">
        <v>446</v>
      </c>
      <c r="N77" s="1" t="s">
        <v>447</v>
      </c>
      <c r="O77" s="1"/>
      <c r="P77" s="1"/>
      <c r="Q77" s="5" t="s">
        <v>228</v>
      </c>
      <c r="R77" s="5" t="s">
        <v>1</v>
      </c>
      <c r="S77" s="74">
        <v>1</v>
      </c>
      <c r="T77" s="1">
        <v>1566</v>
      </c>
      <c r="U77" s="1">
        <v>2112</v>
      </c>
      <c r="V77" s="1">
        <v>2458</v>
      </c>
      <c r="W77" s="1">
        <v>2187</v>
      </c>
      <c r="X77" s="1">
        <v>1847</v>
      </c>
      <c r="Y77" s="1">
        <v>2037</v>
      </c>
      <c r="Z77" s="5">
        <v>1725</v>
      </c>
      <c r="AA77" s="5">
        <v>1706</v>
      </c>
      <c r="AB77" s="5">
        <v>1584</v>
      </c>
      <c r="AC77" s="5">
        <v>1470</v>
      </c>
      <c r="AD77" s="5">
        <v>1411</v>
      </c>
      <c r="AE77" s="5">
        <v>1479</v>
      </c>
      <c r="AF77" s="5">
        <v>1612</v>
      </c>
      <c r="AG77" s="5">
        <v>1423</v>
      </c>
      <c r="AH77" s="5">
        <v>1322</v>
      </c>
      <c r="AI77" s="5">
        <v>1408</v>
      </c>
      <c r="AJ77" s="5">
        <v>1698</v>
      </c>
      <c r="AK77" s="5">
        <v>1775</v>
      </c>
      <c r="AL77" s="5">
        <v>1513</v>
      </c>
      <c r="AM77" s="5">
        <v>1449</v>
      </c>
      <c r="AN77" s="5">
        <v>1441</v>
      </c>
      <c r="AO77" s="5">
        <v>1398</v>
      </c>
      <c r="AP77" s="5">
        <v>1703</v>
      </c>
      <c r="AQ77" s="5">
        <v>1789</v>
      </c>
      <c r="AR77" s="83">
        <f t="shared" ref="AR77:AR89" si="18">T77+V77+X77+Z77+AB77+AD77+AF77+AH77+AJ77+AL77+AN77+AP77</f>
        <v>19880</v>
      </c>
      <c r="AS77" s="83">
        <f t="shared" ref="AS77:AS89" si="19">U77+W77+Y77+AA77+AC77+AE77+AG77+AI77+AK77+AM77+AO77+AQ77</f>
        <v>20233</v>
      </c>
      <c r="AT77" s="131">
        <f>(AR77/AS77)</f>
        <v>0.98255325458409526</v>
      </c>
      <c r="AU77" s="129" t="s">
        <v>4</v>
      </c>
      <c r="AV77" s="105" t="s">
        <v>112</v>
      </c>
    </row>
    <row r="78" spans="1:49" s="106" customFormat="1" ht="29.25" hidden="1" customHeight="1" x14ac:dyDescent="0.25">
      <c r="B78" s="141">
        <f t="shared" si="10"/>
        <v>70</v>
      </c>
      <c r="C78" s="1" t="s">
        <v>20</v>
      </c>
      <c r="D78" s="1" t="s">
        <v>344</v>
      </c>
      <c r="E78" s="1" t="s">
        <v>345</v>
      </c>
      <c r="F78" s="1" t="s">
        <v>449</v>
      </c>
      <c r="G78" s="1" t="s">
        <v>450</v>
      </c>
      <c r="H78" s="1" t="s">
        <v>348</v>
      </c>
      <c r="I78" s="1" t="s">
        <v>69</v>
      </c>
      <c r="J78" s="1" t="s">
        <v>152</v>
      </c>
      <c r="K78" s="1" t="s">
        <v>54</v>
      </c>
      <c r="L78" s="1" t="s">
        <v>161</v>
      </c>
      <c r="M78" s="1" t="s">
        <v>451</v>
      </c>
      <c r="N78" s="1" t="s">
        <v>452</v>
      </c>
      <c r="O78" s="1"/>
      <c r="P78" s="1"/>
      <c r="Q78" s="5" t="s">
        <v>176</v>
      </c>
      <c r="R78" s="5" t="s">
        <v>107</v>
      </c>
      <c r="S78" s="74"/>
      <c r="T78" s="1"/>
      <c r="U78" s="1"/>
      <c r="V78" s="1"/>
      <c r="W78" s="1"/>
      <c r="X78" s="1"/>
      <c r="Y78" s="1"/>
      <c r="Z78" s="2"/>
      <c r="AA78" s="2"/>
      <c r="AB78" s="2"/>
      <c r="AC78" s="2"/>
      <c r="AD78" s="2"/>
      <c r="AE78" s="2"/>
      <c r="AF78" s="2"/>
      <c r="AG78" s="2"/>
      <c r="AH78" s="2"/>
      <c r="AI78" s="2"/>
      <c r="AJ78" s="2"/>
      <c r="AK78" s="2"/>
      <c r="AL78" s="2"/>
      <c r="AM78" s="2"/>
      <c r="AN78" s="2"/>
      <c r="AO78" s="2"/>
      <c r="AP78" s="2"/>
      <c r="AQ78" s="2"/>
      <c r="AR78" s="104">
        <f t="shared" si="18"/>
        <v>0</v>
      </c>
      <c r="AS78" s="104">
        <f t="shared" si="19"/>
        <v>0</v>
      </c>
      <c r="AT78" s="19" t="e">
        <f t="shared" ref="AT78:AT91" si="20">(AR78/AS78)</f>
        <v>#DIV/0!</v>
      </c>
      <c r="AU78" s="196" t="s">
        <v>604</v>
      </c>
      <c r="AV78" s="105" t="s">
        <v>1134</v>
      </c>
    </row>
    <row r="79" spans="1:49" s="106" customFormat="1" ht="67.5" hidden="1" customHeight="1" x14ac:dyDescent="0.25">
      <c r="B79" s="195">
        <f t="shared" si="10"/>
        <v>71</v>
      </c>
      <c r="C79" s="1" t="s">
        <v>23</v>
      </c>
      <c r="D79" s="1" t="s">
        <v>333</v>
      </c>
      <c r="E79" s="1" t="s">
        <v>442</v>
      </c>
      <c r="F79" s="1" t="s">
        <v>453</v>
      </c>
      <c r="G79" s="1" t="s">
        <v>454</v>
      </c>
      <c r="H79" s="1" t="s">
        <v>445</v>
      </c>
      <c r="I79" s="1" t="s">
        <v>52</v>
      </c>
      <c r="J79" s="1" t="s">
        <v>62</v>
      </c>
      <c r="K79" s="1" t="s">
        <v>54</v>
      </c>
      <c r="L79" s="1" t="s">
        <v>55</v>
      </c>
      <c r="M79" s="1" t="s">
        <v>455</v>
      </c>
      <c r="N79" s="1" t="s">
        <v>456</v>
      </c>
      <c r="O79" s="1"/>
      <c r="P79" s="1"/>
      <c r="Q79" s="5" t="s">
        <v>228</v>
      </c>
      <c r="R79" s="5" t="s">
        <v>1</v>
      </c>
      <c r="S79" s="74">
        <v>1</v>
      </c>
      <c r="T79" s="1">
        <v>2106</v>
      </c>
      <c r="U79" s="1">
        <v>2112</v>
      </c>
      <c r="V79" s="1">
        <v>2184</v>
      </c>
      <c r="W79" s="1">
        <v>2187</v>
      </c>
      <c r="X79" s="1">
        <v>1843</v>
      </c>
      <c r="Y79" s="1">
        <v>1847</v>
      </c>
      <c r="Z79" s="1">
        <v>1717</v>
      </c>
      <c r="AA79" s="1">
        <v>1725</v>
      </c>
      <c r="AB79" s="5">
        <v>1579</v>
      </c>
      <c r="AC79" s="5">
        <v>1584</v>
      </c>
      <c r="AD79" s="5">
        <v>1407</v>
      </c>
      <c r="AE79" s="5">
        <v>1411</v>
      </c>
      <c r="AF79" s="5">
        <v>1609</v>
      </c>
      <c r="AG79" s="5">
        <v>1612</v>
      </c>
      <c r="AH79" s="5">
        <v>1322</v>
      </c>
      <c r="AI79" s="5">
        <v>1322</v>
      </c>
      <c r="AJ79" s="5">
        <v>1696</v>
      </c>
      <c r="AK79" s="5">
        <v>1698</v>
      </c>
      <c r="AL79" s="5">
        <v>1510</v>
      </c>
      <c r="AM79" s="5">
        <v>1513</v>
      </c>
      <c r="AN79" s="5">
        <v>1439</v>
      </c>
      <c r="AO79" s="5">
        <v>1441</v>
      </c>
      <c r="AP79" s="5">
        <v>1701</v>
      </c>
      <c r="AQ79" s="5">
        <v>1703</v>
      </c>
      <c r="AR79" s="83">
        <f t="shared" si="18"/>
        <v>20113</v>
      </c>
      <c r="AS79" s="83">
        <f t="shared" si="19"/>
        <v>20155</v>
      </c>
      <c r="AT79" s="19">
        <f>(AR79/AS79)</f>
        <v>0.99791614983874966</v>
      </c>
      <c r="AU79" s="129" t="s">
        <v>4</v>
      </c>
      <c r="AV79" s="105" t="s">
        <v>112</v>
      </c>
    </row>
    <row r="80" spans="1:49" s="106" customFormat="1" ht="71.25" hidden="1" customHeight="1" x14ac:dyDescent="0.25">
      <c r="B80" s="195">
        <f t="shared" si="10"/>
        <v>72</v>
      </c>
      <c r="C80" s="1" t="s">
        <v>23</v>
      </c>
      <c r="D80" s="1" t="s">
        <v>333</v>
      </c>
      <c r="E80" s="1" t="s">
        <v>458</v>
      </c>
      <c r="F80" s="1" t="s">
        <v>459</v>
      </c>
      <c r="G80" s="1" t="s">
        <v>460</v>
      </c>
      <c r="H80" s="1" t="s">
        <v>445</v>
      </c>
      <c r="I80" s="1" t="s">
        <v>52</v>
      </c>
      <c r="J80" s="1" t="s">
        <v>62</v>
      </c>
      <c r="K80" s="1" t="s">
        <v>54</v>
      </c>
      <c r="L80" s="1" t="s">
        <v>55</v>
      </c>
      <c r="M80" s="1" t="s">
        <v>461</v>
      </c>
      <c r="N80" s="1" t="s">
        <v>462</v>
      </c>
      <c r="O80" s="1"/>
      <c r="P80" s="1"/>
      <c r="Q80" s="5" t="s">
        <v>228</v>
      </c>
      <c r="R80" s="5" t="s">
        <v>1</v>
      </c>
      <c r="S80" s="74">
        <v>1</v>
      </c>
      <c r="T80" s="1">
        <v>38</v>
      </c>
      <c r="U80" s="1">
        <v>40</v>
      </c>
      <c r="V80" s="1">
        <v>30</v>
      </c>
      <c r="W80" s="1">
        <v>34</v>
      </c>
      <c r="X80" s="1">
        <v>35</v>
      </c>
      <c r="Y80" s="1">
        <v>45</v>
      </c>
      <c r="Z80" s="5">
        <v>29</v>
      </c>
      <c r="AA80" s="5">
        <v>31</v>
      </c>
      <c r="AB80" s="5">
        <v>46</v>
      </c>
      <c r="AC80" s="5">
        <v>31</v>
      </c>
      <c r="AD80" s="5">
        <v>30</v>
      </c>
      <c r="AE80" s="5">
        <v>34</v>
      </c>
      <c r="AF80" s="5">
        <v>72</v>
      </c>
      <c r="AG80" s="5">
        <v>74</v>
      </c>
      <c r="AH80" s="5">
        <v>71</v>
      </c>
      <c r="AI80" s="5">
        <v>81</v>
      </c>
      <c r="AJ80" s="5">
        <v>117</v>
      </c>
      <c r="AK80" s="5">
        <v>130</v>
      </c>
      <c r="AL80" s="5">
        <v>113</v>
      </c>
      <c r="AM80" s="5">
        <v>114</v>
      </c>
      <c r="AN80" s="5">
        <v>111</v>
      </c>
      <c r="AO80" s="5">
        <v>131</v>
      </c>
      <c r="AP80" s="5">
        <v>133</v>
      </c>
      <c r="AQ80" s="5">
        <v>122</v>
      </c>
      <c r="AR80" s="83">
        <f t="shared" si="18"/>
        <v>825</v>
      </c>
      <c r="AS80" s="83">
        <f t="shared" si="19"/>
        <v>867</v>
      </c>
      <c r="AT80" s="82">
        <v>0.96</v>
      </c>
      <c r="AU80" s="129" t="s">
        <v>4</v>
      </c>
      <c r="AV80" s="105" t="s">
        <v>1155</v>
      </c>
    </row>
    <row r="81" spans="2:48" s="106" customFormat="1" ht="77.25" hidden="1" customHeight="1" x14ac:dyDescent="0.25">
      <c r="B81" s="195">
        <f t="shared" si="10"/>
        <v>73</v>
      </c>
      <c r="C81" s="1" t="s">
        <v>23</v>
      </c>
      <c r="D81" s="1" t="s">
        <v>333</v>
      </c>
      <c r="E81" s="1" t="s">
        <v>442</v>
      </c>
      <c r="F81" s="1" t="s">
        <v>463</v>
      </c>
      <c r="G81" s="1" t="s">
        <v>464</v>
      </c>
      <c r="H81" s="1" t="s">
        <v>445</v>
      </c>
      <c r="I81" s="1" t="s">
        <v>52</v>
      </c>
      <c r="J81" s="1" t="s">
        <v>62</v>
      </c>
      <c r="K81" s="1" t="s">
        <v>54</v>
      </c>
      <c r="L81" s="1" t="s">
        <v>55</v>
      </c>
      <c r="M81" s="1" t="s">
        <v>465</v>
      </c>
      <c r="N81" s="1" t="s">
        <v>466</v>
      </c>
      <c r="O81" s="1"/>
      <c r="P81" s="1"/>
      <c r="Q81" s="5" t="s">
        <v>228</v>
      </c>
      <c r="R81" s="5" t="s">
        <v>1</v>
      </c>
      <c r="S81" s="74">
        <v>1</v>
      </c>
      <c r="T81" s="1">
        <v>1528</v>
      </c>
      <c r="U81" s="1">
        <v>2072</v>
      </c>
      <c r="V81" s="1">
        <v>2428</v>
      </c>
      <c r="W81" s="1">
        <v>2153</v>
      </c>
      <c r="X81" s="1">
        <v>1812</v>
      </c>
      <c r="Y81" s="1">
        <v>1992</v>
      </c>
      <c r="Z81" s="5">
        <v>1696</v>
      </c>
      <c r="AA81" s="5">
        <v>1675</v>
      </c>
      <c r="AB81" s="5">
        <v>1538</v>
      </c>
      <c r="AC81" s="5">
        <v>1437</v>
      </c>
      <c r="AD81" s="5">
        <v>1381</v>
      </c>
      <c r="AE81" s="5">
        <v>1445</v>
      </c>
      <c r="AF81" s="5">
        <v>1540</v>
      </c>
      <c r="AG81" s="5">
        <v>1349</v>
      </c>
      <c r="AH81" s="5">
        <v>1251</v>
      </c>
      <c r="AI81" s="5">
        <v>1327</v>
      </c>
      <c r="AJ81" s="5">
        <v>1581</v>
      </c>
      <c r="AK81" s="5">
        <v>1645</v>
      </c>
      <c r="AL81" s="5">
        <v>1400</v>
      </c>
      <c r="AM81" s="5">
        <v>1335</v>
      </c>
      <c r="AN81" s="5">
        <v>1330</v>
      </c>
      <c r="AO81" s="5">
        <v>1267</v>
      </c>
      <c r="AP81" s="5">
        <v>1570</v>
      </c>
      <c r="AQ81" s="5">
        <v>1667</v>
      </c>
      <c r="AR81" s="83">
        <f t="shared" si="18"/>
        <v>19055</v>
      </c>
      <c r="AS81" s="83">
        <f t="shared" si="19"/>
        <v>19364</v>
      </c>
      <c r="AT81" s="173">
        <v>1</v>
      </c>
      <c r="AU81" s="129" t="s">
        <v>4</v>
      </c>
      <c r="AV81" s="105" t="s">
        <v>112</v>
      </c>
    </row>
    <row r="82" spans="2:48" s="106" customFormat="1" ht="77.25" hidden="1" customHeight="1" x14ac:dyDescent="0.25">
      <c r="B82" s="195">
        <f t="shared" si="10"/>
        <v>74</v>
      </c>
      <c r="C82" s="1" t="s">
        <v>23</v>
      </c>
      <c r="D82" s="1" t="s">
        <v>333</v>
      </c>
      <c r="E82" s="1" t="s">
        <v>442</v>
      </c>
      <c r="F82" s="1" t="s">
        <v>467</v>
      </c>
      <c r="G82" s="1" t="s">
        <v>468</v>
      </c>
      <c r="H82" s="1" t="s">
        <v>445</v>
      </c>
      <c r="I82" s="1" t="s">
        <v>52</v>
      </c>
      <c r="J82" s="1" t="s">
        <v>62</v>
      </c>
      <c r="K82" s="1" t="s">
        <v>54</v>
      </c>
      <c r="L82" s="1" t="s">
        <v>55</v>
      </c>
      <c r="M82" s="1" t="s">
        <v>469</v>
      </c>
      <c r="N82" s="1" t="s">
        <v>470</v>
      </c>
      <c r="O82" s="1"/>
      <c r="P82" s="1"/>
      <c r="Q82" s="5" t="s">
        <v>228</v>
      </c>
      <c r="R82" s="5" t="s">
        <v>1</v>
      </c>
      <c r="S82" s="74">
        <v>1</v>
      </c>
      <c r="T82" s="1">
        <v>2</v>
      </c>
      <c r="U82" s="1">
        <v>2</v>
      </c>
      <c r="V82" s="1">
        <v>1</v>
      </c>
      <c r="W82" s="1">
        <v>1</v>
      </c>
      <c r="X82" s="1">
        <v>7</v>
      </c>
      <c r="Y82" s="1">
        <v>7</v>
      </c>
      <c r="Z82" s="5">
        <v>4</v>
      </c>
      <c r="AA82" s="5">
        <v>5</v>
      </c>
      <c r="AB82" s="5">
        <v>3</v>
      </c>
      <c r="AC82" s="5">
        <v>3</v>
      </c>
      <c r="AD82" s="5">
        <v>5</v>
      </c>
      <c r="AE82" s="5">
        <v>6</v>
      </c>
      <c r="AF82" s="5">
        <v>5</v>
      </c>
      <c r="AG82" s="5">
        <v>5</v>
      </c>
      <c r="AH82" s="5">
        <v>25</v>
      </c>
      <c r="AI82" s="5">
        <v>25</v>
      </c>
      <c r="AJ82" s="5">
        <v>6</v>
      </c>
      <c r="AK82" s="5">
        <v>6</v>
      </c>
      <c r="AL82" s="5">
        <v>10</v>
      </c>
      <c r="AM82" s="5">
        <v>10</v>
      </c>
      <c r="AN82" s="5">
        <v>7</v>
      </c>
      <c r="AO82" s="5">
        <v>7</v>
      </c>
      <c r="AP82" s="5">
        <v>7</v>
      </c>
      <c r="AQ82" s="5">
        <v>7</v>
      </c>
      <c r="AR82" s="104">
        <f t="shared" si="18"/>
        <v>82</v>
      </c>
      <c r="AS82" s="104">
        <f t="shared" si="19"/>
        <v>84</v>
      </c>
      <c r="AT82" s="19">
        <v>1</v>
      </c>
      <c r="AU82" s="129" t="s">
        <v>4</v>
      </c>
      <c r="AV82" s="105" t="s">
        <v>112</v>
      </c>
    </row>
    <row r="83" spans="2:48" s="106" customFormat="1" ht="84.75" hidden="1" customHeight="1" x14ac:dyDescent="0.25">
      <c r="B83" s="195">
        <f t="shared" si="10"/>
        <v>75</v>
      </c>
      <c r="C83" s="1" t="s">
        <v>23</v>
      </c>
      <c r="D83" s="1" t="s">
        <v>333</v>
      </c>
      <c r="E83" s="1" t="s">
        <v>442</v>
      </c>
      <c r="F83" s="1" t="s">
        <v>472</v>
      </c>
      <c r="G83" s="1" t="s">
        <v>473</v>
      </c>
      <c r="H83" s="1" t="s">
        <v>445</v>
      </c>
      <c r="I83" s="1" t="s">
        <v>52</v>
      </c>
      <c r="J83" s="1" t="s">
        <v>62</v>
      </c>
      <c r="K83" s="1" t="s">
        <v>54</v>
      </c>
      <c r="L83" s="1" t="s">
        <v>55</v>
      </c>
      <c r="M83" s="1" t="s">
        <v>474</v>
      </c>
      <c r="N83" s="1" t="s">
        <v>475</v>
      </c>
      <c r="O83" s="1"/>
      <c r="P83" s="1"/>
      <c r="Q83" s="5" t="s">
        <v>228</v>
      </c>
      <c r="R83" s="5" t="s">
        <v>1</v>
      </c>
      <c r="S83" s="74">
        <v>1</v>
      </c>
      <c r="T83" s="1">
        <v>2</v>
      </c>
      <c r="U83" s="1">
        <v>2</v>
      </c>
      <c r="V83" s="1">
        <v>1</v>
      </c>
      <c r="W83" s="1">
        <v>1</v>
      </c>
      <c r="X83" s="1">
        <v>7</v>
      </c>
      <c r="Y83" s="1">
        <v>7</v>
      </c>
      <c r="Z83" s="5">
        <v>4</v>
      </c>
      <c r="AA83" s="5">
        <v>4</v>
      </c>
      <c r="AB83" s="5">
        <v>3</v>
      </c>
      <c r="AC83" s="5">
        <v>3</v>
      </c>
      <c r="AD83" s="5">
        <v>5</v>
      </c>
      <c r="AE83" s="5">
        <v>5</v>
      </c>
      <c r="AF83" s="5">
        <v>5</v>
      </c>
      <c r="AG83" s="5">
        <v>5</v>
      </c>
      <c r="AH83" s="5">
        <v>24</v>
      </c>
      <c r="AI83" s="5">
        <v>25</v>
      </c>
      <c r="AJ83" s="5">
        <v>6</v>
      </c>
      <c r="AK83" s="5">
        <v>6</v>
      </c>
      <c r="AL83" s="5">
        <v>10</v>
      </c>
      <c r="AM83" s="5">
        <v>10</v>
      </c>
      <c r="AN83" s="5">
        <v>7</v>
      </c>
      <c r="AO83" s="5">
        <v>7</v>
      </c>
      <c r="AP83" s="5">
        <v>7</v>
      </c>
      <c r="AQ83" s="5">
        <v>7</v>
      </c>
      <c r="AR83" s="104">
        <f t="shared" si="18"/>
        <v>81</v>
      </c>
      <c r="AS83" s="104">
        <f t="shared" si="19"/>
        <v>82</v>
      </c>
      <c r="AT83" s="19">
        <v>1</v>
      </c>
      <c r="AU83" s="129" t="s">
        <v>4</v>
      </c>
      <c r="AV83" s="105" t="s">
        <v>112</v>
      </c>
    </row>
    <row r="84" spans="2:48" s="106" customFormat="1" ht="84.75" hidden="1" customHeight="1" x14ac:dyDescent="0.25">
      <c r="B84" s="195">
        <f t="shared" si="10"/>
        <v>76</v>
      </c>
      <c r="C84" s="1" t="s">
        <v>24</v>
      </c>
      <c r="D84" s="1" t="s">
        <v>477</v>
      </c>
      <c r="E84" s="1" t="s">
        <v>478</v>
      </c>
      <c r="F84" s="1" t="s">
        <v>479</v>
      </c>
      <c r="G84" s="1" t="s">
        <v>480</v>
      </c>
      <c r="H84" s="1" t="s">
        <v>481</v>
      </c>
      <c r="I84" s="1" t="s">
        <v>52</v>
      </c>
      <c r="J84" s="1" t="s">
        <v>152</v>
      </c>
      <c r="K84" s="1" t="s">
        <v>54</v>
      </c>
      <c r="L84" s="1" t="s">
        <v>91</v>
      </c>
      <c r="M84" s="1" t="s">
        <v>482</v>
      </c>
      <c r="N84" s="1" t="s">
        <v>483</v>
      </c>
      <c r="O84" s="1"/>
      <c r="P84" s="1"/>
      <c r="Q84" s="5" t="s">
        <v>228</v>
      </c>
      <c r="R84" s="5" t="s">
        <v>1</v>
      </c>
      <c r="S84" s="74">
        <v>0.2</v>
      </c>
      <c r="T84" s="1"/>
      <c r="U84" s="5"/>
      <c r="V84" s="5"/>
      <c r="W84" s="5"/>
      <c r="X84" s="5">
        <v>24</v>
      </c>
      <c r="Y84" s="5">
        <v>528</v>
      </c>
      <c r="Z84" s="5"/>
      <c r="AA84" s="5"/>
      <c r="AB84" s="5"/>
      <c r="AC84" s="5"/>
      <c r="AD84" s="5">
        <v>78</v>
      </c>
      <c r="AE84" s="5">
        <v>314</v>
      </c>
      <c r="AF84" s="5"/>
      <c r="AG84" s="5"/>
      <c r="AH84" s="5"/>
      <c r="AI84" s="5"/>
      <c r="AJ84" s="5">
        <v>19</v>
      </c>
      <c r="AK84" s="5">
        <v>131</v>
      </c>
      <c r="AL84" s="2"/>
      <c r="AM84" s="2"/>
      <c r="AN84" s="2"/>
      <c r="AO84" s="2"/>
      <c r="AP84" s="5">
        <v>14</v>
      </c>
      <c r="AQ84" s="5">
        <v>82</v>
      </c>
      <c r="AR84" s="83">
        <f t="shared" si="18"/>
        <v>135</v>
      </c>
      <c r="AS84" s="83">
        <f t="shared" si="19"/>
        <v>1055</v>
      </c>
      <c r="AT84" s="19">
        <f>(AR84/AS84)</f>
        <v>0.12796208530805686</v>
      </c>
      <c r="AU84" s="129" t="s">
        <v>4</v>
      </c>
      <c r="AV84" s="105" t="s">
        <v>112</v>
      </c>
    </row>
    <row r="85" spans="2:48" s="106" customFormat="1" ht="51.75" hidden="1" customHeight="1" x14ac:dyDescent="0.25">
      <c r="B85" s="195">
        <f t="shared" si="10"/>
        <v>77</v>
      </c>
      <c r="C85" s="1" t="s">
        <v>24</v>
      </c>
      <c r="D85" s="1" t="s">
        <v>477</v>
      </c>
      <c r="E85" s="1" t="s">
        <v>485</v>
      </c>
      <c r="F85" s="1" t="s">
        <v>486</v>
      </c>
      <c r="G85" s="1" t="s">
        <v>487</v>
      </c>
      <c r="H85" s="1" t="s">
        <v>481</v>
      </c>
      <c r="I85" s="1" t="s">
        <v>76</v>
      </c>
      <c r="J85" s="1" t="s">
        <v>62</v>
      </c>
      <c r="K85" s="1" t="s">
        <v>54</v>
      </c>
      <c r="L85" s="1" t="s">
        <v>488</v>
      </c>
      <c r="M85" s="1" t="s">
        <v>489</v>
      </c>
      <c r="N85" s="1" t="s">
        <v>490</v>
      </c>
      <c r="O85" s="1"/>
      <c r="P85" s="1"/>
      <c r="Q85" s="5" t="s">
        <v>228</v>
      </c>
      <c r="R85" s="5" t="s">
        <v>1</v>
      </c>
      <c r="S85" s="74">
        <v>1</v>
      </c>
      <c r="T85" s="1"/>
      <c r="U85" s="5"/>
      <c r="V85" s="5">
        <v>35</v>
      </c>
      <c r="W85" s="5">
        <v>35</v>
      </c>
      <c r="X85" s="5"/>
      <c r="Y85" s="5"/>
      <c r="Z85" s="5">
        <v>43</v>
      </c>
      <c r="AA85" s="5">
        <v>43</v>
      </c>
      <c r="AB85" s="5"/>
      <c r="AC85" s="5"/>
      <c r="AD85" s="5">
        <v>59</v>
      </c>
      <c r="AE85" s="5">
        <v>59</v>
      </c>
      <c r="AF85" s="5"/>
      <c r="AG85" s="5"/>
      <c r="AH85" s="5">
        <v>54</v>
      </c>
      <c r="AI85" s="5">
        <v>54</v>
      </c>
      <c r="AJ85" s="2"/>
      <c r="AK85" s="2"/>
      <c r="AL85" s="5">
        <v>56</v>
      </c>
      <c r="AM85" s="5">
        <v>56</v>
      </c>
      <c r="AN85" s="2"/>
      <c r="AO85" s="2"/>
      <c r="AP85" s="2">
        <v>42</v>
      </c>
      <c r="AQ85" s="2">
        <v>42</v>
      </c>
      <c r="AR85" s="83">
        <f t="shared" ref="AR85" si="21">T85+V85+X85+Z85+AB85+AD85+AF85+AH85+AJ85+AL85+AN85+AP85</f>
        <v>289</v>
      </c>
      <c r="AS85" s="83">
        <f t="shared" ref="AS85" si="22">U85+W85+Y85+AA85+AC85+AE85+AG85+AI85+AK85+AM85+AO85+AQ85</f>
        <v>289</v>
      </c>
      <c r="AT85" s="19">
        <f t="shared" ref="AT85" si="23">(AR85/AS85)</f>
        <v>1</v>
      </c>
      <c r="AU85" s="129" t="s">
        <v>4</v>
      </c>
      <c r="AV85" s="105" t="s">
        <v>112</v>
      </c>
    </row>
    <row r="86" spans="2:48" s="106" customFormat="1" ht="51.75" hidden="1" customHeight="1" x14ac:dyDescent="0.25">
      <c r="B86" s="195">
        <f t="shared" si="10"/>
        <v>78</v>
      </c>
      <c r="C86" s="1" t="s">
        <v>24</v>
      </c>
      <c r="D86" s="1" t="s">
        <v>477</v>
      </c>
      <c r="E86" s="1" t="s">
        <v>560</v>
      </c>
      <c r="F86" s="1" t="s">
        <v>561</v>
      </c>
      <c r="G86" s="1" t="s">
        <v>562</v>
      </c>
      <c r="H86" s="1" t="s">
        <v>481</v>
      </c>
      <c r="I86" s="1" t="s">
        <v>52</v>
      </c>
      <c r="J86" s="1" t="s">
        <v>62</v>
      </c>
      <c r="K86" s="1" t="s">
        <v>54</v>
      </c>
      <c r="L86" s="1" t="s">
        <v>161</v>
      </c>
      <c r="M86" s="1" t="s">
        <v>563</v>
      </c>
      <c r="N86" s="1" t="s">
        <v>564</v>
      </c>
      <c r="O86" s="1"/>
      <c r="P86" s="1"/>
      <c r="Q86" s="5" t="s">
        <v>228</v>
      </c>
      <c r="R86" s="5" t="s">
        <v>1</v>
      </c>
      <c r="S86" s="74">
        <v>1</v>
      </c>
      <c r="T86" s="1"/>
      <c r="U86" s="5"/>
      <c r="V86" s="5"/>
      <c r="W86" s="5"/>
      <c r="X86" s="5"/>
      <c r="Y86" s="5"/>
      <c r="Z86" s="5"/>
      <c r="AA86" s="5"/>
      <c r="AB86" s="5"/>
      <c r="AC86" s="5"/>
      <c r="AD86" s="5"/>
      <c r="AE86" s="5"/>
      <c r="AF86" s="5"/>
      <c r="AG86" s="5"/>
      <c r="AH86" s="5"/>
      <c r="AI86" s="5"/>
      <c r="AJ86" s="2"/>
      <c r="AK86" s="2"/>
      <c r="AL86" s="2"/>
      <c r="AM86" s="2"/>
      <c r="AN86" s="2"/>
      <c r="AO86" s="2"/>
      <c r="AP86" s="5">
        <v>6</v>
      </c>
      <c r="AQ86" s="5">
        <v>6</v>
      </c>
      <c r="AR86" s="83">
        <f t="shared" si="18"/>
        <v>6</v>
      </c>
      <c r="AS86" s="83">
        <f t="shared" si="19"/>
        <v>6</v>
      </c>
      <c r="AT86" s="19">
        <f t="shared" si="20"/>
        <v>1</v>
      </c>
      <c r="AU86" s="129" t="s">
        <v>4</v>
      </c>
      <c r="AV86" s="105" t="s">
        <v>112</v>
      </c>
    </row>
    <row r="87" spans="2:48" s="106" customFormat="1" ht="122.25" customHeight="1" x14ac:dyDescent="0.25">
      <c r="B87" s="195">
        <f t="shared" si="10"/>
        <v>79</v>
      </c>
      <c r="C87" s="1" t="s">
        <v>25</v>
      </c>
      <c r="D87" s="1" t="s">
        <v>492</v>
      </c>
      <c r="E87" s="1" t="s">
        <v>493</v>
      </c>
      <c r="F87" s="1" t="s">
        <v>494</v>
      </c>
      <c r="G87" s="1" t="s">
        <v>495</v>
      </c>
      <c r="H87" s="1" t="s">
        <v>496</v>
      </c>
      <c r="I87" s="1" t="s">
        <v>76</v>
      </c>
      <c r="J87" s="1" t="s">
        <v>62</v>
      </c>
      <c r="K87" s="1" t="s">
        <v>54</v>
      </c>
      <c r="L87" s="1" t="s">
        <v>91</v>
      </c>
      <c r="M87" s="1" t="s">
        <v>497</v>
      </c>
      <c r="N87" s="1" t="s">
        <v>498</v>
      </c>
      <c r="O87" s="1"/>
      <c r="P87" s="1"/>
      <c r="Q87" s="5" t="s">
        <v>228</v>
      </c>
      <c r="R87" s="5" t="s">
        <v>1</v>
      </c>
      <c r="S87" s="74">
        <v>1</v>
      </c>
      <c r="T87" s="122"/>
      <c r="U87" s="122"/>
      <c r="V87" s="1"/>
      <c r="W87" s="1"/>
      <c r="X87" s="1">
        <v>28</v>
      </c>
      <c r="Y87" s="1">
        <v>28</v>
      </c>
      <c r="Z87" s="2"/>
      <c r="AA87" s="2"/>
      <c r="AB87" s="2"/>
      <c r="AC87" s="2"/>
      <c r="AD87" s="5">
        <v>47</v>
      </c>
      <c r="AE87" s="5">
        <v>47</v>
      </c>
      <c r="AF87" s="2"/>
      <c r="AG87" s="2"/>
      <c r="AH87" s="2"/>
      <c r="AI87" s="2"/>
      <c r="AJ87" s="5">
        <v>57</v>
      </c>
      <c r="AK87" s="5">
        <v>57</v>
      </c>
      <c r="AL87" s="2"/>
      <c r="AM87" s="2"/>
      <c r="AN87" s="2"/>
      <c r="AO87" s="2"/>
      <c r="AP87" s="5">
        <v>94</v>
      </c>
      <c r="AQ87" s="5">
        <v>94</v>
      </c>
      <c r="AR87" s="83">
        <f t="shared" si="18"/>
        <v>226</v>
      </c>
      <c r="AS87" s="83">
        <f t="shared" si="19"/>
        <v>226</v>
      </c>
      <c r="AT87" s="19">
        <f t="shared" si="20"/>
        <v>1</v>
      </c>
      <c r="AU87" s="129" t="s">
        <v>4</v>
      </c>
      <c r="AV87" s="105" t="s">
        <v>112</v>
      </c>
    </row>
    <row r="88" spans="2:48" s="106" customFormat="1" ht="98.25" customHeight="1" x14ac:dyDescent="0.25">
      <c r="B88" s="195">
        <f t="shared" si="10"/>
        <v>80</v>
      </c>
      <c r="C88" s="1" t="s">
        <v>25</v>
      </c>
      <c r="D88" s="1" t="s">
        <v>492</v>
      </c>
      <c r="E88" s="1" t="s">
        <v>500</v>
      </c>
      <c r="F88" s="1" t="s">
        <v>501</v>
      </c>
      <c r="G88" s="1" t="s">
        <v>502</v>
      </c>
      <c r="H88" s="1" t="s">
        <v>503</v>
      </c>
      <c r="I88" s="1" t="s">
        <v>52</v>
      </c>
      <c r="J88" s="1" t="s">
        <v>62</v>
      </c>
      <c r="K88" s="1" t="s">
        <v>54</v>
      </c>
      <c r="L88" s="1" t="s">
        <v>91</v>
      </c>
      <c r="M88" s="1" t="s">
        <v>504</v>
      </c>
      <c r="N88" s="1" t="s">
        <v>505</v>
      </c>
      <c r="O88" s="1"/>
      <c r="P88" s="1"/>
      <c r="Q88" s="1" t="s">
        <v>228</v>
      </c>
      <c r="R88" s="1" t="s">
        <v>1</v>
      </c>
      <c r="S88" s="1">
        <v>1</v>
      </c>
      <c r="T88" s="1"/>
      <c r="U88" s="1"/>
      <c r="V88" s="1"/>
      <c r="W88" s="1"/>
      <c r="X88" s="1">
        <v>0.24</v>
      </c>
      <c r="Y88" s="1">
        <v>0.24</v>
      </c>
      <c r="Z88" s="2"/>
      <c r="AA88" s="2"/>
      <c r="AB88" s="2"/>
      <c r="AC88" s="2"/>
      <c r="AD88" s="5">
        <v>0.23</v>
      </c>
      <c r="AE88" s="5">
        <v>0.23</v>
      </c>
      <c r="AF88" s="2"/>
      <c r="AG88" s="2"/>
      <c r="AH88" s="2"/>
      <c r="AI88" s="2"/>
      <c r="AJ88" s="5">
        <v>0.27</v>
      </c>
      <c r="AK88" s="5">
        <v>0.27</v>
      </c>
      <c r="AL88" s="2"/>
      <c r="AM88" s="2"/>
      <c r="AN88" s="2"/>
      <c r="AO88" s="2"/>
      <c r="AP88" s="5">
        <v>0.26</v>
      </c>
      <c r="AQ88" s="5">
        <v>0.26</v>
      </c>
      <c r="AR88" s="19">
        <f t="shared" si="18"/>
        <v>1</v>
      </c>
      <c r="AS88" s="19">
        <f t="shared" si="19"/>
        <v>1</v>
      </c>
      <c r="AT88" s="19">
        <f t="shared" si="20"/>
        <v>1</v>
      </c>
      <c r="AU88" s="129" t="s">
        <v>4</v>
      </c>
      <c r="AV88" s="105" t="s">
        <v>112</v>
      </c>
    </row>
    <row r="89" spans="2:48" s="106" customFormat="1" ht="130.5" hidden="1" customHeight="1" x14ac:dyDescent="0.25">
      <c r="B89" s="195">
        <f t="shared" si="10"/>
        <v>81</v>
      </c>
      <c r="C89" s="1" t="s">
        <v>26</v>
      </c>
      <c r="D89" s="1" t="s">
        <v>506</v>
      </c>
      <c r="E89" s="1" t="s">
        <v>507</v>
      </c>
      <c r="F89" s="1" t="s">
        <v>508</v>
      </c>
      <c r="G89" s="1" t="s">
        <v>509</v>
      </c>
      <c r="H89" s="1" t="s">
        <v>51</v>
      </c>
      <c r="I89" s="1" t="s">
        <v>52</v>
      </c>
      <c r="J89" s="1" t="s">
        <v>62</v>
      </c>
      <c r="K89" s="1" t="s">
        <v>54</v>
      </c>
      <c r="L89" s="1" t="s">
        <v>55</v>
      </c>
      <c r="M89" s="1" t="s">
        <v>510</v>
      </c>
      <c r="N89" s="1" t="s">
        <v>511</v>
      </c>
      <c r="O89" s="1"/>
      <c r="P89" s="1"/>
      <c r="Q89" s="5" t="s">
        <v>288</v>
      </c>
      <c r="R89" s="5" t="s">
        <v>1</v>
      </c>
      <c r="S89" s="74">
        <v>1</v>
      </c>
      <c r="T89" s="1">
        <v>385</v>
      </c>
      <c r="U89" s="1">
        <v>385</v>
      </c>
      <c r="V89" s="1">
        <v>501</v>
      </c>
      <c r="W89" s="1">
        <v>501</v>
      </c>
      <c r="X89" s="1">
        <v>554</v>
      </c>
      <c r="Y89" s="1">
        <v>554</v>
      </c>
      <c r="Z89" s="5">
        <v>520</v>
      </c>
      <c r="AA89" s="5">
        <v>520</v>
      </c>
      <c r="AB89" s="5">
        <v>515</v>
      </c>
      <c r="AC89" s="5">
        <v>515</v>
      </c>
      <c r="AD89" s="5">
        <v>540</v>
      </c>
      <c r="AE89" s="5">
        <v>540</v>
      </c>
      <c r="AF89" s="5">
        <v>502</v>
      </c>
      <c r="AG89" s="5">
        <v>502</v>
      </c>
      <c r="AH89" s="5">
        <v>571</v>
      </c>
      <c r="AI89" s="5">
        <v>571</v>
      </c>
      <c r="AJ89" s="5">
        <v>639</v>
      </c>
      <c r="AK89" s="5">
        <v>639</v>
      </c>
      <c r="AL89" s="5">
        <v>543</v>
      </c>
      <c r="AM89" s="5">
        <v>543</v>
      </c>
      <c r="AN89" s="5">
        <v>591</v>
      </c>
      <c r="AO89" s="5">
        <v>591</v>
      </c>
      <c r="AP89" s="5">
        <v>459</v>
      </c>
      <c r="AQ89" s="5">
        <v>459</v>
      </c>
      <c r="AR89" s="83">
        <f t="shared" si="18"/>
        <v>6320</v>
      </c>
      <c r="AS89" s="83">
        <f t="shared" si="19"/>
        <v>6320</v>
      </c>
      <c r="AT89" s="82">
        <f t="shared" si="20"/>
        <v>1</v>
      </c>
      <c r="AU89" s="129" t="s">
        <v>4</v>
      </c>
      <c r="AV89" s="105" t="s">
        <v>112</v>
      </c>
    </row>
    <row r="90" spans="2:48" s="106" customFormat="1" ht="29.25" hidden="1" customHeight="1" x14ac:dyDescent="0.25">
      <c r="B90" s="141">
        <f t="shared" ref="B90" si="24">B89+1</f>
        <v>82</v>
      </c>
      <c r="C90" s="1" t="s">
        <v>21</v>
      </c>
      <c r="D90" s="1" t="s">
        <v>411</v>
      </c>
      <c r="E90" s="1" t="s">
        <v>513</v>
      </c>
      <c r="F90" s="1" t="s">
        <v>514</v>
      </c>
      <c r="G90" s="1" t="s">
        <v>515</v>
      </c>
      <c r="H90" s="1" t="s">
        <v>415</v>
      </c>
      <c r="I90" s="1" t="s">
        <v>52</v>
      </c>
      <c r="J90" s="1" t="s">
        <v>62</v>
      </c>
      <c r="K90" s="1" t="s">
        <v>54</v>
      </c>
      <c r="L90" s="1" t="s">
        <v>161</v>
      </c>
      <c r="M90" s="1" t="s">
        <v>516</v>
      </c>
      <c r="N90" s="1" t="s">
        <v>517</v>
      </c>
      <c r="O90" s="1"/>
      <c r="P90" s="1"/>
      <c r="Q90" s="5" t="s">
        <v>228</v>
      </c>
      <c r="R90" s="5" t="s">
        <v>107</v>
      </c>
      <c r="S90" s="74"/>
      <c r="T90" s="1"/>
      <c r="U90" s="1"/>
      <c r="V90" s="1"/>
      <c r="W90" s="1"/>
      <c r="X90" s="1"/>
      <c r="Y90" s="1"/>
      <c r="Z90" s="2"/>
      <c r="AA90" s="2"/>
      <c r="AB90" s="2"/>
      <c r="AC90" s="2"/>
      <c r="AD90" s="2"/>
      <c r="AE90" s="2"/>
      <c r="AF90" s="2"/>
      <c r="AG90" s="2"/>
      <c r="AH90" s="2"/>
      <c r="AI90" s="2"/>
      <c r="AJ90" s="2"/>
      <c r="AK90" s="2"/>
      <c r="AL90" s="5"/>
      <c r="AM90" s="5"/>
      <c r="AN90" s="2"/>
      <c r="AO90" s="2"/>
      <c r="AP90" s="2"/>
      <c r="AQ90" s="2"/>
      <c r="AR90" s="104"/>
      <c r="AS90" s="104"/>
      <c r="AT90" s="19"/>
      <c r="AU90" s="196" t="s">
        <v>604</v>
      </c>
      <c r="AV90" s="105" t="s">
        <v>1134</v>
      </c>
    </row>
    <row r="91" spans="2:48" s="106" customFormat="1" ht="93" hidden="1" customHeight="1" x14ac:dyDescent="0.25">
      <c r="B91" s="195">
        <f t="shared" si="10"/>
        <v>83</v>
      </c>
      <c r="C91" s="1" t="s">
        <v>26</v>
      </c>
      <c r="D91" s="1" t="s">
        <v>506</v>
      </c>
      <c r="E91" s="1" t="s">
        <v>519</v>
      </c>
      <c r="F91" s="1" t="s">
        <v>520</v>
      </c>
      <c r="G91" s="1" t="s">
        <v>521</v>
      </c>
      <c r="H91" s="1" t="s">
        <v>51</v>
      </c>
      <c r="I91" s="1" t="s">
        <v>52</v>
      </c>
      <c r="J91" s="1" t="s">
        <v>152</v>
      </c>
      <c r="K91" s="1" t="s">
        <v>54</v>
      </c>
      <c r="L91" s="1" t="s">
        <v>55</v>
      </c>
      <c r="M91" s="1" t="s">
        <v>522</v>
      </c>
      <c r="N91" s="1" t="s">
        <v>523</v>
      </c>
      <c r="O91" s="1"/>
      <c r="P91" s="1"/>
      <c r="Q91" s="5" t="s">
        <v>58</v>
      </c>
      <c r="R91" s="5" t="s">
        <v>1</v>
      </c>
      <c r="S91" s="74">
        <v>0.25</v>
      </c>
      <c r="T91" s="1">
        <v>0</v>
      </c>
      <c r="U91" s="1">
        <v>234</v>
      </c>
      <c r="V91" s="1">
        <v>0</v>
      </c>
      <c r="W91" s="1">
        <v>311</v>
      </c>
      <c r="X91" s="1">
        <v>0</v>
      </c>
      <c r="Y91" s="1">
        <v>710</v>
      </c>
      <c r="Z91" s="5">
        <v>0</v>
      </c>
      <c r="AA91" s="5">
        <v>584</v>
      </c>
      <c r="AB91" s="5">
        <v>0</v>
      </c>
      <c r="AC91" s="5">
        <v>657</v>
      </c>
      <c r="AD91" s="5">
        <v>0</v>
      </c>
      <c r="AE91" s="5">
        <v>628</v>
      </c>
      <c r="AF91" s="5">
        <v>0</v>
      </c>
      <c r="AG91" s="5">
        <v>761</v>
      </c>
      <c r="AH91" s="5">
        <v>0</v>
      </c>
      <c r="AI91" s="5">
        <v>761</v>
      </c>
      <c r="AJ91" s="5">
        <v>0</v>
      </c>
      <c r="AK91" s="5">
        <v>655</v>
      </c>
      <c r="AL91" s="5">
        <v>0</v>
      </c>
      <c r="AM91" s="5">
        <v>542</v>
      </c>
      <c r="AN91" s="5">
        <v>0</v>
      </c>
      <c r="AO91" s="5">
        <v>571</v>
      </c>
      <c r="AP91" s="5">
        <v>0</v>
      </c>
      <c r="AQ91" s="5">
        <v>982</v>
      </c>
      <c r="AR91" s="83">
        <f>T91+V91+X91+Z91+AB91+AD91+AF91+AH91+AJ91+AL91+AN91+AP91</f>
        <v>0</v>
      </c>
      <c r="AS91" s="83">
        <f>U91+W91+Y91+AA91+AC91+AE91+AG91+AI91+AK91+AM91+AO91+AQ91</f>
        <v>7396</v>
      </c>
      <c r="AT91" s="82">
        <f t="shared" si="20"/>
        <v>0</v>
      </c>
      <c r="AU91" s="129" t="s">
        <v>4</v>
      </c>
      <c r="AV91" s="105" t="s">
        <v>112</v>
      </c>
    </row>
    <row r="92" spans="2:48" s="106" customFormat="1" ht="80.25" hidden="1" customHeight="1" thickBot="1" x14ac:dyDescent="0.3">
      <c r="B92" s="195">
        <f>B91+1</f>
        <v>84</v>
      </c>
      <c r="C92" s="121" t="s">
        <v>26</v>
      </c>
      <c r="D92" s="1" t="s">
        <v>506</v>
      </c>
      <c r="E92" s="1" t="s">
        <v>525</v>
      </c>
      <c r="F92" s="1" t="s">
        <v>526</v>
      </c>
      <c r="G92" s="1" t="s">
        <v>527</v>
      </c>
      <c r="H92" s="1" t="s">
        <v>51</v>
      </c>
      <c r="I92" s="1" t="s">
        <v>76</v>
      </c>
      <c r="J92" s="121" t="s">
        <v>62</v>
      </c>
      <c r="K92" s="1" t="s">
        <v>278</v>
      </c>
      <c r="L92" s="1" t="s">
        <v>55</v>
      </c>
      <c r="M92" s="1" t="s">
        <v>528</v>
      </c>
      <c r="N92" s="1" t="s">
        <v>529</v>
      </c>
      <c r="O92" s="1"/>
      <c r="P92" s="1"/>
      <c r="Q92" s="5" t="s">
        <v>530</v>
      </c>
      <c r="R92" s="5" t="s">
        <v>1</v>
      </c>
      <c r="S92" s="5" t="s">
        <v>531</v>
      </c>
      <c r="T92" s="1">
        <v>515</v>
      </c>
      <c r="U92" s="1">
        <v>46</v>
      </c>
      <c r="V92" s="1">
        <v>361</v>
      </c>
      <c r="W92" s="1">
        <v>30</v>
      </c>
      <c r="X92" s="1">
        <v>0</v>
      </c>
      <c r="Y92" s="1">
        <v>0</v>
      </c>
      <c r="Z92" s="5">
        <v>2439</v>
      </c>
      <c r="AA92" s="5">
        <v>110</v>
      </c>
      <c r="AB92" s="5">
        <v>2092</v>
      </c>
      <c r="AC92" s="5">
        <v>75</v>
      </c>
      <c r="AD92" s="5">
        <v>4475</v>
      </c>
      <c r="AE92" s="5">
        <v>170</v>
      </c>
      <c r="AF92" s="5">
        <v>1143</v>
      </c>
      <c r="AG92" s="5">
        <v>87</v>
      </c>
      <c r="AH92" s="5">
        <v>1951</v>
      </c>
      <c r="AI92" s="5">
        <v>91</v>
      </c>
      <c r="AJ92" s="5">
        <v>2129</v>
      </c>
      <c r="AK92" s="5">
        <v>113</v>
      </c>
      <c r="AL92" s="5">
        <v>1019</v>
      </c>
      <c r="AM92" s="5">
        <v>60</v>
      </c>
      <c r="AN92" s="5">
        <v>1511</v>
      </c>
      <c r="AO92" s="5">
        <v>85</v>
      </c>
      <c r="AP92" s="5">
        <v>682</v>
      </c>
      <c r="AQ92" s="5">
        <v>46</v>
      </c>
      <c r="AR92" s="83">
        <f>T92+V92+X92+Z92+AB92+AD92+AF92+AH92+AJ92+AL92+AN92+AP92</f>
        <v>18317</v>
      </c>
      <c r="AS92" s="83">
        <f>U92+W92+Y92+AA92+AC92+AE92+AG92+AI92+AK92+AM92+AO92+AQ92</f>
        <v>913</v>
      </c>
      <c r="AT92" s="80">
        <f>AP92/AQ92</f>
        <v>14.826086956521738</v>
      </c>
      <c r="AU92" s="129" t="s">
        <v>4</v>
      </c>
      <c r="AV92" s="176" t="s">
        <v>112</v>
      </c>
    </row>
    <row r="94" spans="2:48" ht="13.5" thickBot="1" x14ac:dyDescent="0.3"/>
    <row r="95" spans="2:48" ht="60" customHeight="1" thickBot="1" x14ac:dyDescent="0.3">
      <c r="B95" s="187" t="s">
        <v>533</v>
      </c>
      <c r="C95" s="136"/>
      <c r="D95" s="136"/>
      <c r="E95" s="136"/>
      <c r="F95" s="136"/>
      <c r="G95" s="136"/>
      <c r="H95" s="136"/>
      <c r="I95" s="132"/>
      <c r="J95" s="132"/>
      <c r="K95" s="132"/>
      <c r="L95" s="132"/>
      <c r="M95" s="136"/>
      <c r="N95" s="136"/>
      <c r="O95" s="136"/>
      <c r="P95" s="136"/>
      <c r="Q95" s="132"/>
      <c r="R95" s="132"/>
      <c r="S95" s="132"/>
      <c r="T95" s="132"/>
      <c r="U95" s="132"/>
      <c r="V95" s="132"/>
      <c r="W95" s="132"/>
      <c r="X95" s="132"/>
      <c r="Y95" s="132"/>
      <c r="Z95" s="132"/>
      <c r="AA95" s="132"/>
      <c r="AB95" s="132"/>
      <c r="AC95" s="132"/>
      <c r="AD95" s="132"/>
      <c r="AE95" s="132"/>
      <c r="AF95" s="132"/>
      <c r="AG95" s="132"/>
      <c r="AH95" s="132"/>
      <c r="AI95" s="132"/>
      <c r="AJ95" s="132"/>
      <c r="AK95" s="132"/>
      <c r="AL95" s="132"/>
      <c r="AM95" s="132"/>
      <c r="AN95" s="132"/>
      <c r="AO95" s="132"/>
      <c r="AP95" s="132"/>
      <c r="AQ95" s="132"/>
      <c r="AR95" s="132"/>
      <c r="AS95" s="132"/>
      <c r="AT95" s="132"/>
      <c r="AU95" s="136"/>
      <c r="AV95" s="167"/>
    </row>
  </sheetData>
  <autoFilter ref="A8:AW92" xr:uid="{00000000-0009-0000-0000-000005000000}">
    <filterColumn colId="2">
      <filters>
        <filter val="SM-1 - Seguimiento y monitoreo al Sistema de Control Interno"/>
      </filters>
    </filterColumn>
    <filterColumn colId="12" showButton="0"/>
    <filterColumn colId="13" showButton="0"/>
    <filterColumn colId="14" showButton="0"/>
    <filterColumn colId="19" showButton="0"/>
    <filterColumn colId="21" showButton="0"/>
    <filterColumn colId="23" showButton="0"/>
    <filterColumn colId="25" showButton="0"/>
    <filterColumn colId="27" showButton="0"/>
    <filterColumn colId="29" showButton="0"/>
    <filterColumn colId="31" showButton="0"/>
    <filterColumn colId="33" showButton="0"/>
    <filterColumn colId="35" showButton="0"/>
    <filterColumn colId="37" showButton="0"/>
    <filterColumn colId="39" showButton="0"/>
    <filterColumn colId="41" showButton="0"/>
    <filterColumn colId="43" showButton="0"/>
    <sortState xmlns:xlrd2="http://schemas.microsoft.com/office/spreadsheetml/2017/richdata2" ref="A55:AW71">
      <sortCondition sortBy="cellColor" ref="AV8:AV92" dxfId="7"/>
    </sortState>
  </autoFilter>
  <mergeCells count="13">
    <mergeCell ref="B2:B6"/>
    <mergeCell ref="C2:E4"/>
    <mergeCell ref="F2:AI4"/>
    <mergeCell ref="AJ2:AQ2"/>
    <mergeCell ref="AR2:AV2"/>
    <mergeCell ref="AJ3:AQ3"/>
    <mergeCell ref="AR3:AV3"/>
    <mergeCell ref="AJ4:AQ4"/>
    <mergeCell ref="AR4:AV4"/>
    <mergeCell ref="C5:E6"/>
    <mergeCell ref="F5:AI6"/>
    <mergeCell ref="AJ5:AQ6"/>
    <mergeCell ref="AR5:AV6"/>
  </mergeCells>
  <pageMargins left="0.7" right="0.7" top="0.75" bottom="0.75" header="0.3" footer="0.3"/>
  <pageSetup scale="79" orientation="portrait" r:id="rId1"/>
  <rowBreaks count="1" manualBreakCount="1">
    <brk id="18" max="16383" man="1"/>
  </rowBreaks>
  <colBreaks count="1" manualBreakCount="1">
    <brk id="6" max="1048575" man="1"/>
  </colBreak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6:G67"/>
  <sheetViews>
    <sheetView topLeftCell="A11" workbookViewId="0">
      <selection activeCell="C63" sqref="C63:E63"/>
    </sheetView>
  </sheetViews>
  <sheetFormatPr baseColWidth="10" defaultColWidth="11.42578125" defaultRowHeight="15" x14ac:dyDescent="0.25"/>
  <cols>
    <col min="2" max="2" width="32.140625" customWidth="1"/>
    <col min="3" max="3" width="15.28515625" customWidth="1"/>
    <col min="4" max="4" width="11.28515625" customWidth="1"/>
    <col min="5" max="5" width="12" customWidth="1"/>
    <col min="6" max="6" width="13.85546875" customWidth="1"/>
    <col min="7" max="7" width="12" customWidth="1"/>
  </cols>
  <sheetData>
    <row r="6" spans="2:6" x14ac:dyDescent="0.25">
      <c r="C6" t="s">
        <v>32</v>
      </c>
      <c r="F6" t="s">
        <v>566</v>
      </c>
    </row>
    <row r="7" spans="2:6" x14ac:dyDescent="0.25">
      <c r="B7" s="90" t="s">
        <v>9</v>
      </c>
      <c r="C7" t="s">
        <v>567</v>
      </c>
      <c r="D7" t="s">
        <v>568</v>
      </c>
      <c r="F7">
        <v>5</v>
      </c>
    </row>
    <row r="8" spans="2:6" x14ac:dyDescent="0.25">
      <c r="B8" s="90" t="s">
        <v>10</v>
      </c>
      <c r="C8" t="s">
        <v>569</v>
      </c>
      <c r="D8" t="s">
        <v>570</v>
      </c>
      <c r="F8">
        <v>10</v>
      </c>
    </row>
    <row r="9" spans="2:6" x14ac:dyDescent="0.25">
      <c r="B9" s="90" t="s">
        <v>11</v>
      </c>
      <c r="C9" t="s">
        <v>571</v>
      </c>
      <c r="D9" t="s">
        <v>572</v>
      </c>
      <c r="F9">
        <v>2</v>
      </c>
    </row>
    <row r="10" spans="2:6" x14ac:dyDescent="0.25">
      <c r="B10" s="90" t="s">
        <v>12</v>
      </c>
      <c r="C10" t="s">
        <v>573</v>
      </c>
      <c r="D10" t="s">
        <v>574</v>
      </c>
      <c r="F10">
        <v>2</v>
      </c>
    </row>
    <row r="11" spans="2:6" x14ac:dyDescent="0.25">
      <c r="B11" s="90" t="s">
        <v>13</v>
      </c>
      <c r="C11" t="s">
        <v>575</v>
      </c>
      <c r="D11" t="s">
        <v>576</v>
      </c>
      <c r="F11">
        <v>2</v>
      </c>
    </row>
    <row r="12" spans="2:6" x14ac:dyDescent="0.25">
      <c r="B12" s="90" t="s">
        <v>14</v>
      </c>
      <c r="C12" t="s">
        <v>577</v>
      </c>
      <c r="D12" t="s">
        <v>578</v>
      </c>
      <c r="F12">
        <v>2</v>
      </c>
    </row>
    <row r="13" spans="2:6" x14ac:dyDescent="0.25">
      <c r="B13" s="90" t="s">
        <v>15</v>
      </c>
      <c r="C13" t="s">
        <v>579</v>
      </c>
      <c r="D13" t="s">
        <v>580</v>
      </c>
      <c r="F13">
        <v>4</v>
      </c>
    </row>
    <row r="14" spans="2:6" x14ac:dyDescent="0.25">
      <c r="B14" s="90" t="s">
        <v>16</v>
      </c>
      <c r="C14" t="s">
        <v>581</v>
      </c>
      <c r="D14" t="s">
        <v>582</v>
      </c>
      <c r="F14">
        <v>8</v>
      </c>
    </row>
    <row r="15" spans="2:6" x14ac:dyDescent="0.25">
      <c r="B15" s="90" t="s">
        <v>17</v>
      </c>
      <c r="C15" t="s">
        <v>583</v>
      </c>
      <c r="D15" t="s">
        <v>584</v>
      </c>
      <c r="F15">
        <v>3</v>
      </c>
    </row>
    <row r="16" spans="2:6" x14ac:dyDescent="0.25">
      <c r="B16" s="90" t="s">
        <v>18</v>
      </c>
      <c r="C16" t="s">
        <v>585</v>
      </c>
      <c r="D16" t="s">
        <v>586</v>
      </c>
      <c r="F16">
        <v>3</v>
      </c>
    </row>
    <row r="17" spans="2:7" x14ac:dyDescent="0.25">
      <c r="B17" s="90" t="s">
        <v>19</v>
      </c>
      <c r="C17" t="s">
        <v>587</v>
      </c>
      <c r="D17" t="s">
        <v>588</v>
      </c>
      <c r="F17">
        <v>2</v>
      </c>
    </row>
    <row r="18" spans="2:7" x14ac:dyDescent="0.25">
      <c r="B18" s="90" t="s">
        <v>20</v>
      </c>
      <c r="C18" t="s">
        <v>589</v>
      </c>
      <c r="D18" t="s">
        <v>590</v>
      </c>
      <c r="F18">
        <v>17</v>
      </c>
    </row>
    <row r="19" spans="2:7" x14ac:dyDescent="0.25">
      <c r="B19" s="90" t="s">
        <v>21</v>
      </c>
      <c r="C19" t="s">
        <v>591</v>
      </c>
      <c r="D19" t="s">
        <v>592</v>
      </c>
      <c r="F19">
        <v>2</v>
      </c>
    </row>
    <row r="20" spans="2:7" x14ac:dyDescent="0.25">
      <c r="B20" s="90" t="s">
        <v>22</v>
      </c>
      <c r="C20" t="s">
        <v>593</v>
      </c>
      <c r="D20" t="s">
        <v>594</v>
      </c>
      <c r="F20">
        <v>1</v>
      </c>
    </row>
    <row r="21" spans="2:7" x14ac:dyDescent="0.25">
      <c r="B21" s="90" t="s">
        <v>23</v>
      </c>
      <c r="C21" t="s">
        <v>595</v>
      </c>
      <c r="D21" t="s">
        <v>596</v>
      </c>
      <c r="F21">
        <v>7</v>
      </c>
    </row>
    <row r="22" spans="2:7" x14ac:dyDescent="0.25">
      <c r="B22" s="90" t="s">
        <v>24</v>
      </c>
      <c r="C22" t="s">
        <v>597</v>
      </c>
      <c r="D22" t="s">
        <v>598</v>
      </c>
      <c r="F22">
        <v>2</v>
      </c>
    </row>
    <row r="23" spans="2:7" x14ac:dyDescent="0.25">
      <c r="B23" s="90" t="s">
        <v>25</v>
      </c>
      <c r="C23" t="s">
        <v>599</v>
      </c>
      <c r="D23" t="s">
        <v>600</v>
      </c>
      <c r="F23">
        <v>2</v>
      </c>
    </row>
    <row r="24" spans="2:7" x14ac:dyDescent="0.25">
      <c r="B24" s="90" t="s">
        <v>26</v>
      </c>
      <c r="C24" t="s">
        <v>601</v>
      </c>
      <c r="D24" t="s">
        <v>602</v>
      </c>
      <c r="F24">
        <v>3</v>
      </c>
    </row>
    <row r="25" spans="2:7" x14ac:dyDescent="0.25">
      <c r="C25" t="s">
        <v>3</v>
      </c>
    </row>
    <row r="26" spans="2:7" x14ac:dyDescent="0.25">
      <c r="C26" t="s">
        <v>8</v>
      </c>
      <c r="F26">
        <v>77</v>
      </c>
    </row>
    <row r="30" spans="2:7" x14ac:dyDescent="0.25">
      <c r="B30" s="99" t="s">
        <v>2</v>
      </c>
      <c r="C30" s="99" t="s">
        <v>69</v>
      </c>
      <c r="D30" s="99" t="s">
        <v>52</v>
      </c>
      <c r="E30" s="99" t="s">
        <v>76</v>
      </c>
    </row>
    <row r="31" spans="2:7" x14ac:dyDescent="0.25">
      <c r="B31" s="90" t="s">
        <v>9</v>
      </c>
      <c r="C31">
        <v>1</v>
      </c>
      <c r="D31">
        <v>3</v>
      </c>
      <c r="E31">
        <v>1</v>
      </c>
      <c r="F31" s="99" t="s">
        <v>52</v>
      </c>
      <c r="G31">
        <f>SUM(D31:D48)</f>
        <v>53</v>
      </c>
    </row>
    <row r="32" spans="2:7" x14ac:dyDescent="0.25">
      <c r="B32" s="90" t="s">
        <v>10</v>
      </c>
      <c r="C32">
        <v>2</v>
      </c>
      <c r="D32">
        <v>8</v>
      </c>
      <c r="F32" s="99" t="s">
        <v>76</v>
      </c>
      <c r="G32">
        <f>SUM(E31:E48)</f>
        <v>10</v>
      </c>
    </row>
    <row r="33" spans="2:7" x14ac:dyDescent="0.25">
      <c r="B33" s="90" t="s">
        <v>11</v>
      </c>
      <c r="E33">
        <v>2</v>
      </c>
      <c r="F33" s="99" t="s">
        <v>69</v>
      </c>
      <c r="G33">
        <f>SUM(C31:C48)</f>
        <v>14</v>
      </c>
    </row>
    <row r="34" spans="2:7" x14ac:dyDescent="0.25">
      <c r="B34" s="90" t="s">
        <v>12</v>
      </c>
      <c r="D34">
        <v>2</v>
      </c>
    </row>
    <row r="35" spans="2:7" x14ac:dyDescent="0.25">
      <c r="B35" s="90" t="s">
        <v>13</v>
      </c>
      <c r="D35">
        <v>2</v>
      </c>
    </row>
    <row r="36" spans="2:7" x14ac:dyDescent="0.25">
      <c r="B36" s="90" t="s">
        <v>14</v>
      </c>
      <c r="C36">
        <v>1</v>
      </c>
      <c r="D36">
        <v>1</v>
      </c>
    </row>
    <row r="37" spans="2:7" x14ac:dyDescent="0.25">
      <c r="B37" s="90" t="s">
        <v>15</v>
      </c>
      <c r="D37">
        <v>4</v>
      </c>
    </row>
    <row r="38" spans="2:7" x14ac:dyDescent="0.25">
      <c r="B38" s="90" t="s">
        <v>16</v>
      </c>
      <c r="D38">
        <v>8</v>
      </c>
    </row>
    <row r="39" spans="2:7" x14ac:dyDescent="0.25">
      <c r="B39" s="90" t="s">
        <v>17</v>
      </c>
      <c r="D39">
        <v>2</v>
      </c>
      <c r="E39">
        <v>1</v>
      </c>
    </row>
    <row r="40" spans="2:7" x14ac:dyDescent="0.25">
      <c r="B40" s="90" t="s">
        <v>18</v>
      </c>
      <c r="D40">
        <v>1</v>
      </c>
      <c r="E40">
        <v>2</v>
      </c>
    </row>
    <row r="41" spans="2:7" x14ac:dyDescent="0.25">
      <c r="B41" s="90" t="s">
        <v>19</v>
      </c>
      <c r="D41">
        <v>2</v>
      </c>
    </row>
    <row r="42" spans="2:7" x14ac:dyDescent="0.25">
      <c r="B42" s="90" t="s">
        <v>20</v>
      </c>
      <c r="C42">
        <v>10</v>
      </c>
      <c r="D42">
        <v>7</v>
      </c>
    </row>
    <row r="43" spans="2:7" x14ac:dyDescent="0.25">
      <c r="B43" s="90" t="s">
        <v>21</v>
      </c>
      <c r="D43">
        <v>1</v>
      </c>
      <c r="E43">
        <v>1</v>
      </c>
    </row>
    <row r="44" spans="2:7" x14ac:dyDescent="0.25">
      <c r="B44" s="90" t="s">
        <v>22</v>
      </c>
      <c r="D44">
        <v>1</v>
      </c>
    </row>
    <row r="45" spans="2:7" x14ac:dyDescent="0.25">
      <c r="B45" s="90" t="s">
        <v>23</v>
      </c>
      <c r="D45">
        <v>7</v>
      </c>
    </row>
    <row r="46" spans="2:7" x14ac:dyDescent="0.25">
      <c r="B46" s="90" t="s">
        <v>24</v>
      </c>
      <c r="D46">
        <v>1</v>
      </c>
      <c r="E46">
        <v>1</v>
      </c>
    </row>
    <row r="47" spans="2:7" x14ac:dyDescent="0.25">
      <c r="B47" s="90" t="s">
        <v>25</v>
      </c>
      <c r="D47">
        <v>1</v>
      </c>
      <c r="E47">
        <v>1</v>
      </c>
    </row>
    <row r="48" spans="2:7" x14ac:dyDescent="0.25">
      <c r="B48" s="90" t="s">
        <v>26</v>
      </c>
      <c r="D48">
        <v>2</v>
      </c>
      <c r="E48">
        <v>1</v>
      </c>
    </row>
    <row r="54" spans="2:7" x14ac:dyDescent="0.25">
      <c r="B54" t="s">
        <v>39</v>
      </c>
      <c r="C54" s="99" t="s">
        <v>603</v>
      </c>
      <c r="D54" s="99" t="s">
        <v>604</v>
      </c>
      <c r="E54" s="99" t="s">
        <v>6</v>
      </c>
      <c r="F54" s="99" t="s">
        <v>4</v>
      </c>
      <c r="G54" s="99" t="s">
        <v>3</v>
      </c>
    </row>
    <row r="55" spans="2:7" x14ac:dyDescent="0.25">
      <c r="B55" s="90" t="s">
        <v>69</v>
      </c>
      <c r="F55">
        <v>11</v>
      </c>
      <c r="G55">
        <v>3</v>
      </c>
    </row>
    <row r="56" spans="2:7" x14ac:dyDescent="0.25">
      <c r="B56" s="90" t="s">
        <v>52</v>
      </c>
      <c r="C56">
        <v>1</v>
      </c>
      <c r="D56">
        <v>4</v>
      </c>
      <c r="E56">
        <v>6</v>
      </c>
      <c r="F56">
        <v>41</v>
      </c>
      <c r="G56">
        <v>1</v>
      </c>
    </row>
    <row r="57" spans="2:7" x14ac:dyDescent="0.25">
      <c r="B57" s="90" t="s">
        <v>76</v>
      </c>
      <c r="E57">
        <v>2</v>
      </c>
      <c r="F57">
        <v>8</v>
      </c>
    </row>
    <row r="58" spans="2:7" x14ac:dyDescent="0.25">
      <c r="B58" s="90"/>
    </row>
    <row r="59" spans="2:7" x14ac:dyDescent="0.25">
      <c r="B59" s="90"/>
    </row>
    <row r="60" spans="2:7" x14ac:dyDescent="0.25">
      <c r="B60" s="101" t="s">
        <v>39</v>
      </c>
      <c r="C60" s="101" t="s">
        <v>52</v>
      </c>
      <c r="D60" s="101" t="s">
        <v>76</v>
      </c>
      <c r="E60" s="101" t="s">
        <v>69</v>
      </c>
    </row>
    <row r="61" spans="2:7" x14ac:dyDescent="0.25">
      <c r="B61" s="99" t="s">
        <v>605</v>
      </c>
      <c r="C61">
        <v>1</v>
      </c>
    </row>
    <row r="62" spans="2:7" x14ac:dyDescent="0.25">
      <c r="B62" s="99" t="s">
        <v>606</v>
      </c>
      <c r="C62">
        <v>6</v>
      </c>
      <c r="D62">
        <v>2</v>
      </c>
    </row>
    <row r="63" spans="2:7" x14ac:dyDescent="0.25">
      <c r="B63" s="99" t="s">
        <v>607</v>
      </c>
      <c r="C63">
        <v>41</v>
      </c>
      <c r="D63">
        <v>8</v>
      </c>
      <c r="E63">
        <v>11</v>
      </c>
    </row>
    <row r="64" spans="2:7" x14ac:dyDescent="0.25">
      <c r="B64" s="99" t="s">
        <v>608</v>
      </c>
      <c r="C64">
        <v>4</v>
      </c>
    </row>
    <row r="65" spans="2:5" x14ac:dyDescent="0.25">
      <c r="B65" s="99" t="s">
        <v>609</v>
      </c>
      <c r="C65">
        <v>1</v>
      </c>
      <c r="E65">
        <v>3</v>
      </c>
    </row>
    <row r="67" spans="2:5" x14ac:dyDescent="0.25">
      <c r="E67" s="102">
        <f>60/69</f>
        <v>0.86956521739130432</v>
      </c>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3:B22"/>
  <sheetViews>
    <sheetView workbookViewId="0">
      <selection activeCell="A17" sqref="A17"/>
    </sheetView>
  </sheetViews>
  <sheetFormatPr baseColWidth="10" defaultColWidth="11.42578125" defaultRowHeight="15" x14ac:dyDescent="0.25"/>
  <cols>
    <col min="1" max="1" width="64.85546875" customWidth="1"/>
    <col min="2" max="2" width="30.140625" customWidth="1"/>
    <col min="3" max="3" width="8" customWidth="1"/>
    <col min="4" max="4" width="9.42578125" customWidth="1"/>
    <col min="5" max="5" width="11" customWidth="1"/>
    <col min="6" max="6" width="13.28515625" customWidth="1"/>
  </cols>
  <sheetData>
    <row r="3" spans="1:2" x14ac:dyDescent="0.25">
      <c r="A3" s="89" t="s">
        <v>2</v>
      </c>
      <c r="B3" t="s">
        <v>565</v>
      </c>
    </row>
    <row r="4" spans="1:2" x14ac:dyDescent="0.25">
      <c r="A4" s="90" t="s">
        <v>9</v>
      </c>
      <c r="B4" s="185">
        <v>5</v>
      </c>
    </row>
    <row r="5" spans="1:2" x14ac:dyDescent="0.25">
      <c r="A5" s="90" t="s">
        <v>10</v>
      </c>
      <c r="B5" s="185">
        <v>9</v>
      </c>
    </row>
    <row r="6" spans="1:2" x14ac:dyDescent="0.25">
      <c r="A6" s="90" t="s">
        <v>11</v>
      </c>
      <c r="B6" s="185">
        <v>2</v>
      </c>
    </row>
    <row r="7" spans="1:2" x14ac:dyDescent="0.25">
      <c r="A7" s="90" t="s">
        <v>12</v>
      </c>
      <c r="B7" s="185">
        <v>2</v>
      </c>
    </row>
    <row r="8" spans="1:2" x14ac:dyDescent="0.25">
      <c r="A8" s="90" t="s">
        <v>13</v>
      </c>
      <c r="B8" s="185">
        <v>2</v>
      </c>
    </row>
    <row r="9" spans="1:2" x14ac:dyDescent="0.25">
      <c r="A9" s="90" t="s">
        <v>1135</v>
      </c>
      <c r="B9" s="185">
        <v>2</v>
      </c>
    </row>
    <row r="10" spans="1:2" x14ac:dyDescent="0.25">
      <c r="A10" s="90" t="s">
        <v>15</v>
      </c>
      <c r="B10" s="185">
        <v>4</v>
      </c>
    </row>
    <row r="11" spans="1:2" x14ac:dyDescent="0.25">
      <c r="A11" s="90" t="s">
        <v>16</v>
      </c>
      <c r="B11" s="177">
        <v>8</v>
      </c>
    </row>
    <row r="12" spans="1:2" x14ac:dyDescent="0.25">
      <c r="A12" s="90" t="s">
        <v>17</v>
      </c>
      <c r="B12" s="177">
        <v>3</v>
      </c>
    </row>
    <row r="13" spans="1:2" x14ac:dyDescent="0.25">
      <c r="A13" s="90" t="s">
        <v>18</v>
      </c>
      <c r="B13" s="177">
        <v>3</v>
      </c>
    </row>
    <row r="14" spans="1:2" x14ac:dyDescent="0.25">
      <c r="A14" s="90" t="s">
        <v>19</v>
      </c>
      <c r="B14" s="177">
        <v>5</v>
      </c>
    </row>
    <row r="15" spans="1:2" x14ac:dyDescent="0.25">
      <c r="A15" s="90" t="s">
        <v>20</v>
      </c>
      <c r="B15" s="177">
        <v>18</v>
      </c>
    </row>
    <row r="16" spans="1:2" x14ac:dyDescent="0.25">
      <c r="A16" s="90" t="s">
        <v>21</v>
      </c>
      <c r="B16" s="177">
        <v>5</v>
      </c>
    </row>
    <row r="17" spans="1:2" x14ac:dyDescent="0.25">
      <c r="A17" s="90" t="s">
        <v>22</v>
      </c>
      <c r="B17" s="177">
        <v>1</v>
      </c>
    </row>
    <row r="18" spans="1:2" x14ac:dyDescent="0.25">
      <c r="A18" s="90" t="s">
        <v>23</v>
      </c>
      <c r="B18" s="177">
        <v>7</v>
      </c>
    </row>
    <row r="19" spans="1:2" x14ac:dyDescent="0.25">
      <c r="A19" s="90" t="s">
        <v>24</v>
      </c>
      <c r="B19" s="177">
        <v>3</v>
      </c>
    </row>
    <row r="20" spans="1:2" x14ac:dyDescent="0.25">
      <c r="A20" s="90" t="s">
        <v>25</v>
      </c>
      <c r="B20" s="177">
        <v>2</v>
      </c>
    </row>
    <row r="21" spans="1:2" x14ac:dyDescent="0.25">
      <c r="A21" s="90" t="s">
        <v>26</v>
      </c>
      <c r="B21" s="177">
        <v>3</v>
      </c>
    </row>
    <row r="22" spans="1:2" x14ac:dyDescent="0.25">
      <c r="A22" s="90" t="s">
        <v>8</v>
      </c>
      <c r="B22" s="177">
        <v>84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filterMode="1"/>
  <dimension ref="B1:AV103"/>
  <sheetViews>
    <sheetView showGridLines="0" view="pageBreakPreview" topLeftCell="B7" zoomScaleNormal="10" zoomScaleSheetLayoutView="100" workbookViewId="0">
      <pane xSplit="5" ySplit="3" topLeftCell="R90" activePane="bottomRight" state="frozen"/>
      <selection pane="topRight" activeCell="G7" sqref="G7"/>
      <selection pane="bottomLeft" activeCell="B10" sqref="B10"/>
      <selection pane="bottomRight" activeCell="F96" sqref="F96"/>
    </sheetView>
  </sheetViews>
  <sheetFormatPr baseColWidth="10" defaultColWidth="11.42578125" defaultRowHeight="12.75" x14ac:dyDescent="0.25"/>
  <cols>
    <col min="1" max="1" width="4.42578125" style="3" customWidth="1"/>
    <col min="2" max="2" width="22.85546875" style="3" customWidth="1"/>
    <col min="3" max="3" width="20.85546875" style="3" customWidth="1"/>
    <col min="4" max="4" width="39.7109375" style="7" customWidth="1"/>
    <col min="5" max="5" width="31" style="3" customWidth="1"/>
    <col min="6" max="6" width="26.140625" style="7" customWidth="1"/>
    <col min="7" max="7" width="30.85546875" style="7" customWidth="1"/>
    <col min="8" max="8" width="22.5703125" style="3" customWidth="1"/>
    <col min="9" max="10" width="15.85546875" style="3" customWidth="1"/>
    <col min="11" max="11" width="12.140625" style="3" customWidth="1"/>
    <col min="12" max="12" width="15.7109375" style="3" customWidth="1"/>
    <col min="13" max="14" width="15.85546875" style="7" customWidth="1"/>
    <col min="15" max="16" width="13.140625" style="3" customWidth="1"/>
    <col min="17" max="18" width="15" style="4" customWidth="1"/>
    <col min="19" max="19" width="15" style="4" hidden="1" customWidth="1"/>
    <col min="20" max="43" width="6.28515625" style="3" hidden="1" customWidth="1"/>
    <col min="44" max="44" width="6" style="3" hidden="1" customWidth="1"/>
    <col min="45" max="45" width="6.140625" style="3" hidden="1" customWidth="1"/>
    <col min="46" max="46" width="0" style="4" hidden="1" customWidth="1"/>
    <col min="47" max="47" width="12.42578125" style="3" hidden="1" customWidth="1"/>
    <col min="48" max="48" width="37.140625" style="3" customWidth="1"/>
    <col min="49" max="49" width="6.28515625" style="3" customWidth="1"/>
    <col min="50" max="16384" width="11.42578125" style="3"/>
  </cols>
  <sheetData>
    <row r="1" spans="2:48" ht="13.5" thickBot="1" x14ac:dyDescent="0.3"/>
    <row r="2" spans="2:48" s="88" customFormat="1" ht="18.75" customHeight="1" thickBot="1" x14ac:dyDescent="0.3">
      <c r="B2" s="207"/>
      <c r="C2" s="234" t="s">
        <v>27</v>
      </c>
      <c r="D2" s="235"/>
      <c r="E2" s="236"/>
      <c r="F2" s="249" t="s">
        <v>28</v>
      </c>
      <c r="G2" s="199"/>
      <c r="H2" s="199"/>
      <c r="I2" s="199"/>
      <c r="J2" s="199"/>
      <c r="K2" s="199"/>
      <c r="L2" s="199"/>
      <c r="M2" s="199"/>
      <c r="N2" s="199"/>
      <c r="O2" s="199"/>
      <c r="P2" s="199"/>
      <c r="Q2" s="199"/>
      <c r="R2" s="199"/>
      <c r="S2" s="199"/>
      <c r="T2" s="199"/>
      <c r="U2" s="199"/>
      <c r="V2" s="199"/>
      <c r="W2" s="199"/>
      <c r="X2" s="199"/>
      <c r="Y2" s="199"/>
      <c r="Z2" s="199"/>
      <c r="AA2" s="199"/>
      <c r="AB2" s="199"/>
      <c r="AC2" s="199"/>
      <c r="AD2" s="199"/>
      <c r="AE2" s="199"/>
      <c r="AF2" s="199"/>
      <c r="AG2" s="199"/>
      <c r="AH2" s="199"/>
      <c r="AI2" s="229"/>
      <c r="AJ2" s="232" t="s">
        <v>534</v>
      </c>
      <c r="AK2" s="222"/>
      <c r="AL2" s="222"/>
      <c r="AM2" s="222"/>
      <c r="AN2" s="222"/>
      <c r="AO2" s="222"/>
      <c r="AP2" s="222"/>
      <c r="AQ2" s="223"/>
      <c r="AR2" s="232" t="s">
        <v>535</v>
      </c>
      <c r="AS2" s="222"/>
      <c r="AT2" s="222"/>
      <c r="AU2" s="222"/>
      <c r="AV2" s="223"/>
    </row>
    <row r="3" spans="2:48" s="88" customFormat="1" ht="18.75" customHeight="1" thickBot="1" x14ac:dyDescent="0.3">
      <c r="B3" s="208"/>
      <c r="C3" s="246"/>
      <c r="D3" s="247"/>
      <c r="E3" s="248"/>
      <c r="F3" s="250"/>
      <c r="G3" s="221"/>
      <c r="H3" s="221"/>
      <c r="I3" s="221"/>
      <c r="J3" s="221"/>
      <c r="K3" s="221"/>
      <c r="L3" s="221"/>
      <c r="M3" s="221"/>
      <c r="N3" s="221"/>
      <c r="O3" s="221"/>
      <c r="P3" s="221"/>
      <c r="Q3" s="221"/>
      <c r="R3" s="221"/>
      <c r="S3" s="221"/>
      <c r="T3" s="221"/>
      <c r="U3" s="221"/>
      <c r="V3" s="221"/>
      <c r="W3" s="221"/>
      <c r="X3" s="221"/>
      <c r="Y3" s="221"/>
      <c r="Z3" s="221"/>
      <c r="AA3" s="221"/>
      <c r="AB3" s="221"/>
      <c r="AC3" s="221"/>
      <c r="AD3" s="221"/>
      <c r="AE3" s="221"/>
      <c r="AF3" s="221"/>
      <c r="AG3" s="221"/>
      <c r="AH3" s="221"/>
      <c r="AI3" s="230"/>
      <c r="AJ3" s="232" t="s">
        <v>536</v>
      </c>
      <c r="AK3" s="222"/>
      <c r="AL3" s="222"/>
      <c r="AM3" s="222"/>
      <c r="AN3" s="222"/>
      <c r="AO3" s="222"/>
      <c r="AP3" s="222"/>
      <c r="AQ3" s="223"/>
      <c r="AR3" s="232">
        <v>1</v>
      </c>
      <c r="AS3" s="222"/>
      <c r="AT3" s="222"/>
      <c r="AU3" s="222"/>
      <c r="AV3" s="223"/>
    </row>
    <row r="4" spans="2:48" s="88" customFormat="1" ht="18.75" customHeight="1" thickBot="1" x14ac:dyDescent="0.3">
      <c r="B4" s="208"/>
      <c r="C4" s="237"/>
      <c r="D4" s="238"/>
      <c r="E4" s="239"/>
      <c r="F4" s="251"/>
      <c r="G4" s="202"/>
      <c r="H4" s="202"/>
      <c r="I4" s="202"/>
      <c r="J4" s="202"/>
      <c r="K4" s="202"/>
      <c r="L4" s="202"/>
      <c r="M4" s="202"/>
      <c r="N4" s="202"/>
      <c r="O4" s="202"/>
      <c r="P4" s="202"/>
      <c r="Q4" s="202"/>
      <c r="R4" s="202"/>
      <c r="S4" s="202"/>
      <c r="T4" s="202"/>
      <c r="U4" s="202"/>
      <c r="V4" s="202"/>
      <c r="W4" s="202"/>
      <c r="X4" s="202"/>
      <c r="Y4" s="202"/>
      <c r="Z4" s="202"/>
      <c r="AA4" s="202"/>
      <c r="AB4" s="202"/>
      <c r="AC4" s="202"/>
      <c r="AD4" s="202"/>
      <c r="AE4" s="202"/>
      <c r="AF4" s="202"/>
      <c r="AG4" s="202"/>
      <c r="AH4" s="202"/>
      <c r="AI4" s="231"/>
      <c r="AJ4" s="232" t="s">
        <v>537</v>
      </c>
      <c r="AK4" s="222"/>
      <c r="AL4" s="222"/>
      <c r="AM4" s="222"/>
      <c r="AN4" s="222"/>
      <c r="AO4" s="222"/>
      <c r="AP4" s="222"/>
      <c r="AQ4" s="223"/>
      <c r="AR4" s="233">
        <v>43896</v>
      </c>
      <c r="AS4" s="224"/>
      <c r="AT4" s="224"/>
      <c r="AU4" s="224"/>
      <c r="AV4" s="225"/>
    </row>
    <row r="5" spans="2:48" s="88" customFormat="1" ht="15" customHeight="1" x14ac:dyDescent="0.25">
      <c r="B5" s="208"/>
      <c r="C5" s="234" t="s">
        <v>29</v>
      </c>
      <c r="D5" s="235"/>
      <c r="E5" s="236"/>
      <c r="F5" s="249" t="s">
        <v>30</v>
      </c>
      <c r="G5" s="199"/>
      <c r="H5" s="199"/>
      <c r="I5" s="199"/>
      <c r="J5" s="199"/>
      <c r="K5" s="199"/>
      <c r="L5" s="199"/>
      <c r="M5" s="199"/>
      <c r="N5" s="199"/>
      <c r="O5" s="199"/>
      <c r="P5" s="199"/>
      <c r="Q5" s="199"/>
      <c r="R5" s="199"/>
      <c r="S5" s="199"/>
      <c r="T5" s="199"/>
      <c r="U5" s="199"/>
      <c r="V5" s="199"/>
      <c r="W5" s="199"/>
      <c r="X5" s="199"/>
      <c r="Y5" s="199"/>
      <c r="Z5" s="199"/>
      <c r="AA5" s="199"/>
      <c r="AB5" s="199"/>
      <c r="AC5" s="199"/>
      <c r="AD5" s="199"/>
      <c r="AE5" s="199"/>
      <c r="AF5" s="199"/>
      <c r="AG5" s="199"/>
      <c r="AH5" s="199"/>
      <c r="AI5" s="229"/>
      <c r="AJ5" s="234" t="s">
        <v>538</v>
      </c>
      <c r="AK5" s="235"/>
      <c r="AL5" s="235"/>
      <c r="AM5" s="235"/>
      <c r="AN5" s="235"/>
      <c r="AO5" s="235"/>
      <c r="AP5" s="235"/>
      <c r="AQ5" s="236"/>
      <c r="AR5" s="240" t="s">
        <v>539</v>
      </c>
      <c r="AS5" s="203"/>
      <c r="AT5" s="203"/>
      <c r="AU5" s="203"/>
      <c r="AV5" s="204"/>
    </row>
    <row r="6" spans="2:48" s="88" customFormat="1" ht="15.75" customHeight="1" thickBot="1" x14ac:dyDescent="0.3">
      <c r="B6" s="209"/>
      <c r="C6" s="237"/>
      <c r="D6" s="238"/>
      <c r="E6" s="239"/>
      <c r="F6" s="251"/>
      <c r="G6" s="202"/>
      <c r="H6" s="202"/>
      <c r="I6" s="202"/>
      <c r="J6" s="202"/>
      <c r="K6" s="202"/>
      <c r="L6" s="202"/>
      <c r="M6" s="202"/>
      <c r="N6" s="202"/>
      <c r="O6" s="202"/>
      <c r="P6" s="202"/>
      <c r="Q6" s="202"/>
      <c r="R6" s="202"/>
      <c r="S6" s="202"/>
      <c r="T6" s="202"/>
      <c r="U6" s="202"/>
      <c r="V6" s="202"/>
      <c r="W6" s="202"/>
      <c r="X6" s="202"/>
      <c r="Y6" s="202"/>
      <c r="Z6" s="202"/>
      <c r="AA6" s="202"/>
      <c r="AB6" s="202"/>
      <c r="AC6" s="202"/>
      <c r="AD6" s="202"/>
      <c r="AE6" s="202"/>
      <c r="AF6" s="202"/>
      <c r="AG6" s="202"/>
      <c r="AH6" s="202"/>
      <c r="AI6" s="231"/>
      <c r="AJ6" s="237"/>
      <c r="AK6" s="238"/>
      <c r="AL6" s="238"/>
      <c r="AM6" s="238"/>
      <c r="AN6" s="238"/>
      <c r="AO6" s="238"/>
      <c r="AP6" s="238"/>
      <c r="AQ6" s="239"/>
      <c r="AR6" s="241"/>
      <c r="AS6" s="205"/>
      <c r="AT6" s="205"/>
      <c r="AU6" s="205"/>
      <c r="AV6" s="206"/>
    </row>
    <row r="7" spans="2:48" ht="13.5" thickBot="1" x14ac:dyDescent="0.3"/>
    <row r="8" spans="2:48" ht="15" customHeight="1" x14ac:dyDescent="0.25">
      <c r="B8" s="254" t="s">
        <v>31</v>
      </c>
      <c r="C8" s="244" t="s">
        <v>32</v>
      </c>
      <c r="D8" s="244" t="s">
        <v>33</v>
      </c>
      <c r="E8" s="244" t="s">
        <v>34</v>
      </c>
      <c r="F8" s="244" t="s">
        <v>35</v>
      </c>
      <c r="G8" s="242" t="s">
        <v>36</v>
      </c>
      <c r="H8" s="244" t="s">
        <v>37</v>
      </c>
      <c r="I8" s="252" t="s">
        <v>38</v>
      </c>
      <c r="J8" s="244" t="s">
        <v>39</v>
      </c>
      <c r="K8" s="244" t="s">
        <v>40</v>
      </c>
      <c r="L8" s="244" t="s">
        <v>41</v>
      </c>
      <c r="M8" s="244" t="s">
        <v>42</v>
      </c>
      <c r="N8" s="244"/>
      <c r="O8" s="244"/>
      <c r="P8" s="244"/>
      <c r="Q8" s="244" t="s">
        <v>43</v>
      </c>
      <c r="R8" s="244" t="s">
        <v>0</v>
      </c>
      <c r="S8" s="244" t="s">
        <v>44</v>
      </c>
      <c r="T8" s="244" t="s">
        <v>540</v>
      </c>
      <c r="U8" s="244"/>
      <c r="V8" s="244" t="s">
        <v>541</v>
      </c>
      <c r="W8" s="244"/>
      <c r="X8" s="244" t="s">
        <v>542</v>
      </c>
      <c r="Y8" s="244"/>
      <c r="Z8" s="244" t="s">
        <v>543</v>
      </c>
      <c r="AA8" s="244"/>
      <c r="AB8" s="244" t="s">
        <v>544</v>
      </c>
      <c r="AC8" s="244"/>
      <c r="AD8" s="244" t="s">
        <v>545</v>
      </c>
      <c r="AE8" s="244"/>
      <c r="AF8" s="244" t="s">
        <v>546</v>
      </c>
      <c r="AG8" s="244"/>
      <c r="AH8" s="244" t="s">
        <v>547</v>
      </c>
      <c r="AI8" s="244"/>
      <c r="AJ8" s="244" t="s">
        <v>548</v>
      </c>
      <c r="AK8" s="244"/>
      <c r="AL8" s="244" t="s">
        <v>549</v>
      </c>
      <c r="AM8" s="244"/>
      <c r="AN8" s="244" t="s">
        <v>550</v>
      </c>
      <c r="AO8" s="244"/>
      <c r="AP8" s="244" t="s">
        <v>551</v>
      </c>
      <c r="AQ8" s="244"/>
      <c r="AR8" s="244" t="s">
        <v>552</v>
      </c>
      <c r="AS8" s="244"/>
      <c r="AT8" s="244" t="s">
        <v>553</v>
      </c>
      <c r="AU8" s="244" t="s">
        <v>45</v>
      </c>
      <c r="AV8" s="259" t="s">
        <v>46</v>
      </c>
    </row>
    <row r="9" spans="2:48" x14ac:dyDescent="0.25">
      <c r="B9" s="255"/>
      <c r="C9" s="245"/>
      <c r="D9" s="245"/>
      <c r="E9" s="245"/>
      <c r="F9" s="245"/>
      <c r="G9" s="243"/>
      <c r="H9" s="245"/>
      <c r="I9" s="253"/>
      <c r="J9" s="245"/>
      <c r="K9" s="245"/>
      <c r="L9" s="245"/>
      <c r="M9" s="164" t="s">
        <v>610</v>
      </c>
      <c r="N9" s="164" t="s">
        <v>611</v>
      </c>
      <c r="O9" s="164" t="s">
        <v>612</v>
      </c>
      <c r="P9" s="164" t="s">
        <v>613</v>
      </c>
      <c r="Q9" s="245"/>
      <c r="R9" s="245"/>
      <c r="S9" s="245"/>
      <c r="T9" s="164" t="s">
        <v>614</v>
      </c>
      <c r="U9" s="164" t="s">
        <v>615</v>
      </c>
      <c r="V9" s="164" t="s">
        <v>614</v>
      </c>
      <c r="W9" s="164" t="s">
        <v>615</v>
      </c>
      <c r="X9" s="164" t="s">
        <v>614</v>
      </c>
      <c r="Y9" s="164" t="s">
        <v>615</v>
      </c>
      <c r="Z9" s="164" t="s">
        <v>614</v>
      </c>
      <c r="AA9" s="164" t="s">
        <v>615</v>
      </c>
      <c r="AB9" s="164" t="s">
        <v>614</v>
      </c>
      <c r="AC9" s="164" t="s">
        <v>615</v>
      </c>
      <c r="AD9" s="164" t="s">
        <v>614</v>
      </c>
      <c r="AE9" s="164" t="s">
        <v>615</v>
      </c>
      <c r="AF9" s="164" t="s">
        <v>614</v>
      </c>
      <c r="AG9" s="164" t="s">
        <v>615</v>
      </c>
      <c r="AH9" s="164" t="s">
        <v>614</v>
      </c>
      <c r="AI9" s="164" t="s">
        <v>615</v>
      </c>
      <c r="AJ9" s="164" t="s">
        <v>614</v>
      </c>
      <c r="AK9" s="164" t="s">
        <v>615</v>
      </c>
      <c r="AL9" s="164" t="s">
        <v>614</v>
      </c>
      <c r="AM9" s="164" t="s">
        <v>615</v>
      </c>
      <c r="AN9" s="164" t="s">
        <v>614</v>
      </c>
      <c r="AO9" s="164" t="s">
        <v>615</v>
      </c>
      <c r="AP9" s="164" t="s">
        <v>614</v>
      </c>
      <c r="AQ9" s="164" t="s">
        <v>615</v>
      </c>
      <c r="AR9" s="164" t="s">
        <v>614</v>
      </c>
      <c r="AS9" s="164" t="s">
        <v>615</v>
      </c>
      <c r="AT9" s="245"/>
      <c r="AU9" s="245"/>
      <c r="AV9" s="260"/>
    </row>
    <row r="10" spans="2:48" ht="76.5" hidden="1" customHeight="1" x14ac:dyDescent="0.25">
      <c r="B10" s="65">
        <v>1</v>
      </c>
      <c r="C10" s="2" t="s">
        <v>10</v>
      </c>
      <c r="D10" s="6" t="s">
        <v>85</v>
      </c>
      <c r="E10" s="2" t="s">
        <v>86</v>
      </c>
      <c r="F10" s="6" t="s">
        <v>616</v>
      </c>
      <c r="G10" s="6" t="s">
        <v>88</v>
      </c>
      <c r="H10" s="1" t="s">
        <v>89</v>
      </c>
      <c r="I10" s="2" t="s">
        <v>52</v>
      </c>
      <c r="J10" s="2" t="s">
        <v>90</v>
      </c>
      <c r="K10" s="2" t="s">
        <v>54</v>
      </c>
      <c r="L10" s="2" t="s">
        <v>91</v>
      </c>
      <c r="M10" s="6" t="s">
        <v>92</v>
      </c>
      <c r="N10" s="6" t="s">
        <v>93</v>
      </c>
      <c r="O10" s="2"/>
      <c r="P10" s="2"/>
      <c r="Q10" s="5" t="s">
        <v>58</v>
      </c>
      <c r="R10" s="5" t="s">
        <v>1</v>
      </c>
      <c r="S10" s="74">
        <v>1</v>
      </c>
      <c r="T10" s="2"/>
      <c r="U10" s="2"/>
      <c r="V10" s="2"/>
      <c r="W10" s="2"/>
      <c r="X10" s="2">
        <v>100</v>
      </c>
      <c r="Y10" s="2">
        <v>100</v>
      </c>
      <c r="Z10" s="2"/>
      <c r="AA10" s="2"/>
      <c r="AB10" s="2"/>
      <c r="AC10" s="2"/>
      <c r="AD10" s="2">
        <v>43</v>
      </c>
      <c r="AE10" s="2">
        <v>43</v>
      </c>
      <c r="AF10" s="2"/>
      <c r="AG10" s="2"/>
      <c r="AH10" s="2"/>
      <c r="AI10" s="2"/>
      <c r="AJ10" s="2">
        <v>120</v>
      </c>
      <c r="AK10" s="2"/>
      <c r="AL10" s="2"/>
      <c r="AM10" s="2"/>
      <c r="AN10" s="2"/>
      <c r="AO10" s="2"/>
      <c r="AP10" s="2">
        <v>140</v>
      </c>
      <c r="AQ10" s="2"/>
      <c r="AR10" s="22">
        <f>+T10+V10+X10+Z10+AB10+AD10+AF10+AH10+AJ10+AL10+AN10+AP10</f>
        <v>403</v>
      </c>
      <c r="AS10" s="22">
        <f>+U10+W10+Y10+AA10+AC10+AE10+AG10+AI10+AK10+AM10+AO10+AQ10</f>
        <v>143</v>
      </c>
      <c r="AT10" s="19">
        <f>+AS10/AR10</f>
        <v>0.35483870967741937</v>
      </c>
      <c r="AU10" s="23" t="s">
        <v>603</v>
      </c>
      <c r="AV10" s="60"/>
    </row>
    <row r="11" spans="2:48" ht="76.5" hidden="1" customHeight="1" x14ac:dyDescent="0.25">
      <c r="B11" s="65">
        <v>2</v>
      </c>
      <c r="C11" s="2" t="s">
        <v>10</v>
      </c>
      <c r="D11" s="6" t="s">
        <v>85</v>
      </c>
      <c r="E11" s="2" t="s">
        <v>95</v>
      </c>
      <c r="F11" s="6" t="s">
        <v>96</v>
      </c>
      <c r="G11" s="6" t="s">
        <v>97</v>
      </c>
      <c r="H11" s="1" t="s">
        <v>89</v>
      </c>
      <c r="I11" s="2" t="s">
        <v>52</v>
      </c>
      <c r="J11" s="2" t="s">
        <v>90</v>
      </c>
      <c r="K11" s="2" t="s">
        <v>54</v>
      </c>
      <c r="L11" s="2" t="s">
        <v>91</v>
      </c>
      <c r="M11" s="6" t="s">
        <v>98</v>
      </c>
      <c r="N11" s="6" t="s">
        <v>99</v>
      </c>
      <c r="O11" s="2"/>
      <c r="P11" s="2"/>
      <c r="Q11" s="5" t="s">
        <v>58</v>
      </c>
      <c r="R11" s="5" t="s">
        <v>1</v>
      </c>
      <c r="S11" s="74">
        <v>1</v>
      </c>
      <c r="T11" s="2"/>
      <c r="U11" s="2"/>
      <c r="V11" s="2"/>
      <c r="W11" s="2"/>
      <c r="X11" s="2">
        <v>60</v>
      </c>
      <c r="Y11" s="2">
        <v>57</v>
      </c>
      <c r="Z11" s="2"/>
      <c r="AA11" s="2"/>
      <c r="AB11" s="2"/>
      <c r="AC11" s="2"/>
      <c r="AD11" s="2">
        <v>10</v>
      </c>
      <c r="AE11" s="2">
        <v>5</v>
      </c>
      <c r="AF11" s="2"/>
      <c r="AG11" s="2"/>
      <c r="AH11" s="2"/>
      <c r="AI11" s="2"/>
      <c r="AJ11" s="2">
        <v>25</v>
      </c>
      <c r="AK11" s="2"/>
      <c r="AL11" s="2"/>
      <c r="AM11" s="2"/>
      <c r="AN11" s="2"/>
      <c r="AO11" s="2"/>
      <c r="AP11" s="2">
        <v>25</v>
      </c>
      <c r="AQ11" s="2"/>
      <c r="AR11" s="22">
        <f t="shared" ref="AR11:AS72" si="0">+T11+V11+X11+Z11+AB11+AD11+AF11+AH11+AJ11+AL11+AN11+AP11</f>
        <v>120</v>
      </c>
      <c r="AS11" s="22">
        <f t="shared" si="0"/>
        <v>62</v>
      </c>
      <c r="AT11" s="19">
        <f>+AS11/AR11</f>
        <v>0.51666666666666672</v>
      </c>
      <c r="AU11" s="92" t="s">
        <v>6</v>
      </c>
      <c r="AV11" s="60"/>
    </row>
    <row r="12" spans="2:48" ht="76.5" hidden="1" customHeight="1" x14ac:dyDescent="0.25">
      <c r="B12" s="65">
        <v>3</v>
      </c>
      <c r="C12" s="2" t="s">
        <v>10</v>
      </c>
      <c r="D12" s="6" t="s">
        <v>101</v>
      </c>
      <c r="E12" s="5" t="s">
        <v>617</v>
      </c>
      <c r="F12" s="5" t="s">
        <v>618</v>
      </c>
      <c r="G12" s="91" t="s">
        <v>619</v>
      </c>
      <c r="H12" s="5" t="s">
        <v>89</v>
      </c>
      <c r="I12" s="2" t="s">
        <v>52</v>
      </c>
      <c r="J12" s="2" t="s">
        <v>90</v>
      </c>
      <c r="K12" s="2" t="s">
        <v>54</v>
      </c>
      <c r="L12" s="2" t="s">
        <v>91</v>
      </c>
      <c r="M12" s="6" t="s">
        <v>620</v>
      </c>
      <c r="N12" s="6" t="s">
        <v>621</v>
      </c>
      <c r="O12" s="2"/>
      <c r="P12" s="2"/>
      <c r="Q12" s="5" t="s">
        <v>58</v>
      </c>
      <c r="R12" s="5" t="s">
        <v>1</v>
      </c>
      <c r="S12" s="74">
        <v>1</v>
      </c>
      <c r="T12" s="2"/>
      <c r="U12" s="2"/>
      <c r="V12" s="2"/>
      <c r="W12" s="2"/>
      <c r="X12" s="2">
        <v>107846</v>
      </c>
      <c r="Y12" s="2">
        <v>107846</v>
      </c>
      <c r="Z12" s="2"/>
      <c r="AA12" s="2"/>
      <c r="AB12" s="2"/>
      <c r="AC12" s="2"/>
      <c r="AD12" s="2">
        <v>11320</v>
      </c>
      <c r="AE12" s="2">
        <v>11320</v>
      </c>
      <c r="AF12" s="2"/>
      <c r="AG12" s="2"/>
      <c r="AH12" s="2"/>
      <c r="AI12" s="2"/>
      <c r="AJ12" s="2"/>
      <c r="AK12" s="2"/>
      <c r="AL12" s="2"/>
      <c r="AM12" s="2"/>
      <c r="AN12" s="2"/>
      <c r="AO12" s="2"/>
      <c r="AP12" s="2"/>
      <c r="AQ12" s="2"/>
      <c r="AR12" s="22">
        <f t="shared" si="0"/>
        <v>119166</v>
      </c>
      <c r="AS12" s="22">
        <f t="shared" si="0"/>
        <v>119166</v>
      </c>
      <c r="AT12" s="19">
        <f>+(AS12*50%)/AR12</f>
        <v>0.5</v>
      </c>
      <c r="AU12" s="23" t="s">
        <v>603</v>
      </c>
      <c r="AV12" s="60"/>
    </row>
    <row r="13" spans="2:48" ht="76.5" hidden="1" customHeight="1" x14ac:dyDescent="0.25">
      <c r="B13" s="65">
        <v>4</v>
      </c>
      <c r="C13" s="2" t="s">
        <v>10</v>
      </c>
      <c r="D13" s="6" t="s">
        <v>101</v>
      </c>
      <c r="E13" s="2" t="s">
        <v>86</v>
      </c>
      <c r="F13" s="6" t="s">
        <v>108</v>
      </c>
      <c r="G13" s="6" t="s">
        <v>109</v>
      </c>
      <c r="H13" s="1" t="s">
        <v>89</v>
      </c>
      <c r="I13" s="2" t="s">
        <v>52</v>
      </c>
      <c r="J13" s="2" t="s">
        <v>90</v>
      </c>
      <c r="K13" s="2" t="s">
        <v>54</v>
      </c>
      <c r="L13" s="2" t="s">
        <v>91</v>
      </c>
      <c r="M13" s="6" t="s">
        <v>110</v>
      </c>
      <c r="N13" s="6" t="s">
        <v>111</v>
      </c>
      <c r="O13" s="2"/>
      <c r="P13" s="2"/>
      <c r="Q13" s="5" t="s">
        <v>58</v>
      </c>
      <c r="R13" s="5" t="s">
        <v>1</v>
      </c>
      <c r="S13" s="74">
        <v>1</v>
      </c>
      <c r="T13" s="2"/>
      <c r="U13" s="2"/>
      <c r="V13" s="2"/>
      <c r="W13" s="2"/>
      <c r="X13" s="2">
        <v>60</v>
      </c>
      <c r="Y13" s="2">
        <v>60</v>
      </c>
      <c r="Z13" s="2"/>
      <c r="AA13" s="2"/>
      <c r="AB13" s="2"/>
      <c r="AC13" s="2"/>
      <c r="AD13" s="2">
        <v>40</v>
      </c>
      <c r="AE13" s="2">
        <v>52</v>
      </c>
      <c r="AF13" s="2"/>
      <c r="AG13" s="2"/>
      <c r="AH13" s="2"/>
      <c r="AI13" s="2"/>
      <c r="AJ13" s="2">
        <v>180</v>
      </c>
      <c r="AK13" s="2"/>
      <c r="AL13" s="2"/>
      <c r="AM13" s="2"/>
      <c r="AN13" s="2"/>
      <c r="AO13" s="2"/>
      <c r="AP13" s="2">
        <v>120</v>
      </c>
      <c r="AQ13" s="2"/>
      <c r="AR13" s="22">
        <f t="shared" si="0"/>
        <v>400</v>
      </c>
      <c r="AS13" s="22">
        <f t="shared" si="0"/>
        <v>112</v>
      </c>
      <c r="AT13" s="19">
        <f t="shared" ref="AT13:AT24" si="1">+AS13/AR13</f>
        <v>0.28000000000000003</v>
      </c>
      <c r="AU13" s="23" t="s">
        <v>603</v>
      </c>
      <c r="AV13" s="60"/>
    </row>
    <row r="14" spans="2:48" ht="104.25" hidden="1" customHeight="1" x14ac:dyDescent="0.25">
      <c r="B14" s="65">
        <v>5</v>
      </c>
      <c r="C14" s="2" t="s">
        <v>10</v>
      </c>
      <c r="D14" s="6" t="s">
        <v>101</v>
      </c>
      <c r="E14" s="2" t="s">
        <v>102</v>
      </c>
      <c r="F14" s="6" t="s">
        <v>119</v>
      </c>
      <c r="G14" s="6" t="s">
        <v>120</v>
      </c>
      <c r="H14" s="1" t="s">
        <v>89</v>
      </c>
      <c r="I14" s="2" t="s">
        <v>52</v>
      </c>
      <c r="J14" s="2" t="s">
        <v>90</v>
      </c>
      <c r="K14" s="2" t="s">
        <v>54</v>
      </c>
      <c r="L14" s="2" t="s">
        <v>91</v>
      </c>
      <c r="M14" s="6" t="s">
        <v>121</v>
      </c>
      <c r="N14" s="6" t="s">
        <v>122</v>
      </c>
      <c r="O14" s="2"/>
      <c r="P14" s="2"/>
      <c r="Q14" s="5" t="s">
        <v>58</v>
      </c>
      <c r="R14" s="5" t="s">
        <v>1</v>
      </c>
      <c r="S14" s="74">
        <v>1</v>
      </c>
      <c r="T14" s="2"/>
      <c r="U14" s="2"/>
      <c r="V14" s="2"/>
      <c r="W14" s="2"/>
      <c r="X14" s="2">
        <v>27</v>
      </c>
      <c r="Y14" s="2">
        <v>43</v>
      </c>
      <c r="Z14" s="2"/>
      <c r="AA14" s="2"/>
      <c r="AB14" s="2"/>
      <c r="AC14" s="2"/>
      <c r="AD14" s="2">
        <v>27</v>
      </c>
      <c r="AE14" s="2">
        <v>45</v>
      </c>
      <c r="AF14" s="2"/>
      <c r="AG14" s="2"/>
      <c r="AH14" s="2"/>
      <c r="AI14" s="2"/>
      <c r="AJ14" s="2">
        <v>72</v>
      </c>
      <c r="AK14" s="2"/>
      <c r="AL14" s="2"/>
      <c r="AM14" s="2"/>
      <c r="AN14" s="2"/>
      <c r="AO14" s="2"/>
      <c r="AP14" s="2">
        <v>54</v>
      </c>
      <c r="AQ14" s="2"/>
      <c r="AR14" s="22">
        <f t="shared" si="0"/>
        <v>180</v>
      </c>
      <c r="AS14" s="22">
        <f t="shared" si="0"/>
        <v>88</v>
      </c>
      <c r="AT14" s="19">
        <f t="shared" si="1"/>
        <v>0.48888888888888887</v>
      </c>
      <c r="AU14" s="23" t="s">
        <v>603</v>
      </c>
      <c r="AV14" s="60"/>
    </row>
    <row r="15" spans="2:48" ht="76.5" hidden="1" customHeight="1" x14ac:dyDescent="0.25">
      <c r="B15" s="65">
        <v>6</v>
      </c>
      <c r="C15" s="2" t="s">
        <v>10</v>
      </c>
      <c r="D15" s="6" t="s">
        <v>101</v>
      </c>
      <c r="E15" s="2" t="s">
        <v>86</v>
      </c>
      <c r="F15" s="6" t="s">
        <v>124</v>
      </c>
      <c r="G15" s="6" t="s">
        <v>125</v>
      </c>
      <c r="H15" s="1" t="s">
        <v>89</v>
      </c>
      <c r="I15" s="2" t="s">
        <v>52</v>
      </c>
      <c r="J15" s="2" t="s">
        <v>90</v>
      </c>
      <c r="K15" s="2" t="s">
        <v>54</v>
      </c>
      <c r="L15" s="2" t="s">
        <v>91</v>
      </c>
      <c r="M15" s="6" t="s">
        <v>126</v>
      </c>
      <c r="N15" s="6" t="s">
        <v>127</v>
      </c>
      <c r="O15" s="2"/>
      <c r="P15" s="2"/>
      <c r="Q15" s="5" t="s">
        <v>58</v>
      </c>
      <c r="R15" s="5"/>
      <c r="S15" s="74">
        <v>1</v>
      </c>
      <c r="T15" s="2"/>
      <c r="U15" s="2"/>
      <c r="V15" s="2"/>
      <c r="W15" s="2"/>
      <c r="X15" s="2">
        <v>111</v>
      </c>
      <c r="Y15" s="2">
        <v>119</v>
      </c>
      <c r="Z15" s="2"/>
      <c r="AA15" s="2"/>
      <c r="AB15" s="2"/>
      <c r="AC15" s="2"/>
      <c r="AD15" s="2">
        <v>30</v>
      </c>
      <c r="AE15" s="2">
        <v>29</v>
      </c>
      <c r="AF15" s="2"/>
      <c r="AG15" s="2"/>
      <c r="AH15" s="2"/>
      <c r="AI15" s="2"/>
      <c r="AJ15" s="2">
        <v>50</v>
      </c>
      <c r="AK15" s="2"/>
      <c r="AL15" s="2"/>
      <c r="AM15" s="2"/>
      <c r="AN15" s="2"/>
      <c r="AO15" s="2"/>
      <c r="AP15" s="2">
        <v>50</v>
      </c>
      <c r="AQ15" s="2"/>
      <c r="AR15" s="22">
        <f t="shared" si="0"/>
        <v>241</v>
      </c>
      <c r="AS15" s="22">
        <f t="shared" si="0"/>
        <v>148</v>
      </c>
      <c r="AT15" s="81">
        <f t="shared" si="1"/>
        <v>0.61410788381742742</v>
      </c>
      <c r="AU15" s="92" t="s">
        <v>6</v>
      </c>
      <c r="AV15" s="60" t="s">
        <v>622</v>
      </c>
    </row>
    <row r="16" spans="2:48" ht="76.5" hidden="1" customHeight="1" x14ac:dyDescent="0.25">
      <c r="B16" s="65">
        <v>7</v>
      </c>
      <c r="C16" s="2" t="s">
        <v>10</v>
      </c>
      <c r="D16" s="6" t="s">
        <v>101</v>
      </c>
      <c r="E16" s="2" t="s">
        <v>102</v>
      </c>
      <c r="F16" s="6" t="s">
        <v>103</v>
      </c>
      <c r="G16" s="6" t="s">
        <v>104</v>
      </c>
      <c r="H16" s="1" t="s">
        <v>89</v>
      </c>
      <c r="I16" s="2" t="s">
        <v>52</v>
      </c>
      <c r="J16" s="2" t="s">
        <v>90</v>
      </c>
      <c r="K16" s="2" t="s">
        <v>54</v>
      </c>
      <c r="L16" s="2" t="s">
        <v>91</v>
      </c>
      <c r="M16" s="6" t="s">
        <v>105</v>
      </c>
      <c r="N16" s="6" t="s">
        <v>106</v>
      </c>
      <c r="O16" s="2"/>
      <c r="P16" s="2"/>
      <c r="Q16" s="5" t="s">
        <v>58</v>
      </c>
      <c r="R16" s="5"/>
      <c r="S16" s="74">
        <v>1</v>
      </c>
      <c r="T16" s="2"/>
      <c r="U16" s="2"/>
      <c r="V16" s="2"/>
      <c r="W16" s="2"/>
      <c r="X16" s="2">
        <v>346</v>
      </c>
      <c r="Y16" s="2">
        <v>346</v>
      </c>
      <c r="Z16" s="2"/>
      <c r="AA16" s="2"/>
      <c r="AB16" s="2"/>
      <c r="AC16" s="2"/>
      <c r="AD16" s="2">
        <v>102</v>
      </c>
      <c r="AE16" s="2">
        <v>70</v>
      </c>
      <c r="AF16" s="2"/>
      <c r="AG16" s="2"/>
      <c r="AH16" s="2"/>
      <c r="AI16" s="2"/>
      <c r="AJ16" s="2">
        <v>160</v>
      </c>
      <c r="AK16" s="2"/>
      <c r="AL16" s="2"/>
      <c r="AM16" s="2"/>
      <c r="AN16" s="2"/>
      <c r="AO16" s="2"/>
      <c r="AP16" s="2">
        <v>160</v>
      </c>
      <c r="AQ16" s="2"/>
      <c r="AR16" s="22">
        <f t="shared" si="0"/>
        <v>768</v>
      </c>
      <c r="AS16" s="22">
        <f t="shared" si="0"/>
        <v>416</v>
      </c>
      <c r="AT16" s="81">
        <f t="shared" si="1"/>
        <v>0.54166666666666663</v>
      </c>
      <c r="AU16" s="92" t="s">
        <v>6</v>
      </c>
      <c r="AV16" s="60"/>
    </row>
    <row r="17" spans="2:48" ht="76.5" hidden="1" customHeight="1" x14ac:dyDescent="0.25">
      <c r="B17" s="65">
        <v>8</v>
      </c>
      <c r="C17" s="2" t="s">
        <v>10</v>
      </c>
      <c r="D17" s="6" t="s">
        <v>101</v>
      </c>
      <c r="E17" s="2" t="s">
        <v>95</v>
      </c>
      <c r="F17" s="6" t="s">
        <v>134</v>
      </c>
      <c r="G17" s="6" t="s">
        <v>135</v>
      </c>
      <c r="H17" s="1" t="s">
        <v>89</v>
      </c>
      <c r="I17" s="2" t="s">
        <v>69</v>
      </c>
      <c r="J17" s="2" t="s">
        <v>90</v>
      </c>
      <c r="K17" s="2" t="s">
        <v>54</v>
      </c>
      <c r="L17" s="2" t="s">
        <v>136</v>
      </c>
      <c r="M17" s="6" t="s">
        <v>137</v>
      </c>
      <c r="N17" s="6" t="s">
        <v>138</v>
      </c>
      <c r="O17" s="2"/>
      <c r="P17" s="2"/>
      <c r="Q17" s="5" t="s">
        <v>58</v>
      </c>
      <c r="R17" s="5" t="s">
        <v>1</v>
      </c>
      <c r="S17" s="74">
        <v>0.7</v>
      </c>
      <c r="T17" s="2"/>
      <c r="U17" s="2"/>
      <c r="V17" s="2"/>
      <c r="W17" s="2"/>
      <c r="X17" s="2"/>
      <c r="Y17" s="2"/>
      <c r="Z17" s="2"/>
      <c r="AA17" s="2"/>
      <c r="AB17" s="2"/>
      <c r="AC17" s="2"/>
      <c r="AD17" s="2"/>
      <c r="AE17" s="2"/>
      <c r="AF17" s="2"/>
      <c r="AG17" s="2"/>
      <c r="AH17" s="2"/>
      <c r="AI17" s="2"/>
      <c r="AJ17" s="2"/>
      <c r="AK17" s="2"/>
      <c r="AL17" s="2"/>
      <c r="AM17" s="2"/>
      <c r="AN17" s="2"/>
      <c r="AO17" s="2"/>
      <c r="AP17" s="2"/>
      <c r="AQ17" s="2"/>
      <c r="AR17" s="22">
        <f t="shared" si="0"/>
        <v>0</v>
      </c>
      <c r="AS17" s="22">
        <f t="shared" si="0"/>
        <v>0</v>
      </c>
      <c r="AT17" s="19" t="e">
        <f t="shared" si="1"/>
        <v>#DIV/0!</v>
      </c>
      <c r="AU17" s="2"/>
      <c r="AV17" s="60" t="s">
        <v>623</v>
      </c>
    </row>
    <row r="18" spans="2:48" ht="93.75" hidden="1" customHeight="1" x14ac:dyDescent="0.25">
      <c r="B18" s="65">
        <v>9</v>
      </c>
      <c r="C18" s="2" t="s">
        <v>11</v>
      </c>
      <c r="D18" s="6" t="s">
        <v>140</v>
      </c>
      <c r="E18" s="2" t="s">
        <v>141</v>
      </c>
      <c r="F18" s="6" t="s">
        <v>142</v>
      </c>
      <c r="G18" s="6" t="s">
        <v>143</v>
      </c>
      <c r="H18" s="1" t="s">
        <v>144</v>
      </c>
      <c r="I18" s="2" t="s">
        <v>76</v>
      </c>
      <c r="J18" s="2" t="s">
        <v>62</v>
      </c>
      <c r="K18" s="2" t="s">
        <v>54</v>
      </c>
      <c r="L18" s="2" t="s">
        <v>145</v>
      </c>
      <c r="M18" s="6" t="s">
        <v>146</v>
      </c>
      <c r="N18" s="6" t="s">
        <v>147</v>
      </c>
      <c r="O18" s="2"/>
      <c r="P18" s="2"/>
      <c r="Q18" s="5" t="s">
        <v>58</v>
      </c>
      <c r="R18" s="5" t="s">
        <v>1</v>
      </c>
      <c r="S18" s="74">
        <v>1</v>
      </c>
      <c r="T18" s="2">
        <v>294</v>
      </c>
      <c r="U18" s="2">
        <v>291</v>
      </c>
      <c r="V18" s="2">
        <v>686</v>
      </c>
      <c r="W18" s="2">
        <v>679</v>
      </c>
      <c r="X18" s="2">
        <v>414</v>
      </c>
      <c r="Y18" s="2">
        <v>394</v>
      </c>
      <c r="Z18" s="2">
        <v>784</v>
      </c>
      <c r="AA18" s="2">
        <v>784</v>
      </c>
      <c r="AB18" s="2">
        <v>425</v>
      </c>
      <c r="AC18" s="2">
        <v>425</v>
      </c>
      <c r="AD18" s="2">
        <v>868</v>
      </c>
      <c r="AE18" s="2">
        <v>818</v>
      </c>
      <c r="AF18" s="2"/>
      <c r="AG18" s="2"/>
      <c r="AH18" s="2"/>
      <c r="AI18" s="2"/>
      <c r="AJ18" s="2"/>
      <c r="AK18" s="2"/>
      <c r="AL18" s="2"/>
      <c r="AM18" s="2"/>
      <c r="AN18" s="2"/>
      <c r="AO18" s="2"/>
      <c r="AP18" s="2"/>
      <c r="AQ18" s="2"/>
      <c r="AR18" s="22">
        <f t="shared" si="0"/>
        <v>3471</v>
      </c>
      <c r="AS18" s="22">
        <f t="shared" si="0"/>
        <v>3391</v>
      </c>
      <c r="AT18" s="19">
        <f t="shared" si="1"/>
        <v>0.97695188706424663</v>
      </c>
      <c r="AU18" s="78" t="s">
        <v>4</v>
      </c>
      <c r="AV18" s="60"/>
    </row>
    <row r="19" spans="2:48" ht="93.75" hidden="1" customHeight="1" x14ac:dyDescent="0.25">
      <c r="B19" s="65">
        <v>10</v>
      </c>
      <c r="C19" s="2" t="s">
        <v>11</v>
      </c>
      <c r="D19" s="6" t="s">
        <v>140</v>
      </c>
      <c r="E19" s="2" t="s">
        <v>149</v>
      </c>
      <c r="F19" s="6" t="s">
        <v>150</v>
      </c>
      <c r="G19" s="6" t="s">
        <v>151</v>
      </c>
      <c r="H19" s="1" t="s">
        <v>144</v>
      </c>
      <c r="I19" s="2" t="s">
        <v>76</v>
      </c>
      <c r="J19" s="2" t="s">
        <v>152</v>
      </c>
      <c r="K19" s="2" t="s">
        <v>54</v>
      </c>
      <c r="L19" s="2" t="s">
        <v>55</v>
      </c>
      <c r="M19" s="6" t="s">
        <v>153</v>
      </c>
      <c r="N19" s="6" t="s">
        <v>154</v>
      </c>
      <c r="O19" s="2"/>
      <c r="P19" s="2"/>
      <c r="Q19" s="5" t="s">
        <v>58</v>
      </c>
      <c r="R19" s="5" t="s">
        <v>1</v>
      </c>
      <c r="S19" s="5" t="s">
        <v>624</v>
      </c>
      <c r="T19" s="2">
        <v>908</v>
      </c>
      <c r="U19" s="2">
        <v>136</v>
      </c>
      <c r="V19" s="2">
        <v>1442</v>
      </c>
      <c r="W19" s="2">
        <v>185</v>
      </c>
      <c r="X19" s="2">
        <v>1167</v>
      </c>
      <c r="Y19" s="2">
        <v>331</v>
      </c>
      <c r="Z19" s="2">
        <v>1773</v>
      </c>
      <c r="AA19" s="2">
        <v>765</v>
      </c>
      <c r="AB19" s="2">
        <v>1957</v>
      </c>
      <c r="AC19" s="2">
        <v>720</v>
      </c>
      <c r="AD19" s="2">
        <v>1929</v>
      </c>
      <c r="AE19" s="2">
        <v>557</v>
      </c>
      <c r="AF19" s="2"/>
      <c r="AG19" s="2"/>
      <c r="AH19" s="2"/>
      <c r="AI19" s="2"/>
      <c r="AJ19" s="2"/>
      <c r="AK19" s="2"/>
      <c r="AL19" s="2"/>
      <c r="AM19" s="2"/>
      <c r="AN19" s="2"/>
      <c r="AO19" s="2"/>
      <c r="AP19" s="2"/>
      <c r="AQ19" s="2"/>
      <c r="AR19" s="22">
        <f t="shared" si="0"/>
        <v>9176</v>
      </c>
      <c r="AS19" s="22">
        <f t="shared" si="0"/>
        <v>2694</v>
      </c>
      <c r="AT19" s="19">
        <f t="shared" si="1"/>
        <v>0.29359197907585005</v>
      </c>
      <c r="AU19" s="78" t="s">
        <v>4</v>
      </c>
      <c r="AV19" s="60"/>
    </row>
    <row r="20" spans="2:48" ht="93" hidden="1" customHeight="1" x14ac:dyDescent="0.25">
      <c r="B20" s="65">
        <v>11</v>
      </c>
      <c r="C20" s="2" t="s">
        <v>9</v>
      </c>
      <c r="D20" s="6" t="s">
        <v>47</v>
      </c>
      <c r="E20" s="2" t="s">
        <v>48</v>
      </c>
      <c r="F20" s="6" t="s">
        <v>49</v>
      </c>
      <c r="G20" s="6" t="s">
        <v>50</v>
      </c>
      <c r="H20" s="2" t="s">
        <v>51</v>
      </c>
      <c r="I20" s="2" t="s">
        <v>52</v>
      </c>
      <c r="J20" s="2" t="s">
        <v>53</v>
      </c>
      <c r="K20" s="2" t="s">
        <v>54</v>
      </c>
      <c r="L20" s="2" t="s">
        <v>55</v>
      </c>
      <c r="M20" s="6" t="s">
        <v>56</v>
      </c>
      <c r="N20" s="6" t="s">
        <v>57</v>
      </c>
      <c r="O20" s="2"/>
      <c r="P20" s="2"/>
      <c r="Q20" s="5" t="s">
        <v>58</v>
      </c>
      <c r="R20" s="5" t="s">
        <v>1</v>
      </c>
      <c r="S20" s="74">
        <v>1</v>
      </c>
      <c r="T20" s="2">
        <v>278</v>
      </c>
      <c r="U20" s="2">
        <v>255</v>
      </c>
      <c r="V20" s="2">
        <v>404</v>
      </c>
      <c r="W20" s="2">
        <v>302</v>
      </c>
      <c r="X20" s="2">
        <v>363</v>
      </c>
      <c r="Y20" s="2">
        <v>319</v>
      </c>
      <c r="Z20" s="2">
        <v>0</v>
      </c>
      <c r="AA20" s="2">
        <v>179</v>
      </c>
      <c r="AB20" s="2">
        <v>184</v>
      </c>
      <c r="AC20" s="2">
        <v>204</v>
      </c>
      <c r="AD20" s="2">
        <v>264</v>
      </c>
      <c r="AE20" s="2">
        <v>305</v>
      </c>
      <c r="AF20" s="2"/>
      <c r="AG20" s="2"/>
      <c r="AH20" s="2"/>
      <c r="AI20" s="2"/>
      <c r="AJ20" s="2"/>
      <c r="AK20" s="2"/>
      <c r="AL20" s="2"/>
      <c r="AM20" s="2"/>
      <c r="AN20" s="2"/>
      <c r="AO20" s="2"/>
      <c r="AP20" s="2"/>
      <c r="AQ20" s="2"/>
      <c r="AR20" s="22">
        <f t="shared" si="0"/>
        <v>1493</v>
      </c>
      <c r="AS20" s="22">
        <f t="shared" si="0"/>
        <v>1564</v>
      </c>
      <c r="AT20" s="19">
        <f t="shared" si="1"/>
        <v>1.0475552578700602</v>
      </c>
      <c r="AU20" s="78" t="s">
        <v>4</v>
      </c>
      <c r="AV20" s="60" t="s">
        <v>625</v>
      </c>
    </row>
    <row r="21" spans="2:48" ht="99.75" hidden="1" customHeight="1" x14ac:dyDescent="0.25">
      <c r="B21" s="65">
        <v>12</v>
      </c>
      <c r="C21" s="2" t="s">
        <v>9</v>
      </c>
      <c r="D21" s="6" t="s">
        <v>47</v>
      </c>
      <c r="E21" s="2" t="s">
        <v>48</v>
      </c>
      <c r="F21" s="6" t="s">
        <v>60</v>
      </c>
      <c r="G21" s="6" t="s">
        <v>61</v>
      </c>
      <c r="H21" s="2" t="s">
        <v>51</v>
      </c>
      <c r="I21" s="2" t="s">
        <v>52</v>
      </c>
      <c r="J21" s="2" t="s">
        <v>62</v>
      </c>
      <c r="K21" s="2" t="s">
        <v>54</v>
      </c>
      <c r="L21" s="2" t="s">
        <v>55</v>
      </c>
      <c r="M21" s="6" t="s">
        <v>63</v>
      </c>
      <c r="N21" s="6" t="s">
        <v>64</v>
      </c>
      <c r="O21" s="2"/>
      <c r="P21" s="2"/>
      <c r="Q21" s="5" t="s">
        <v>58</v>
      </c>
      <c r="R21" s="5" t="s">
        <v>1</v>
      </c>
      <c r="S21" s="74">
        <v>1</v>
      </c>
      <c r="T21" s="2">
        <v>29759</v>
      </c>
      <c r="U21" s="2">
        <v>29694</v>
      </c>
      <c r="V21" s="2">
        <v>16343</v>
      </c>
      <c r="W21" s="2">
        <v>16299</v>
      </c>
      <c r="X21" s="2">
        <v>30020</v>
      </c>
      <c r="Y21" s="2">
        <v>30056</v>
      </c>
      <c r="Z21" s="2">
        <v>28155</v>
      </c>
      <c r="AA21" s="2">
        <v>28107</v>
      </c>
      <c r="AB21" s="2">
        <v>28993</v>
      </c>
      <c r="AC21" s="2">
        <v>29004</v>
      </c>
      <c r="AD21" s="2">
        <v>27361</v>
      </c>
      <c r="AE21" s="2">
        <v>27370</v>
      </c>
      <c r="AF21" s="2"/>
      <c r="AG21" s="2"/>
      <c r="AH21" s="2"/>
      <c r="AI21" s="2"/>
      <c r="AJ21" s="2"/>
      <c r="AK21" s="2"/>
      <c r="AL21" s="2"/>
      <c r="AM21" s="2"/>
      <c r="AN21" s="2"/>
      <c r="AO21" s="2"/>
      <c r="AP21" s="2"/>
      <c r="AQ21" s="2"/>
      <c r="AR21" s="22">
        <f>+AVERAGE(T21,V21,X21,Z21,AB21,AD21,AF21,AH21,AJ21,AL21,AN21,AP21)</f>
        <v>26771.833333333332</v>
      </c>
      <c r="AS21" s="22">
        <f>+AVERAGE(U21,W21,Y21,AA21,AC21,AE21,AG21,AI21,AK21,AM21,AO21,AQ21)</f>
        <v>26755</v>
      </c>
      <c r="AT21" s="19">
        <f t="shared" si="1"/>
        <v>0.99937122971282011</v>
      </c>
      <c r="AU21" s="78" t="s">
        <v>4</v>
      </c>
      <c r="AV21" s="60"/>
    </row>
    <row r="22" spans="2:48" ht="93" hidden="1" customHeight="1" x14ac:dyDescent="0.25">
      <c r="B22" s="65">
        <v>13</v>
      </c>
      <c r="C22" s="2" t="s">
        <v>9</v>
      </c>
      <c r="D22" s="6" t="s">
        <v>47</v>
      </c>
      <c r="E22" s="2" t="s">
        <v>66</v>
      </c>
      <c r="F22" s="6" t="s">
        <v>67</v>
      </c>
      <c r="G22" s="6" t="s">
        <v>68</v>
      </c>
      <c r="H22" s="2" t="s">
        <v>51</v>
      </c>
      <c r="I22" s="2" t="s">
        <v>69</v>
      </c>
      <c r="J22" s="2" t="s">
        <v>62</v>
      </c>
      <c r="K22" s="2" t="s">
        <v>54</v>
      </c>
      <c r="L22" s="2" t="s">
        <v>55</v>
      </c>
      <c r="M22" s="6" t="s">
        <v>70</v>
      </c>
      <c r="N22" s="6" t="s">
        <v>71</v>
      </c>
      <c r="O22" s="2"/>
      <c r="P22" s="2"/>
      <c r="Q22" s="5" t="s">
        <v>58</v>
      </c>
      <c r="R22" s="5" t="s">
        <v>1</v>
      </c>
      <c r="S22" s="74">
        <v>1</v>
      </c>
      <c r="T22" s="2">
        <v>9</v>
      </c>
      <c r="U22" s="2">
        <v>9</v>
      </c>
      <c r="V22" s="2">
        <v>11</v>
      </c>
      <c r="W22" s="2">
        <v>9</v>
      </c>
      <c r="X22" s="2">
        <v>0</v>
      </c>
      <c r="Y22" s="2">
        <v>0</v>
      </c>
      <c r="Z22" s="2">
        <v>0</v>
      </c>
      <c r="AA22" s="2">
        <v>0</v>
      </c>
      <c r="AB22" s="2">
        <v>0</v>
      </c>
      <c r="AC22" s="2">
        <v>0</v>
      </c>
      <c r="AD22" s="2">
        <v>0</v>
      </c>
      <c r="AE22" s="2">
        <v>0</v>
      </c>
      <c r="AF22" s="2"/>
      <c r="AG22" s="2"/>
      <c r="AH22" s="2"/>
      <c r="AI22" s="2"/>
      <c r="AJ22" s="2"/>
      <c r="AK22" s="2"/>
      <c r="AL22" s="2"/>
      <c r="AM22" s="2"/>
      <c r="AN22" s="2"/>
      <c r="AO22" s="2"/>
      <c r="AP22" s="2"/>
      <c r="AQ22" s="2"/>
      <c r="AR22" s="22">
        <f t="shared" si="0"/>
        <v>20</v>
      </c>
      <c r="AS22" s="22">
        <f t="shared" si="0"/>
        <v>18</v>
      </c>
      <c r="AT22" s="19">
        <f t="shared" si="1"/>
        <v>0.9</v>
      </c>
      <c r="AU22" s="78" t="s">
        <v>4</v>
      </c>
      <c r="AV22" s="60" t="s">
        <v>626</v>
      </c>
    </row>
    <row r="23" spans="2:48" ht="93" hidden="1" customHeight="1" x14ac:dyDescent="0.25">
      <c r="B23" s="65">
        <v>14</v>
      </c>
      <c r="C23" s="2" t="s">
        <v>9</v>
      </c>
      <c r="D23" s="6" t="s">
        <v>47</v>
      </c>
      <c r="E23" s="2" t="s">
        <v>73</v>
      </c>
      <c r="F23" s="6" t="s">
        <v>74</v>
      </c>
      <c r="G23" s="6" t="s">
        <v>75</v>
      </c>
      <c r="H23" s="2" t="s">
        <v>51</v>
      </c>
      <c r="I23" s="2" t="s">
        <v>76</v>
      </c>
      <c r="J23" s="2" t="s">
        <v>62</v>
      </c>
      <c r="K23" s="2" t="s">
        <v>54</v>
      </c>
      <c r="L23" s="2" t="s">
        <v>55</v>
      </c>
      <c r="M23" s="6" t="s">
        <v>77</v>
      </c>
      <c r="N23" s="6" t="s">
        <v>78</v>
      </c>
      <c r="O23" s="2"/>
      <c r="P23" s="2"/>
      <c r="Q23" s="5" t="s">
        <v>58</v>
      </c>
      <c r="R23" s="5" t="s">
        <v>1</v>
      </c>
      <c r="S23" s="74">
        <v>1</v>
      </c>
      <c r="T23" s="2">
        <v>562</v>
      </c>
      <c r="U23" s="2">
        <v>546</v>
      </c>
      <c r="V23" s="2">
        <v>750</v>
      </c>
      <c r="W23" s="2">
        <v>695</v>
      </c>
      <c r="X23" s="2">
        <v>959</v>
      </c>
      <c r="Y23" s="2">
        <v>950</v>
      </c>
      <c r="Z23" s="2">
        <v>943</v>
      </c>
      <c r="AA23" s="2">
        <v>943</v>
      </c>
      <c r="AB23" s="2">
        <v>927</v>
      </c>
      <c r="AC23" s="2">
        <v>927</v>
      </c>
      <c r="AD23" s="2">
        <v>905</v>
      </c>
      <c r="AE23" s="2">
        <v>905</v>
      </c>
      <c r="AF23" s="2"/>
      <c r="AG23" s="2"/>
      <c r="AH23" s="2"/>
      <c r="AI23" s="2"/>
      <c r="AJ23" s="2"/>
      <c r="AK23" s="2"/>
      <c r="AL23" s="2"/>
      <c r="AM23" s="2"/>
      <c r="AN23" s="2"/>
      <c r="AO23" s="2"/>
      <c r="AP23" s="2"/>
      <c r="AQ23" s="2"/>
      <c r="AR23" s="22">
        <f t="shared" si="0"/>
        <v>5046</v>
      </c>
      <c r="AS23" s="22">
        <f t="shared" si="0"/>
        <v>4966</v>
      </c>
      <c r="AT23" s="19">
        <f t="shared" si="1"/>
        <v>0.98414585810543009</v>
      </c>
      <c r="AU23" s="78" t="s">
        <v>4</v>
      </c>
      <c r="AV23" s="60"/>
    </row>
    <row r="24" spans="2:48" ht="93" hidden="1" customHeight="1" x14ac:dyDescent="0.25">
      <c r="B24" s="65"/>
      <c r="C24" s="2" t="s">
        <v>9</v>
      </c>
      <c r="D24" s="6" t="s">
        <v>47</v>
      </c>
      <c r="E24" s="2" t="s">
        <v>48</v>
      </c>
      <c r="F24" s="6" t="s">
        <v>627</v>
      </c>
      <c r="G24" s="6" t="s">
        <v>628</v>
      </c>
      <c r="H24" s="2" t="s">
        <v>51</v>
      </c>
      <c r="I24" s="2" t="s">
        <v>52</v>
      </c>
      <c r="J24" s="2" t="s">
        <v>62</v>
      </c>
      <c r="K24" s="2" t="s">
        <v>54</v>
      </c>
      <c r="L24" s="2" t="s">
        <v>629</v>
      </c>
      <c r="M24" s="6" t="s">
        <v>82</v>
      </c>
      <c r="N24" s="6" t="s">
        <v>83</v>
      </c>
      <c r="O24" s="2"/>
      <c r="P24" s="2"/>
      <c r="Q24" s="5" t="s">
        <v>58</v>
      </c>
      <c r="R24" s="5" t="s">
        <v>1</v>
      </c>
      <c r="S24" s="74">
        <v>0.11</v>
      </c>
      <c r="T24" s="2"/>
      <c r="U24" s="2"/>
      <c r="V24" s="2"/>
      <c r="W24" s="2"/>
      <c r="X24" s="2"/>
      <c r="Y24" s="2"/>
      <c r="Z24" s="2"/>
      <c r="AA24" s="2"/>
      <c r="AB24" s="2">
        <v>29004</v>
      </c>
      <c r="AC24" s="2">
        <v>3100</v>
      </c>
      <c r="AD24" s="2">
        <v>27370</v>
      </c>
      <c r="AE24" s="2">
        <v>3000</v>
      </c>
      <c r="AF24" s="2"/>
      <c r="AG24" s="2"/>
      <c r="AH24" s="2"/>
      <c r="AI24" s="2"/>
      <c r="AJ24" s="2"/>
      <c r="AK24" s="2"/>
      <c r="AL24" s="2"/>
      <c r="AM24" s="2"/>
      <c r="AN24" s="2"/>
      <c r="AO24" s="2"/>
      <c r="AP24" s="2"/>
      <c r="AQ24" s="2"/>
      <c r="AR24" s="22">
        <f>+AVERAGE(T24,V24,X24,Z24,AB24,AD24,AF24,AH24,AJ24,AL24,AN24,AP24)</f>
        <v>28187</v>
      </c>
      <c r="AS24" s="22">
        <f>+AVERAGE(U24,W24,Y24,AA24,AC24,AE24,AG24,AI24,AK24,AM24,AO24,AQ24)</f>
        <v>3050</v>
      </c>
      <c r="AT24" s="19">
        <f t="shared" si="1"/>
        <v>0.10820591052612907</v>
      </c>
      <c r="AU24" s="78" t="s">
        <v>4</v>
      </c>
      <c r="AV24" s="60" t="s">
        <v>630</v>
      </c>
    </row>
    <row r="25" spans="2:48" ht="115.5" hidden="1" customHeight="1" x14ac:dyDescent="0.25">
      <c r="B25" s="65">
        <v>15</v>
      </c>
      <c r="C25" s="2" t="s">
        <v>13</v>
      </c>
      <c r="D25" s="6" t="s">
        <v>170</v>
      </c>
      <c r="E25" s="2" t="s">
        <v>171</v>
      </c>
      <c r="F25" s="6" t="s">
        <v>172</v>
      </c>
      <c r="G25" s="6" t="s">
        <v>173</v>
      </c>
      <c r="H25" s="2" t="s">
        <v>51</v>
      </c>
      <c r="I25" s="2" t="s">
        <v>52</v>
      </c>
      <c r="J25" s="2" t="s">
        <v>152</v>
      </c>
      <c r="K25" s="2" t="s">
        <v>54</v>
      </c>
      <c r="L25" s="2" t="s">
        <v>55</v>
      </c>
      <c r="M25" s="6" t="s">
        <v>174</v>
      </c>
      <c r="N25" s="6" t="s">
        <v>175</v>
      </c>
      <c r="O25" s="2"/>
      <c r="P25" s="2"/>
      <c r="Q25" s="5" t="s">
        <v>58</v>
      </c>
      <c r="R25" s="5" t="s">
        <v>1</v>
      </c>
      <c r="S25" s="5" t="s">
        <v>631</v>
      </c>
      <c r="T25" s="2">
        <v>5</v>
      </c>
      <c r="U25" s="2">
        <v>4</v>
      </c>
      <c r="V25" s="2">
        <v>4</v>
      </c>
      <c r="W25" s="2">
        <v>3</v>
      </c>
      <c r="X25" s="2">
        <v>3</v>
      </c>
      <c r="Y25" s="2">
        <v>7</v>
      </c>
      <c r="Z25" s="2">
        <v>3</v>
      </c>
      <c r="AA25" s="2">
        <v>3</v>
      </c>
      <c r="AB25" s="2">
        <v>3</v>
      </c>
      <c r="AC25" s="2">
        <v>2</v>
      </c>
      <c r="AD25" s="2">
        <v>2</v>
      </c>
      <c r="AE25" s="2">
        <v>4</v>
      </c>
      <c r="AF25" s="2"/>
      <c r="AG25" s="2"/>
      <c r="AH25" s="2"/>
      <c r="AI25" s="2"/>
      <c r="AJ25" s="2"/>
      <c r="AK25" s="2"/>
      <c r="AL25" s="2"/>
      <c r="AM25" s="2"/>
      <c r="AN25" s="2"/>
      <c r="AO25" s="2"/>
      <c r="AP25" s="2"/>
      <c r="AQ25" s="2"/>
      <c r="AR25" s="22">
        <f t="shared" si="0"/>
        <v>20</v>
      </c>
      <c r="AS25" s="22">
        <f t="shared" si="0"/>
        <v>23</v>
      </c>
      <c r="AT25" s="19">
        <f>+(AS25/AR25)-1</f>
        <v>0.14999999999999991</v>
      </c>
      <c r="AU25" s="23" t="s">
        <v>603</v>
      </c>
      <c r="AV25" s="60" t="s">
        <v>632</v>
      </c>
    </row>
    <row r="26" spans="2:48" ht="115.5" hidden="1" customHeight="1" x14ac:dyDescent="0.25">
      <c r="B26" s="65">
        <v>16</v>
      </c>
      <c r="C26" s="2" t="s">
        <v>13</v>
      </c>
      <c r="D26" s="6" t="s">
        <v>179</v>
      </c>
      <c r="E26" s="2" t="s">
        <v>171</v>
      </c>
      <c r="F26" s="6" t="s">
        <v>180</v>
      </c>
      <c r="G26" s="6" t="s">
        <v>181</v>
      </c>
      <c r="H26" s="2" t="s">
        <v>51</v>
      </c>
      <c r="I26" s="2" t="s">
        <v>52</v>
      </c>
      <c r="J26" s="2" t="s">
        <v>62</v>
      </c>
      <c r="K26" s="2" t="s">
        <v>54</v>
      </c>
      <c r="L26" s="2" t="s">
        <v>55</v>
      </c>
      <c r="M26" s="6" t="s">
        <v>182</v>
      </c>
      <c r="N26" s="6" t="s">
        <v>183</v>
      </c>
      <c r="O26" s="1"/>
      <c r="P26" s="1"/>
      <c r="Q26" s="5" t="s">
        <v>58</v>
      </c>
      <c r="R26" s="5" t="s">
        <v>1</v>
      </c>
      <c r="S26" s="74">
        <v>1</v>
      </c>
      <c r="T26" s="93">
        <v>12</v>
      </c>
      <c r="U26" s="93">
        <v>6</v>
      </c>
      <c r="V26" s="2">
        <v>12</v>
      </c>
      <c r="W26" s="2">
        <v>12</v>
      </c>
      <c r="X26" s="2">
        <v>7</v>
      </c>
      <c r="Y26" s="2">
        <v>7</v>
      </c>
      <c r="Z26" s="2">
        <v>0</v>
      </c>
      <c r="AA26" s="2">
        <v>0</v>
      </c>
      <c r="AB26" s="2">
        <v>4</v>
      </c>
      <c r="AC26" s="2">
        <v>4</v>
      </c>
      <c r="AD26" s="2">
        <v>8</v>
      </c>
      <c r="AE26" s="2">
        <v>8</v>
      </c>
      <c r="AF26" s="2"/>
      <c r="AG26" s="2"/>
      <c r="AH26" s="2"/>
      <c r="AI26" s="2"/>
      <c r="AJ26" s="2"/>
      <c r="AK26" s="2"/>
      <c r="AL26" s="2"/>
      <c r="AM26" s="2"/>
      <c r="AN26" s="2"/>
      <c r="AO26" s="2"/>
      <c r="AP26" s="2"/>
      <c r="AQ26" s="2"/>
      <c r="AR26" s="22">
        <f t="shared" si="0"/>
        <v>43</v>
      </c>
      <c r="AS26" s="22">
        <f t="shared" si="0"/>
        <v>37</v>
      </c>
      <c r="AT26" s="19">
        <f t="shared" ref="AT26:AT34" si="2">+AS26/AR26</f>
        <v>0.86046511627906974</v>
      </c>
      <c r="AU26" s="78" t="s">
        <v>4</v>
      </c>
      <c r="AV26" s="60"/>
    </row>
    <row r="27" spans="2:48" ht="84" hidden="1" customHeight="1" x14ac:dyDescent="0.25">
      <c r="B27" s="65">
        <v>17</v>
      </c>
      <c r="C27" s="2" t="s">
        <v>26</v>
      </c>
      <c r="D27" s="6" t="s">
        <v>506</v>
      </c>
      <c r="E27" s="2" t="s">
        <v>507</v>
      </c>
      <c r="F27" s="6" t="s">
        <v>508</v>
      </c>
      <c r="G27" s="6" t="s">
        <v>509</v>
      </c>
      <c r="H27" s="2" t="s">
        <v>51</v>
      </c>
      <c r="I27" s="2" t="s">
        <v>52</v>
      </c>
      <c r="J27" s="2" t="s">
        <v>62</v>
      </c>
      <c r="K27" s="2" t="s">
        <v>54</v>
      </c>
      <c r="L27" s="2" t="s">
        <v>55</v>
      </c>
      <c r="M27" s="6" t="s">
        <v>510</v>
      </c>
      <c r="N27" s="6" t="s">
        <v>511</v>
      </c>
      <c r="O27" s="2"/>
      <c r="P27" s="2"/>
      <c r="Q27" s="5" t="s">
        <v>288</v>
      </c>
      <c r="R27" s="5" t="s">
        <v>1</v>
      </c>
      <c r="S27" s="74">
        <v>1</v>
      </c>
      <c r="T27" s="2">
        <v>387</v>
      </c>
      <c r="U27" s="2">
        <v>387</v>
      </c>
      <c r="V27" s="2">
        <v>505</v>
      </c>
      <c r="W27" s="2">
        <v>505</v>
      </c>
      <c r="X27" s="2">
        <v>522</v>
      </c>
      <c r="Y27" s="2">
        <v>522</v>
      </c>
      <c r="Z27" s="2">
        <v>345</v>
      </c>
      <c r="AA27" s="2">
        <v>345</v>
      </c>
      <c r="AB27" s="2">
        <v>442</v>
      </c>
      <c r="AC27" s="2">
        <v>442</v>
      </c>
      <c r="AD27" s="2">
        <v>507</v>
      </c>
      <c r="AE27" s="2">
        <v>507</v>
      </c>
      <c r="AF27" s="2"/>
      <c r="AG27" s="2"/>
      <c r="AH27" s="2"/>
      <c r="AI27" s="2"/>
      <c r="AJ27" s="2"/>
      <c r="AK27" s="2"/>
      <c r="AL27" s="2"/>
      <c r="AM27" s="2"/>
      <c r="AN27" s="2"/>
      <c r="AO27" s="2"/>
      <c r="AP27" s="2"/>
      <c r="AQ27" s="2"/>
      <c r="AR27" s="22">
        <f t="shared" si="0"/>
        <v>2708</v>
      </c>
      <c r="AS27" s="22">
        <f t="shared" si="0"/>
        <v>2708</v>
      </c>
      <c r="AT27" s="19">
        <f t="shared" si="2"/>
        <v>1</v>
      </c>
      <c r="AU27" s="78" t="s">
        <v>4</v>
      </c>
      <c r="AV27" s="60"/>
    </row>
    <row r="28" spans="2:48" ht="84" hidden="1" customHeight="1" x14ac:dyDescent="0.25">
      <c r="B28" s="65">
        <v>18</v>
      </c>
      <c r="C28" s="2" t="s">
        <v>26</v>
      </c>
      <c r="D28" s="6" t="s">
        <v>506</v>
      </c>
      <c r="E28" s="2" t="s">
        <v>519</v>
      </c>
      <c r="F28" s="6" t="s">
        <v>520</v>
      </c>
      <c r="G28" s="6" t="s">
        <v>521</v>
      </c>
      <c r="H28" s="2" t="s">
        <v>51</v>
      </c>
      <c r="I28" s="2" t="s">
        <v>52</v>
      </c>
      <c r="J28" s="2" t="s">
        <v>152</v>
      </c>
      <c r="K28" s="2" t="s">
        <v>54</v>
      </c>
      <c r="L28" s="2" t="s">
        <v>55</v>
      </c>
      <c r="M28" s="6" t="s">
        <v>522</v>
      </c>
      <c r="N28" s="6" t="s">
        <v>523</v>
      </c>
      <c r="O28" s="2"/>
      <c r="P28" s="2"/>
      <c r="Q28" s="5" t="s">
        <v>58</v>
      </c>
      <c r="R28" s="5" t="s">
        <v>1</v>
      </c>
      <c r="S28" s="74">
        <v>0.25</v>
      </c>
      <c r="T28" s="2">
        <v>740</v>
      </c>
      <c r="U28" s="2">
        <v>6</v>
      </c>
      <c r="V28" s="2">
        <v>943</v>
      </c>
      <c r="W28" s="2">
        <v>2</v>
      </c>
      <c r="X28" s="2">
        <v>585</v>
      </c>
      <c r="Y28" s="2">
        <v>15</v>
      </c>
      <c r="Z28" s="2">
        <v>135</v>
      </c>
      <c r="AA28" s="2">
        <v>0</v>
      </c>
      <c r="AB28" s="2">
        <v>43</v>
      </c>
      <c r="AC28" s="2">
        <v>3</v>
      </c>
      <c r="AD28" s="2">
        <v>36</v>
      </c>
      <c r="AE28" s="2">
        <v>0</v>
      </c>
      <c r="AF28" s="2"/>
      <c r="AG28" s="2"/>
      <c r="AH28" s="2"/>
      <c r="AI28" s="2"/>
      <c r="AJ28" s="2"/>
      <c r="AK28" s="2"/>
      <c r="AL28" s="2"/>
      <c r="AM28" s="2"/>
      <c r="AN28" s="2"/>
      <c r="AO28" s="2"/>
      <c r="AP28" s="2"/>
      <c r="AQ28" s="2"/>
      <c r="AR28" s="22">
        <f t="shared" si="0"/>
        <v>2482</v>
      </c>
      <c r="AS28" s="22">
        <f t="shared" si="0"/>
        <v>26</v>
      </c>
      <c r="AT28" s="19">
        <f t="shared" si="2"/>
        <v>1.0475423045930701E-2</v>
      </c>
      <c r="AU28" s="78" t="s">
        <v>4</v>
      </c>
      <c r="AV28" s="60"/>
    </row>
    <row r="29" spans="2:48" ht="84" hidden="1" customHeight="1" x14ac:dyDescent="0.25">
      <c r="B29" s="65">
        <v>19</v>
      </c>
      <c r="C29" s="2" t="s">
        <v>26</v>
      </c>
      <c r="D29" s="6" t="s">
        <v>506</v>
      </c>
      <c r="E29" s="2" t="s">
        <v>525</v>
      </c>
      <c r="F29" s="6" t="s">
        <v>526</v>
      </c>
      <c r="G29" s="6" t="s">
        <v>527</v>
      </c>
      <c r="H29" s="2" t="s">
        <v>51</v>
      </c>
      <c r="I29" s="2" t="s">
        <v>76</v>
      </c>
      <c r="J29" s="2" t="s">
        <v>62</v>
      </c>
      <c r="K29" s="2" t="s">
        <v>278</v>
      </c>
      <c r="L29" s="2" t="s">
        <v>55</v>
      </c>
      <c r="M29" s="6" t="s">
        <v>528</v>
      </c>
      <c r="N29" s="6" t="s">
        <v>529</v>
      </c>
      <c r="O29" s="2"/>
      <c r="P29" s="2"/>
      <c r="Q29" s="5" t="s">
        <v>530</v>
      </c>
      <c r="R29" s="5" t="s">
        <v>1</v>
      </c>
      <c r="S29" s="5" t="s">
        <v>633</v>
      </c>
      <c r="T29" s="2">
        <v>100</v>
      </c>
      <c r="U29" s="2">
        <v>600</v>
      </c>
      <c r="V29" s="2">
        <v>87</v>
      </c>
      <c r="W29" s="2">
        <v>635</v>
      </c>
      <c r="X29" s="2">
        <v>65</v>
      </c>
      <c r="Y29" s="2">
        <v>699</v>
      </c>
      <c r="Z29" s="2">
        <v>82</v>
      </c>
      <c r="AA29" s="2">
        <v>409</v>
      </c>
      <c r="AB29" s="2">
        <v>35</v>
      </c>
      <c r="AC29" s="2">
        <v>176</v>
      </c>
      <c r="AD29" s="2">
        <v>35</v>
      </c>
      <c r="AE29" s="2">
        <v>205</v>
      </c>
      <c r="AF29" s="2"/>
      <c r="AG29" s="2"/>
      <c r="AH29" s="2"/>
      <c r="AI29" s="2"/>
      <c r="AJ29" s="2"/>
      <c r="AK29" s="2"/>
      <c r="AL29" s="2"/>
      <c r="AM29" s="2"/>
      <c r="AN29" s="2"/>
      <c r="AO29" s="2"/>
      <c r="AP29" s="2"/>
      <c r="AQ29" s="2"/>
      <c r="AR29" s="22">
        <f t="shared" si="0"/>
        <v>404</v>
      </c>
      <c r="AS29" s="22">
        <f t="shared" si="0"/>
        <v>2724</v>
      </c>
      <c r="AT29" s="80">
        <f t="shared" si="2"/>
        <v>6.7425742574257423</v>
      </c>
      <c r="AU29" s="78" t="s">
        <v>4</v>
      </c>
      <c r="AV29" s="60"/>
    </row>
    <row r="30" spans="2:48" ht="100.5" hidden="1" customHeight="1" x14ac:dyDescent="0.25">
      <c r="B30" s="65">
        <v>20</v>
      </c>
      <c r="C30" s="2" t="s">
        <v>12</v>
      </c>
      <c r="D30" s="6" t="s">
        <v>156</v>
      </c>
      <c r="E30" s="2" t="s">
        <v>157</v>
      </c>
      <c r="F30" s="6" t="s">
        <v>634</v>
      </c>
      <c r="G30" s="6" t="s">
        <v>635</v>
      </c>
      <c r="H30" s="2" t="s">
        <v>160</v>
      </c>
      <c r="I30" s="2" t="s">
        <v>52</v>
      </c>
      <c r="J30" s="2" t="s">
        <v>90</v>
      </c>
      <c r="K30" s="2" t="s">
        <v>54</v>
      </c>
      <c r="L30" s="2" t="s">
        <v>161</v>
      </c>
      <c r="M30" s="6" t="s">
        <v>636</v>
      </c>
      <c r="N30" s="6" t="s">
        <v>637</v>
      </c>
      <c r="O30" s="2"/>
      <c r="P30" s="2"/>
      <c r="Q30" s="5" t="s">
        <v>58</v>
      </c>
      <c r="R30" s="5" t="s">
        <v>1</v>
      </c>
      <c r="S30" s="74">
        <v>0.65</v>
      </c>
      <c r="T30" s="2"/>
      <c r="U30" s="2"/>
      <c r="V30" s="2"/>
      <c r="W30" s="2"/>
      <c r="X30" s="2"/>
      <c r="Y30" s="2"/>
      <c r="Z30" s="2"/>
      <c r="AA30" s="2"/>
      <c r="AB30" s="2"/>
      <c r="AC30" s="2"/>
      <c r="AD30" s="2">
        <v>70</v>
      </c>
      <c r="AE30" s="2">
        <v>101</v>
      </c>
      <c r="AF30" s="2"/>
      <c r="AG30" s="2"/>
      <c r="AH30" s="2"/>
      <c r="AI30" s="2"/>
      <c r="AJ30" s="2"/>
      <c r="AK30" s="2"/>
      <c r="AL30" s="2"/>
      <c r="AM30" s="2"/>
      <c r="AN30" s="2"/>
      <c r="AO30" s="2"/>
      <c r="AP30" s="2"/>
      <c r="AQ30" s="2"/>
      <c r="AR30" s="22">
        <f t="shared" si="0"/>
        <v>70</v>
      </c>
      <c r="AS30" s="22">
        <f t="shared" si="0"/>
        <v>101</v>
      </c>
      <c r="AT30" s="19">
        <f>+(AS30/AR30)*S30</f>
        <v>0.93785714285714283</v>
      </c>
      <c r="AU30" s="78" t="s">
        <v>4</v>
      </c>
      <c r="AV30" s="60"/>
    </row>
    <row r="31" spans="2:48" ht="100.5" hidden="1" customHeight="1" x14ac:dyDescent="0.25">
      <c r="B31" s="65">
        <v>21</v>
      </c>
      <c r="C31" s="2" t="s">
        <v>12</v>
      </c>
      <c r="D31" s="6" t="s">
        <v>156</v>
      </c>
      <c r="E31" s="2" t="s">
        <v>157</v>
      </c>
      <c r="F31" s="6" t="s">
        <v>165</v>
      </c>
      <c r="G31" s="6" t="s">
        <v>166</v>
      </c>
      <c r="H31" s="2" t="s">
        <v>160</v>
      </c>
      <c r="I31" s="2" t="s">
        <v>52</v>
      </c>
      <c r="J31" s="2" t="s">
        <v>62</v>
      </c>
      <c r="K31" s="2" t="s">
        <v>54</v>
      </c>
      <c r="L31" s="2" t="s">
        <v>91</v>
      </c>
      <c r="M31" s="6" t="s">
        <v>167</v>
      </c>
      <c r="N31" s="6" t="s">
        <v>168</v>
      </c>
      <c r="O31" s="2"/>
      <c r="P31" s="2"/>
      <c r="Q31" s="5" t="s">
        <v>58</v>
      </c>
      <c r="R31" s="5" t="s">
        <v>1</v>
      </c>
      <c r="S31" s="74">
        <v>1</v>
      </c>
      <c r="T31" s="2"/>
      <c r="U31" s="2"/>
      <c r="V31" s="2"/>
      <c r="W31" s="2"/>
      <c r="X31" s="2">
        <v>24</v>
      </c>
      <c r="Y31" s="2">
        <v>24</v>
      </c>
      <c r="Z31" s="2"/>
      <c r="AA31" s="2"/>
      <c r="AB31" s="2"/>
      <c r="AC31" s="2"/>
      <c r="AD31" s="2">
        <v>13</v>
      </c>
      <c r="AE31" s="2">
        <v>13</v>
      </c>
      <c r="AF31" s="2"/>
      <c r="AG31" s="2"/>
      <c r="AH31" s="2"/>
      <c r="AI31" s="2"/>
      <c r="AJ31" s="2"/>
      <c r="AK31" s="2"/>
      <c r="AL31" s="2"/>
      <c r="AM31" s="2"/>
      <c r="AN31" s="2"/>
      <c r="AO31" s="2"/>
      <c r="AP31" s="2"/>
      <c r="AQ31" s="2"/>
      <c r="AR31" s="22">
        <f t="shared" si="0"/>
        <v>37</v>
      </c>
      <c r="AS31" s="22">
        <f t="shared" si="0"/>
        <v>37</v>
      </c>
      <c r="AT31" s="82">
        <f>+AS31/AR31</f>
        <v>1</v>
      </c>
      <c r="AU31" s="78" t="s">
        <v>4</v>
      </c>
      <c r="AV31" s="60"/>
    </row>
    <row r="32" spans="2:48" ht="113.25" hidden="1" customHeight="1" x14ac:dyDescent="0.25">
      <c r="B32" s="65">
        <v>22</v>
      </c>
      <c r="C32" s="2" t="s">
        <v>14</v>
      </c>
      <c r="D32" s="6" t="s">
        <v>185</v>
      </c>
      <c r="E32" s="2" t="s">
        <v>193</v>
      </c>
      <c r="F32" s="6" t="s">
        <v>194</v>
      </c>
      <c r="G32" s="6" t="s">
        <v>195</v>
      </c>
      <c r="H32" s="2" t="s">
        <v>196</v>
      </c>
      <c r="I32" s="2" t="s">
        <v>69</v>
      </c>
      <c r="J32" s="2" t="s">
        <v>62</v>
      </c>
      <c r="K32" s="2" t="s">
        <v>54</v>
      </c>
      <c r="L32" s="2" t="s">
        <v>91</v>
      </c>
      <c r="M32" s="6" t="s">
        <v>197</v>
      </c>
      <c r="N32" s="6" t="s">
        <v>198</v>
      </c>
      <c r="O32" s="2"/>
      <c r="P32" s="2"/>
      <c r="Q32" s="5" t="s">
        <v>58</v>
      </c>
      <c r="R32" s="5" t="s">
        <v>1</v>
      </c>
      <c r="S32" s="74">
        <v>0.9</v>
      </c>
      <c r="T32" s="2"/>
      <c r="U32" s="2"/>
      <c r="V32" s="2"/>
      <c r="W32" s="2"/>
      <c r="X32" s="2">
        <v>0</v>
      </c>
      <c r="Y32" s="2">
        <v>0</v>
      </c>
      <c r="Z32" s="2"/>
      <c r="AA32" s="2"/>
      <c r="AB32" s="2"/>
      <c r="AC32" s="2"/>
      <c r="AD32" s="2">
        <v>68</v>
      </c>
      <c r="AE32" s="2">
        <v>68</v>
      </c>
      <c r="AF32" s="2"/>
      <c r="AG32" s="2"/>
      <c r="AH32" s="2"/>
      <c r="AI32" s="2"/>
      <c r="AJ32" s="2"/>
      <c r="AK32" s="2"/>
      <c r="AL32" s="2"/>
      <c r="AM32" s="2"/>
      <c r="AN32" s="2"/>
      <c r="AO32" s="2"/>
      <c r="AP32" s="2"/>
      <c r="AQ32" s="2"/>
      <c r="AR32" s="22">
        <f t="shared" si="0"/>
        <v>68</v>
      </c>
      <c r="AS32" s="22">
        <f t="shared" si="0"/>
        <v>68</v>
      </c>
      <c r="AT32" s="19">
        <f t="shared" si="2"/>
        <v>1</v>
      </c>
      <c r="AU32" s="78" t="s">
        <v>4</v>
      </c>
      <c r="AV32" s="60"/>
    </row>
    <row r="33" spans="2:48" ht="113.25" hidden="1" customHeight="1" x14ac:dyDescent="0.25">
      <c r="B33" s="65">
        <v>23</v>
      </c>
      <c r="C33" s="2" t="s">
        <v>14</v>
      </c>
      <c r="D33" s="6" t="s">
        <v>185</v>
      </c>
      <c r="E33" s="2" t="s">
        <v>186</v>
      </c>
      <c r="F33" s="6" t="s">
        <v>187</v>
      </c>
      <c r="G33" s="6" t="s">
        <v>188</v>
      </c>
      <c r="H33" s="2" t="s">
        <v>189</v>
      </c>
      <c r="I33" s="2" t="s">
        <v>52</v>
      </c>
      <c r="J33" s="2" t="s">
        <v>90</v>
      </c>
      <c r="K33" s="2" t="s">
        <v>54</v>
      </c>
      <c r="L33" s="2" t="s">
        <v>91</v>
      </c>
      <c r="M33" s="6" t="s">
        <v>190</v>
      </c>
      <c r="N33" s="6" t="s">
        <v>638</v>
      </c>
      <c r="O33" s="2"/>
      <c r="P33" s="2"/>
      <c r="Q33" s="5" t="s">
        <v>58</v>
      </c>
      <c r="R33" s="5" t="s">
        <v>1</v>
      </c>
      <c r="S33" s="74">
        <v>1</v>
      </c>
      <c r="T33" s="2"/>
      <c r="U33" s="2"/>
      <c r="V33" s="2"/>
      <c r="W33" s="2"/>
      <c r="X33" s="2">
        <v>0</v>
      </c>
      <c r="Y33" s="2">
        <v>0</v>
      </c>
      <c r="Z33" s="2"/>
      <c r="AA33" s="2"/>
      <c r="AB33" s="2"/>
      <c r="AC33" s="2"/>
      <c r="AD33" s="2"/>
      <c r="AE33" s="2"/>
      <c r="AF33" s="2"/>
      <c r="AG33" s="2"/>
      <c r="AH33" s="2"/>
      <c r="AI33" s="2"/>
      <c r="AJ33" s="2"/>
      <c r="AK33" s="2"/>
      <c r="AL33" s="2"/>
      <c r="AM33" s="2"/>
      <c r="AN33" s="2"/>
      <c r="AO33" s="2"/>
      <c r="AP33" s="2"/>
      <c r="AQ33" s="2"/>
      <c r="AR33" s="22">
        <f t="shared" si="0"/>
        <v>0</v>
      </c>
      <c r="AS33" s="22">
        <f t="shared" si="0"/>
        <v>0</v>
      </c>
      <c r="AT33" s="19" t="e">
        <f t="shared" si="2"/>
        <v>#DIV/0!</v>
      </c>
      <c r="AU33" s="2"/>
      <c r="AV33" s="60" t="s">
        <v>639</v>
      </c>
    </row>
    <row r="34" spans="2:48" ht="113.25" hidden="1" customHeight="1" x14ac:dyDescent="0.25">
      <c r="B34" s="65">
        <v>24</v>
      </c>
      <c r="C34" s="2" t="s">
        <v>15</v>
      </c>
      <c r="D34" s="6" t="s">
        <v>199</v>
      </c>
      <c r="E34" s="2" t="s">
        <v>200</v>
      </c>
      <c r="F34" s="6" t="s">
        <v>201</v>
      </c>
      <c r="G34" s="6" t="s">
        <v>202</v>
      </c>
      <c r="H34" s="2" t="s">
        <v>203</v>
      </c>
      <c r="I34" s="2" t="s">
        <v>52</v>
      </c>
      <c r="J34" s="2" t="s">
        <v>90</v>
      </c>
      <c r="K34" s="2" t="s">
        <v>54</v>
      </c>
      <c r="L34" s="2" t="s">
        <v>136</v>
      </c>
      <c r="M34" s="6" t="s">
        <v>204</v>
      </c>
      <c r="N34" s="6" t="s">
        <v>205</v>
      </c>
      <c r="O34" s="2"/>
      <c r="P34" s="2"/>
      <c r="Q34" s="5" t="s">
        <v>58</v>
      </c>
      <c r="R34" s="5" t="s">
        <v>1</v>
      </c>
      <c r="S34" s="74">
        <v>0.9</v>
      </c>
      <c r="T34" s="2"/>
      <c r="U34" s="2"/>
      <c r="V34" s="2"/>
      <c r="W34" s="2"/>
      <c r="X34" s="2"/>
      <c r="Y34" s="2"/>
      <c r="Z34" s="2"/>
      <c r="AA34" s="2"/>
      <c r="AB34" s="2"/>
      <c r="AC34" s="2"/>
      <c r="AD34" s="2"/>
      <c r="AE34" s="2"/>
      <c r="AF34" s="2"/>
      <c r="AG34" s="2"/>
      <c r="AH34" s="2"/>
      <c r="AI34" s="2"/>
      <c r="AJ34" s="2"/>
      <c r="AK34" s="2"/>
      <c r="AL34" s="2"/>
      <c r="AM34" s="2"/>
      <c r="AN34" s="2"/>
      <c r="AO34" s="2"/>
      <c r="AP34" s="2"/>
      <c r="AQ34" s="2"/>
      <c r="AR34" s="22">
        <f t="shared" si="0"/>
        <v>0</v>
      </c>
      <c r="AS34" s="22">
        <f t="shared" si="0"/>
        <v>0</v>
      </c>
      <c r="AT34" s="19" t="e">
        <f t="shared" si="2"/>
        <v>#DIV/0!</v>
      </c>
      <c r="AU34" s="2"/>
      <c r="AV34" s="60"/>
    </row>
    <row r="35" spans="2:48" ht="91.5" hidden="1" customHeight="1" x14ac:dyDescent="0.25">
      <c r="B35" s="65">
        <v>25</v>
      </c>
      <c r="C35" s="2" t="s">
        <v>15</v>
      </c>
      <c r="D35" s="6" t="s">
        <v>199</v>
      </c>
      <c r="E35" s="2" t="s">
        <v>200</v>
      </c>
      <c r="F35" s="6" t="s">
        <v>207</v>
      </c>
      <c r="G35" s="6" t="s">
        <v>208</v>
      </c>
      <c r="H35" s="2" t="s">
        <v>203</v>
      </c>
      <c r="I35" s="2" t="s">
        <v>52</v>
      </c>
      <c r="J35" s="2" t="s">
        <v>90</v>
      </c>
      <c r="K35" s="2" t="s">
        <v>54</v>
      </c>
      <c r="L35" s="2" t="s">
        <v>91</v>
      </c>
      <c r="M35" s="6" t="s">
        <v>209</v>
      </c>
      <c r="N35" s="6" t="s">
        <v>210</v>
      </c>
      <c r="O35" s="2"/>
      <c r="P35" s="2"/>
      <c r="Q35" s="5" t="s">
        <v>58</v>
      </c>
      <c r="R35" s="5" t="s">
        <v>1</v>
      </c>
      <c r="S35" s="74">
        <v>0.9</v>
      </c>
      <c r="T35" s="2"/>
      <c r="U35" s="2"/>
      <c r="V35" s="2"/>
      <c r="W35" s="2"/>
      <c r="X35" s="2">
        <v>92</v>
      </c>
      <c r="Y35" s="2">
        <v>92</v>
      </c>
      <c r="Z35" s="2"/>
      <c r="AA35" s="2"/>
      <c r="AB35" s="2"/>
      <c r="AC35" s="2"/>
      <c r="AD35" s="2"/>
      <c r="AE35" s="2"/>
      <c r="AF35" s="2"/>
      <c r="AG35" s="2"/>
      <c r="AH35" s="2"/>
      <c r="AI35" s="2"/>
      <c r="AJ35" s="2"/>
      <c r="AK35" s="2"/>
      <c r="AL35" s="2"/>
      <c r="AM35" s="2"/>
      <c r="AN35" s="2"/>
      <c r="AO35" s="2"/>
      <c r="AP35" s="2"/>
      <c r="AQ35" s="2"/>
      <c r="AR35" s="22">
        <f t="shared" si="0"/>
        <v>92</v>
      </c>
      <c r="AS35" s="22">
        <f t="shared" si="0"/>
        <v>92</v>
      </c>
      <c r="AT35" s="19">
        <f>+(AS35*25%)/AR35</f>
        <v>0.25</v>
      </c>
      <c r="AU35" s="21" t="s">
        <v>603</v>
      </c>
      <c r="AV35" s="60" t="s">
        <v>622</v>
      </c>
    </row>
    <row r="36" spans="2:48" ht="63.75" hidden="1" x14ac:dyDescent="0.25">
      <c r="B36" s="65">
        <v>26</v>
      </c>
      <c r="C36" s="2" t="s">
        <v>15</v>
      </c>
      <c r="D36" s="6" t="s">
        <v>199</v>
      </c>
      <c r="E36" s="2" t="s">
        <v>200</v>
      </c>
      <c r="F36" s="6" t="s">
        <v>211</v>
      </c>
      <c r="G36" s="6" t="s">
        <v>212</v>
      </c>
      <c r="H36" s="2" t="s">
        <v>203</v>
      </c>
      <c r="I36" s="2" t="s">
        <v>52</v>
      </c>
      <c r="J36" s="2" t="s">
        <v>90</v>
      </c>
      <c r="K36" s="2" t="s">
        <v>640</v>
      </c>
      <c r="L36" s="2" t="s">
        <v>91</v>
      </c>
      <c r="M36" s="6" t="s">
        <v>213</v>
      </c>
      <c r="N36" s="6" t="s">
        <v>214</v>
      </c>
      <c r="O36" s="2"/>
      <c r="P36" s="2"/>
      <c r="Q36" s="5" t="s">
        <v>58</v>
      </c>
      <c r="R36" s="5" t="s">
        <v>1</v>
      </c>
      <c r="S36" s="74">
        <v>0.9</v>
      </c>
      <c r="T36" s="2"/>
      <c r="U36" s="2"/>
      <c r="V36" s="2"/>
      <c r="W36" s="2"/>
      <c r="X36" s="2">
        <v>163</v>
      </c>
      <c r="Y36" s="2">
        <v>163</v>
      </c>
      <c r="Z36" s="2"/>
      <c r="AA36" s="2"/>
      <c r="AB36" s="2"/>
      <c r="AC36" s="2"/>
      <c r="AD36" s="2"/>
      <c r="AE36" s="2"/>
      <c r="AF36" s="2"/>
      <c r="AG36" s="2"/>
      <c r="AH36" s="2"/>
      <c r="AI36" s="2"/>
      <c r="AJ36" s="2"/>
      <c r="AK36" s="2"/>
      <c r="AL36" s="2"/>
      <c r="AM36" s="2"/>
      <c r="AN36" s="2"/>
      <c r="AO36" s="2"/>
      <c r="AP36" s="2"/>
      <c r="AQ36" s="2"/>
      <c r="AR36" s="22">
        <f t="shared" si="0"/>
        <v>163</v>
      </c>
      <c r="AS36" s="22">
        <f t="shared" si="0"/>
        <v>163</v>
      </c>
      <c r="AT36" s="19">
        <f>+(AS36*25%)/AR36</f>
        <v>0.25</v>
      </c>
      <c r="AU36" s="21" t="s">
        <v>603</v>
      </c>
      <c r="AV36" s="60" t="s">
        <v>622</v>
      </c>
    </row>
    <row r="37" spans="2:48" ht="63.75" hidden="1" x14ac:dyDescent="0.25">
      <c r="B37" s="65">
        <v>27</v>
      </c>
      <c r="C37" s="2" t="s">
        <v>15</v>
      </c>
      <c r="D37" s="6" t="s">
        <v>199</v>
      </c>
      <c r="E37" s="2" t="s">
        <v>215</v>
      </c>
      <c r="F37" s="6" t="s">
        <v>216</v>
      </c>
      <c r="G37" s="6" t="s">
        <v>217</v>
      </c>
      <c r="H37" s="2" t="s">
        <v>203</v>
      </c>
      <c r="I37" s="2" t="s">
        <v>52</v>
      </c>
      <c r="J37" s="2" t="s">
        <v>62</v>
      </c>
      <c r="K37" s="2" t="s">
        <v>54</v>
      </c>
      <c r="L37" s="2" t="s">
        <v>91</v>
      </c>
      <c r="M37" s="6" t="s">
        <v>218</v>
      </c>
      <c r="N37" s="6" t="s">
        <v>219</v>
      </c>
      <c r="O37" s="2"/>
      <c r="P37" s="2"/>
      <c r="Q37" s="5" t="s">
        <v>58</v>
      </c>
      <c r="R37" s="5" t="s">
        <v>1</v>
      </c>
      <c r="S37" s="74">
        <v>1</v>
      </c>
      <c r="T37" s="2"/>
      <c r="U37" s="2"/>
      <c r="V37" s="2"/>
      <c r="W37" s="2"/>
      <c r="X37" s="2">
        <v>1955</v>
      </c>
      <c r="Y37" s="2">
        <v>1955</v>
      </c>
      <c r="Z37" s="2"/>
      <c r="AA37" s="2"/>
      <c r="AB37" s="2"/>
      <c r="AC37" s="2"/>
      <c r="AD37" s="2"/>
      <c r="AE37" s="2"/>
      <c r="AF37" s="2"/>
      <c r="AG37" s="2"/>
      <c r="AH37" s="2"/>
      <c r="AI37" s="2"/>
      <c r="AJ37" s="2"/>
      <c r="AK37" s="2"/>
      <c r="AL37" s="2"/>
      <c r="AM37" s="2"/>
      <c r="AN37" s="2"/>
      <c r="AO37" s="2"/>
      <c r="AP37" s="2"/>
      <c r="AQ37" s="2"/>
      <c r="AR37" s="22">
        <f t="shared" si="0"/>
        <v>1955</v>
      </c>
      <c r="AS37" s="22">
        <f t="shared" si="0"/>
        <v>1955</v>
      </c>
      <c r="AT37" s="19">
        <f>+AS37/AR37</f>
        <v>1</v>
      </c>
      <c r="AU37" s="78" t="s">
        <v>4</v>
      </c>
      <c r="AV37" s="60"/>
    </row>
    <row r="38" spans="2:48" ht="76.5" x14ac:dyDescent="0.25">
      <c r="B38" s="65">
        <v>28</v>
      </c>
      <c r="C38" s="2" t="s">
        <v>15</v>
      </c>
      <c r="D38" s="6" t="s">
        <v>199</v>
      </c>
      <c r="E38" s="2" t="s">
        <v>200</v>
      </c>
      <c r="F38" s="6" t="s">
        <v>641</v>
      </c>
      <c r="G38" s="6" t="s">
        <v>642</v>
      </c>
      <c r="H38" s="2" t="s">
        <v>643</v>
      </c>
      <c r="I38" s="2" t="s">
        <v>52</v>
      </c>
      <c r="J38" s="2" t="s">
        <v>152</v>
      </c>
      <c r="K38" s="2" t="s">
        <v>54</v>
      </c>
      <c r="L38" s="2" t="s">
        <v>91</v>
      </c>
      <c r="M38" s="6" t="s">
        <v>644</v>
      </c>
      <c r="N38" s="6" t="s">
        <v>645</v>
      </c>
      <c r="O38" s="2"/>
      <c r="P38" s="2"/>
      <c r="Q38" s="5" t="s">
        <v>58</v>
      </c>
      <c r="R38" s="5" t="s">
        <v>646</v>
      </c>
      <c r="S38" s="74">
        <v>0</v>
      </c>
      <c r="T38" s="2"/>
      <c r="U38" s="2"/>
      <c r="V38" s="2"/>
      <c r="W38" s="2"/>
      <c r="X38" s="2">
        <v>89</v>
      </c>
      <c r="Y38" s="2">
        <v>0</v>
      </c>
      <c r="Z38" s="2"/>
      <c r="AA38" s="2"/>
      <c r="AB38" s="2"/>
      <c r="AC38" s="2"/>
      <c r="AD38" s="2"/>
      <c r="AE38" s="2"/>
      <c r="AF38" s="2"/>
      <c r="AG38" s="2"/>
      <c r="AH38" s="2"/>
      <c r="AI38" s="2"/>
      <c r="AJ38" s="2"/>
      <c r="AK38" s="2"/>
      <c r="AL38" s="2"/>
      <c r="AM38" s="2"/>
      <c r="AN38" s="2"/>
      <c r="AO38" s="2"/>
      <c r="AP38" s="2"/>
      <c r="AQ38" s="2"/>
      <c r="AR38" s="22">
        <f>+T38+V38+X38+Z38+AB38+AD38+AF38+AH38+AJ38+AL38+AN38+AP38</f>
        <v>89</v>
      </c>
      <c r="AS38" s="22">
        <f>+U38+W38+Y38+AA38+AC38+AE38+AG38+AI38+AK38+AM38+AO38+AQ38</f>
        <v>0</v>
      </c>
      <c r="AT38" s="19">
        <f>+AS38/AR38</f>
        <v>0</v>
      </c>
      <c r="AU38" s="78" t="s">
        <v>4</v>
      </c>
      <c r="AV38" s="60" t="s">
        <v>647</v>
      </c>
    </row>
    <row r="39" spans="2:48" ht="87" hidden="1" customHeight="1" x14ac:dyDescent="0.25">
      <c r="B39" s="65">
        <v>29</v>
      </c>
      <c r="C39" s="2" t="s">
        <v>17</v>
      </c>
      <c r="D39" s="6" t="s">
        <v>267</v>
      </c>
      <c r="E39" s="2" t="s">
        <v>268</v>
      </c>
      <c r="F39" s="6" t="s">
        <v>648</v>
      </c>
      <c r="G39" s="6" t="s">
        <v>270</v>
      </c>
      <c r="H39" s="2" t="s">
        <v>271</v>
      </c>
      <c r="I39" s="2" t="s">
        <v>52</v>
      </c>
      <c r="J39" s="2" t="s">
        <v>90</v>
      </c>
      <c r="K39" s="2" t="s">
        <v>54</v>
      </c>
      <c r="L39" s="2" t="s">
        <v>91</v>
      </c>
      <c r="M39" s="6" t="s">
        <v>272</v>
      </c>
      <c r="N39" s="6" t="s">
        <v>273</v>
      </c>
      <c r="O39" s="2"/>
      <c r="P39" s="2"/>
      <c r="Q39" s="5" t="s">
        <v>176</v>
      </c>
      <c r="R39" s="5" t="s">
        <v>1</v>
      </c>
      <c r="S39" s="74">
        <v>0.1</v>
      </c>
      <c r="T39" s="2"/>
      <c r="U39" s="2"/>
      <c r="V39" s="2"/>
      <c r="W39" s="2"/>
      <c r="X39" s="2">
        <v>71946</v>
      </c>
      <c r="Y39" s="2">
        <v>185655</v>
      </c>
      <c r="Z39" s="2"/>
      <c r="AA39" s="2"/>
      <c r="AB39" s="2"/>
      <c r="AC39" s="2"/>
      <c r="AD39" s="2"/>
      <c r="AE39" s="2"/>
      <c r="AF39" s="2"/>
      <c r="AG39" s="2"/>
      <c r="AH39" s="2"/>
      <c r="AI39" s="2"/>
      <c r="AJ39" s="2"/>
      <c r="AK39" s="2"/>
      <c r="AL39" s="2"/>
      <c r="AM39" s="2"/>
      <c r="AN39" s="2"/>
      <c r="AO39" s="2"/>
      <c r="AP39" s="2"/>
      <c r="AQ39" s="2"/>
      <c r="AR39" s="22">
        <f t="shared" si="0"/>
        <v>71946</v>
      </c>
      <c r="AS39" s="22">
        <f t="shared" si="0"/>
        <v>185655</v>
      </c>
      <c r="AT39" s="81">
        <f>+(AS39/AR39)-1</f>
        <v>1.5804770244349928</v>
      </c>
      <c r="AU39" s="78" t="s">
        <v>4</v>
      </c>
      <c r="AV39" s="60"/>
    </row>
    <row r="40" spans="2:48" ht="87" hidden="1" customHeight="1" x14ac:dyDescent="0.25">
      <c r="B40" s="65">
        <v>30</v>
      </c>
      <c r="C40" s="2" t="s">
        <v>17</v>
      </c>
      <c r="D40" s="6" t="s">
        <v>267</v>
      </c>
      <c r="E40" s="2" t="s">
        <v>268</v>
      </c>
      <c r="F40" s="6" t="s">
        <v>649</v>
      </c>
      <c r="G40" s="6" t="s">
        <v>650</v>
      </c>
      <c r="H40" s="2" t="s">
        <v>271</v>
      </c>
      <c r="I40" s="2" t="s">
        <v>52</v>
      </c>
      <c r="J40" s="2" t="s">
        <v>90</v>
      </c>
      <c r="K40" s="2" t="s">
        <v>54</v>
      </c>
      <c r="L40" s="2" t="s">
        <v>91</v>
      </c>
      <c r="M40" s="6" t="s">
        <v>651</v>
      </c>
      <c r="N40" s="6" t="s">
        <v>652</v>
      </c>
      <c r="O40" s="2"/>
      <c r="P40" s="2"/>
      <c r="Q40" s="5" t="s">
        <v>176</v>
      </c>
      <c r="R40" s="5" t="s">
        <v>1</v>
      </c>
      <c r="S40" s="74">
        <v>0.1</v>
      </c>
      <c r="T40" s="2"/>
      <c r="U40" s="2"/>
      <c r="V40" s="2"/>
      <c r="W40" s="2"/>
      <c r="X40" s="2">
        <v>157468</v>
      </c>
      <c r="Y40" s="2">
        <v>158377</v>
      </c>
      <c r="Z40" s="2"/>
      <c r="AA40" s="2"/>
      <c r="AB40" s="2"/>
      <c r="AC40" s="2"/>
      <c r="AD40" s="2"/>
      <c r="AE40" s="2"/>
      <c r="AF40" s="2"/>
      <c r="AG40" s="2"/>
      <c r="AH40" s="2"/>
      <c r="AI40" s="2"/>
      <c r="AJ40" s="2"/>
      <c r="AK40" s="2"/>
      <c r="AL40" s="2"/>
      <c r="AM40" s="2"/>
      <c r="AN40" s="2"/>
      <c r="AO40" s="2"/>
      <c r="AP40" s="2"/>
      <c r="AQ40" s="2"/>
      <c r="AR40" s="22">
        <f t="shared" si="0"/>
        <v>157468</v>
      </c>
      <c r="AS40" s="22">
        <f t="shared" si="0"/>
        <v>158377</v>
      </c>
      <c r="AT40" s="81">
        <f>+(AS40/AR40)-1</f>
        <v>5.772601417430856E-3</v>
      </c>
      <c r="AU40" s="21" t="s">
        <v>603</v>
      </c>
      <c r="AV40" s="60"/>
    </row>
    <row r="41" spans="2:48" ht="87" hidden="1" customHeight="1" x14ac:dyDescent="0.25">
      <c r="B41" s="65">
        <v>31</v>
      </c>
      <c r="C41" s="2" t="s">
        <v>17</v>
      </c>
      <c r="D41" s="6" t="s">
        <v>267</v>
      </c>
      <c r="E41" s="2" t="s">
        <v>275</v>
      </c>
      <c r="F41" s="6" t="s">
        <v>276</v>
      </c>
      <c r="G41" s="6" t="s">
        <v>277</v>
      </c>
      <c r="H41" s="2" t="s">
        <v>271</v>
      </c>
      <c r="I41" s="2" t="s">
        <v>76</v>
      </c>
      <c r="J41" s="2" t="s">
        <v>62</v>
      </c>
      <c r="K41" s="2" t="s">
        <v>278</v>
      </c>
      <c r="L41" s="2" t="s">
        <v>91</v>
      </c>
      <c r="M41" s="6" t="s">
        <v>279</v>
      </c>
      <c r="N41" s="6" t="s">
        <v>280</v>
      </c>
      <c r="O41" s="2"/>
      <c r="P41" s="2"/>
      <c r="Q41" s="5" t="s">
        <v>281</v>
      </c>
      <c r="R41" s="5" t="s">
        <v>1</v>
      </c>
      <c r="S41" s="5" t="s">
        <v>653</v>
      </c>
      <c r="T41" s="2"/>
      <c r="U41" s="2"/>
      <c r="V41" s="2"/>
      <c r="W41" s="2"/>
      <c r="X41" s="2">
        <v>157</v>
      </c>
      <c r="Y41" s="2">
        <v>195</v>
      </c>
      <c r="Z41" s="2"/>
      <c r="AA41" s="2"/>
      <c r="AB41" s="2"/>
      <c r="AC41" s="2"/>
      <c r="AD41" s="2"/>
      <c r="AE41" s="2"/>
      <c r="AF41" s="2"/>
      <c r="AG41" s="2"/>
      <c r="AH41" s="2"/>
      <c r="AI41" s="2"/>
      <c r="AJ41" s="2"/>
      <c r="AK41" s="2"/>
      <c r="AL41" s="2"/>
      <c r="AM41" s="2"/>
      <c r="AN41" s="2"/>
      <c r="AO41" s="2"/>
      <c r="AP41" s="2"/>
      <c r="AQ41" s="2"/>
      <c r="AR41" s="22">
        <f t="shared" si="0"/>
        <v>157</v>
      </c>
      <c r="AS41" s="22">
        <f t="shared" si="0"/>
        <v>195</v>
      </c>
      <c r="AT41" s="84">
        <f>+AS41/AR41</f>
        <v>1.2420382165605095</v>
      </c>
      <c r="AU41" s="78" t="s">
        <v>4</v>
      </c>
      <c r="AV41" s="60"/>
    </row>
    <row r="42" spans="2:48" ht="102" hidden="1" customHeight="1" x14ac:dyDescent="0.25">
      <c r="B42" s="65">
        <v>32</v>
      </c>
      <c r="C42" s="2" t="s">
        <v>18</v>
      </c>
      <c r="D42" s="6" t="s">
        <v>290</v>
      </c>
      <c r="E42" s="2" t="s">
        <v>291</v>
      </c>
      <c r="F42" s="6" t="s">
        <v>292</v>
      </c>
      <c r="G42" s="6" t="s">
        <v>293</v>
      </c>
      <c r="H42" s="2" t="s">
        <v>294</v>
      </c>
      <c r="I42" s="1" t="s">
        <v>52</v>
      </c>
      <c r="J42" s="1" t="s">
        <v>62</v>
      </c>
      <c r="K42" s="2" t="s">
        <v>54</v>
      </c>
      <c r="L42" s="2" t="s">
        <v>55</v>
      </c>
      <c r="M42" s="6" t="s">
        <v>295</v>
      </c>
      <c r="N42" s="6" t="s">
        <v>296</v>
      </c>
      <c r="O42" s="2"/>
      <c r="P42" s="2"/>
      <c r="Q42" s="5" t="s">
        <v>228</v>
      </c>
      <c r="R42" s="5" t="s">
        <v>1</v>
      </c>
      <c r="S42" s="74">
        <v>0.2</v>
      </c>
      <c r="T42" s="2">
        <v>50</v>
      </c>
      <c r="U42" s="2">
        <v>5</v>
      </c>
      <c r="V42" s="2">
        <v>50</v>
      </c>
      <c r="W42" s="2">
        <v>16</v>
      </c>
      <c r="X42" s="2">
        <v>50</v>
      </c>
      <c r="Y42" s="2">
        <v>8</v>
      </c>
      <c r="Z42" s="2"/>
      <c r="AA42" s="2"/>
      <c r="AB42" s="2"/>
      <c r="AC42" s="2"/>
      <c r="AD42" s="2"/>
      <c r="AE42" s="2"/>
      <c r="AF42" s="2"/>
      <c r="AG42" s="2"/>
      <c r="AH42" s="2"/>
      <c r="AI42" s="2"/>
      <c r="AJ42" s="2"/>
      <c r="AK42" s="2"/>
      <c r="AL42" s="2"/>
      <c r="AM42" s="2"/>
      <c r="AN42" s="2"/>
      <c r="AO42" s="2"/>
      <c r="AP42" s="2"/>
      <c r="AQ42" s="2"/>
      <c r="AR42" s="22">
        <f t="shared" si="0"/>
        <v>150</v>
      </c>
      <c r="AS42" s="22">
        <f t="shared" si="0"/>
        <v>29</v>
      </c>
      <c r="AT42" s="81">
        <f>+AS42/AR42</f>
        <v>0.19333333333333333</v>
      </c>
      <c r="AU42" s="78" t="s">
        <v>4</v>
      </c>
      <c r="AV42" s="60"/>
    </row>
    <row r="43" spans="2:48" ht="102" hidden="1" customHeight="1" x14ac:dyDescent="0.25">
      <c r="B43" s="65">
        <v>33</v>
      </c>
      <c r="C43" s="2" t="s">
        <v>18</v>
      </c>
      <c r="D43" s="6" t="s">
        <v>290</v>
      </c>
      <c r="E43" s="2" t="s">
        <v>298</v>
      </c>
      <c r="F43" s="6" t="s">
        <v>299</v>
      </c>
      <c r="G43" s="6" t="s">
        <v>300</v>
      </c>
      <c r="H43" s="2" t="s">
        <v>294</v>
      </c>
      <c r="I43" s="2" t="s">
        <v>76</v>
      </c>
      <c r="J43" s="2" t="s">
        <v>62</v>
      </c>
      <c r="K43" s="2" t="s">
        <v>54</v>
      </c>
      <c r="L43" s="2" t="s">
        <v>55</v>
      </c>
      <c r="M43" s="6" t="s">
        <v>301</v>
      </c>
      <c r="N43" s="6" t="s">
        <v>302</v>
      </c>
      <c r="O43" s="2"/>
      <c r="P43" s="2"/>
      <c r="Q43" s="5" t="s">
        <v>228</v>
      </c>
      <c r="R43" s="5" t="s">
        <v>1</v>
      </c>
      <c r="S43" s="74" t="s">
        <v>654</v>
      </c>
      <c r="T43" s="2">
        <v>843824</v>
      </c>
      <c r="U43" s="2">
        <v>58819</v>
      </c>
      <c r="V43" s="2">
        <v>868229</v>
      </c>
      <c r="W43" s="2">
        <v>78432</v>
      </c>
      <c r="X43" s="2">
        <v>1698995</v>
      </c>
      <c r="Y43" s="2">
        <v>711646</v>
      </c>
      <c r="Z43" s="2"/>
      <c r="AA43" s="2"/>
      <c r="AB43" s="2"/>
      <c r="AC43" s="2"/>
      <c r="AD43" s="2"/>
      <c r="AE43" s="2"/>
      <c r="AF43" s="2"/>
      <c r="AG43" s="2"/>
      <c r="AH43" s="2"/>
      <c r="AI43" s="2"/>
      <c r="AJ43" s="2"/>
      <c r="AK43" s="2"/>
      <c r="AL43" s="2"/>
      <c r="AM43" s="2"/>
      <c r="AN43" s="2"/>
      <c r="AO43" s="2"/>
      <c r="AP43" s="2"/>
      <c r="AQ43" s="2"/>
      <c r="AR43" s="22">
        <f t="shared" si="0"/>
        <v>3411048</v>
      </c>
      <c r="AS43" s="22">
        <f t="shared" si="0"/>
        <v>848897</v>
      </c>
      <c r="AT43" s="81">
        <f>+AS43/AR43</f>
        <v>0.24886691714687098</v>
      </c>
      <c r="AU43" s="21" t="s">
        <v>603</v>
      </c>
      <c r="AV43" s="60"/>
    </row>
    <row r="44" spans="2:48" ht="102" hidden="1" customHeight="1" x14ac:dyDescent="0.25">
      <c r="B44" s="65">
        <v>34</v>
      </c>
      <c r="C44" s="2" t="s">
        <v>18</v>
      </c>
      <c r="D44" s="6" t="s">
        <v>290</v>
      </c>
      <c r="E44" s="2" t="s">
        <v>305</v>
      </c>
      <c r="F44" s="6" t="s">
        <v>306</v>
      </c>
      <c r="G44" s="6" t="s">
        <v>307</v>
      </c>
      <c r="H44" s="2" t="s">
        <v>294</v>
      </c>
      <c r="I44" s="2" t="s">
        <v>76</v>
      </c>
      <c r="J44" s="2" t="s">
        <v>62</v>
      </c>
      <c r="K44" s="2" t="s">
        <v>54</v>
      </c>
      <c r="L44" s="2" t="s">
        <v>55</v>
      </c>
      <c r="M44" s="6" t="s">
        <v>308</v>
      </c>
      <c r="N44" s="6" t="s">
        <v>309</v>
      </c>
      <c r="O44" s="2"/>
      <c r="P44" s="2"/>
      <c r="Q44" s="5" t="s">
        <v>228</v>
      </c>
      <c r="R44" s="5" t="s">
        <v>1</v>
      </c>
      <c r="S44" s="74">
        <v>0.9</v>
      </c>
      <c r="T44" s="2">
        <v>547087</v>
      </c>
      <c r="U44" s="2">
        <v>413522</v>
      </c>
      <c r="V44" s="2">
        <v>547785</v>
      </c>
      <c r="W44" s="2">
        <v>394171</v>
      </c>
      <c r="X44" s="2">
        <v>569040</v>
      </c>
      <c r="Y44" s="2">
        <v>264846</v>
      </c>
      <c r="Z44" s="2"/>
      <c r="AA44" s="2"/>
      <c r="AB44" s="2"/>
      <c r="AC44" s="2"/>
      <c r="AD44" s="2"/>
      <c r="AE44" s="2"/>
      <c r="AF44" s="2"/>
      <c r="AG44" s="2"/>
      <c r="AH44" s="2"/>
      <c r="AI44" s="2"/>
      <c r="AJ44" s="2"/>
      <c r="AK44" s="2"/>
      <c r="AL44" s="2"/>
      <c r="AM44" s="2"/>
      <c r="AN44" s="2"/>
      <c r="AO44" s="2"/>
      <c r="AP44" s="2"/>
      <c r="AQ44" s="2"/>
      <c r="AR44" s="22">
        <f t="shared" si="0"/>
        <v>1663912</v>
      </c>
      <c r="AS44" s="22">
        <f t="shared" si="0"/>
        <v>1072539</v>
      </c>
      <c r="AT44" s="81">
        <f>+AS44/AR44</f>
        <v>0.64458877632951739</v>
      </c>
      <c r="AU44" s="21" t="s">
        <v>603</v>
      </c>
      <c r="AV44" s="60"/>
    </row>
    <row r="45" spans="2:48" ht="93.75" hidden="1" customHeight="1" x14ac:dyDescent="0.25">
      <c r="B45" s="65">
        <v>35</v>
      </c>
      <c r="C45" s="2" t="s">
        <v>16</v>
      </c>
      <c r="D45" s="6" t="s">
        <v>221</v>
      </c>
      <c r="E45" s="2" t="s">
        <v>222</v>
      </c>
      <c r="F45" s="6" t="s">
        <v>223</v>
      </c>
      <c r="G45" s="6" t="s">
        <v>224</v>
      </c>
      <c r="H45" s="2" t="s">
        <v>225</v>
      </c>
      <c r="I45" s="2" t="s">
        <v>52</v>
      </c>
      <c r="J45" s="2" t="s">
        <v>62</v>
      </c>
      <c r="K45" s="2" t="s">
        <v>54</v>
      </c>
      <c r="L45" s="2" t="s">
        <v>91</v>
      </c>
      <c r="M45" s="6" t="s">
        <v>226</v>
      </c>
      <c r="N45" s="6" t="s">
        <v>227</v>
      </c>
      <c r="O45" s="2"/>
      <c r="P45" s="2"/>
      <c r="Q45" s="5" t="s">
        <v>228</v>
      </c>
      <c r="R45" s="5" t="s">
        <v>1</v>
      </c>
      <c r="S45" s="74">
        <v>1</v>
      </c>
      <c r="T45" s="2"/>
      <c r="U45" s="2"/>
      <c r="V45" s="2"/>
      <c r="W45" s="2"/>
      <c r="X45" s="2">
        <v>35</v>
      </c>
      <c r="Y45" s="2">
        <v>35</v>
      </c>
      <c r="Z45" s="2"/>
      <c r="AA45" s="2"/>
      <c r="AB45" s="2"/>
      <c r="AC45" s="2"/>
      <c r="AD45" s="2"/>
      <c r="AE45" s="2"/>
      <c r="AF45" s="2"/>
      <c r="AG45" s="2"/>
      <c r="AH45" s="2"/>
      <c r="AI45" s="2"/>
      <c r="AJ45" s="2"/>
      <c r="AK45" s="2"/>
      <c r="AL45" s="2"/>
      <c r="AM45" s="2"/>
      <c r="AN45" s="2"/>
      <c r="AO45" s="2"/>
      <c r="AP45" s="2"/>
      <c r="AQ45" s="2"/>
      <c r="AR45" s="22">
        <f t="shared" si="0"/>
        <v>35</v>
      </c>
      <c r="AS45" s="22">
        <f t="shared" si="0"/>
        <v>35</v>
      </c>
      <c r="AT45" s="19">
        <f>+AS45/AR45</f>
        <v>1</v>
      </c>
      <c r="AU45" s="78" t="s">
        <v>4</v>
      </c>
      <c r="AV45" s="60"/>
    </row>
    <row r="46" spans="2:48" ht="78.75" hidden="1" customHeight="1" x14ac:dyDescent="0.25">
      <c r="B46" s="65">
        <v>36</v>
      </c>
      <c r="C46" s="2" t="s">
        <v>16</v>
      </c>
      <c r="D46" s="6" t="s">
        <v>221</v>
      </c>
      <c r="E46" s="6" t="s">
        <v>230</v>
      </c>
      <c r="F46" s="6" t="s">
        <v>231</v>
      </c>
      <c r="G46" s="6" t="s">
        <v>232</v>
      </c>
      <c r="H46" s="2" t="s">
        <v>225</v>
      </c>
      <c r="I46" s="2" t="s">
        <v>52</v>
      </c>
      <c r="J46" s="2" t="s">
        <v>90</v>
      </c>
      <c r="K46" s="2" t="s">
        <v>54</v>
      </c>
      <c r="L46" s="2" t="s">
        <v>91</v>
      </c>
      <c r="M46" s="6" t="s">
        <v>233</v>
      </c>
      <c r="N46" s="6" t="s">
        <v>234</v>
      </c>
      <c r="O46" s="2"/>
      <c r="P46" s="2"/>
      <c r="Q46" s="5" t="s">
        <v>228</v>
      </c>
      <c r="R46" s="5" t="s">
        <v>1</v>
      </c>
      <c r="S46" s="74">
        <v>1</v>
      </c>
      <c r="T46" s="2"/>
      <c r="U46" s="2"/>
      <c r="V46" s="2"/>
      <c r="W46" s="2"/>
      <c r="X46" s="2">
        <v>21</v>
      </c>
      <c r="Y46" s="2">
        <v>21</v>
      </c>
      <c r="Z46" s="2"/>
      <c r="AA46" s="2"/>
      <c r="AB46" s="2"/>
      <c r="AC46" s="2"/>
      <c r="AD46" s="2"/>
      <c r="AE46" s="2"/>
      <c r="AF46" s="2"/>
      <c r="AG46" s="2"/>
      <c r="AH46" s="2"/>
      <c r="AI46" s="2"/>
      <c r="AJ46" s="2"/>
      <c r="AK46" s="2"/>
      <c r="AL46" s="2"/>
      <c r="AM46" s="2"/>
      <c r="AN46" s="2"/>
      <c r="AO46" s="2"/>
      <c r="AP46" s="2"/>
      <c r="AQ46" s="2"/>
      <c r="AR46" s="22">
        <f t="shared" si="0"/>
        <v>21</v>
      </c>
      <c r="AS46" s="22">
        <f t="shared" si="0"/>
        <v>21</v>
      </c>
      <c r="AT46" s="19">
        <f t="shared" ref="AT46:AT65" si="3">+AS46/AR46</f>
        <v>1</v>
      </c>
      <c r="AU46" s="78" t="s">
        <v>4</v>
      </c>
      <c r="AV46" s="60"/>
    </row>
    <row r="47" spans="2:48" ht="93.75" hidden="1" customHeight="1" x14ac:dyDescent="0.25">
      <c r="B47" s="65">
        <v>37</v>
      </c>
      <c r="C47" s="2" t="s">
        <v>16</v>
      </c>
      <c r="D47" s="6" t="s">
        <v>221</v>
      </c>
      <c r="E47" s="6" t="s">
        <v>230</v>
      </c>
      <c r="F47" s="6" t="s">
        <v>236</v>
      </c>
      <c r="G47" s="6" t="s">
        <v>237</v>
      </c>
      <c r="H47" s="2" t="s">
        <v>225</v>
      </c>
      <c r="I47" s="2" t="s">
        <v>52</v>
      </c>
      <c r="J47" s="2" t="s">
        <v>62</v>
      </c>
      <c r="K47" s="2" t="s">
        <v>238</v>
      </c>
      <c r="L47" s="2" t="s">
        <v>91</v>
      </c>
      <c r="M47" s="6" t="s">
        <v>239</v>
      </c>
      <c r="N47" s="6" t="s">
        <v>240</v>
      </c>
      <c r="O47" s="2"/>
      <c r="P47" s="2"/>
      <c r="Q47" s="5" t="s">
        <v>228</v>
      </c>
      <c r="R47" s="5" t="s">
        <v>1</v>
      </c>
      <c r="S47" s="74">
        <v>1</v>
      </c>
      <c r="T47" s="2"/>
      <c r="U47" s="2"/>
      <c r="V47" s="2"/>
      <c r="W47" s="2"/>
      <c r="X47" s="2">
        <v>1376</v>
      </c>
      <c r="Y47" s="2">
        <v>1376</v>
      </c>
      <c r="Z47" s="2"/>
      <c r="AA47" s="2"/>
      <c r="AB47" s="2"/>
      <c r="AC47" s="2"/>
      <c r="AD47" s="2"/>
      <c r="AE47" s="2"/>
      <c r="AF47" s="2"/>
      <c r="AG47" s="2"/>
      <c r="AH47" s="2"/>
      <c r="AI47" s="2"/>
      <c r="AJ47" s="2"/>
      <c r="AK47" s="2"/>
      <c r="AL47" s="2"/>
      <c r="AM47" s="2"/>
      <c r="AN47" s="2"/>
      <c r="AO47" s="2"/>
      <c r="AP47" s="2"/>
      <c r="AQ47" s="2"/>
      <c r="AR47" s="22">
        <f t="shared" si="0"/>
        <v>1376</v>
      </c>
      <c r="AS47" s="22">
        <f t="shared" si="0"/>
        <v>1376</v>
      </c>
      <c r="AT47" s="19">
        <f t="shared" si="3"/>
        <v>1</v>
      </c>
      <c r="AU47" s="78" t="s">
        <v>4</v>
      </c>
      <c r="AV47" s="60"/>
    </row>
    <row r="48" spans="2:48" ht="93.75" hidden="1" customHeight="1" x14ac:dyDescent="0.25">
      <c r="B48" s="65">
        <v>38</v>
      </c>
      <c r="C48" s="2" t="s">
        <v>16</v>
      </c>
      <c r="D48" s="6" t="s">
        <v>221</v>
      </c>
      <c r="E48" s="6" t="s">
        <v>230</v>
      </c>
      <c r="F48" s="6" t="s">
        <v>242</v>
      </c>
      <c r="G48" s="6" t="s">
        <v>243</v>
      </c>
      <c r="H48" s="2" t="s">
        <v>225</v>
      </c>
      <c r="I48" s="2" t="s">
        <v>52</v>
      </c>
      <c r="J48" s="2" t="s">
        <v>62</v>
      </c>
      <c r="K48" s="2" t="s">
        <v>54</v>
      </c>
      <c r="L48" s="2" t="s">
        <v>91</v>
      </c>
      <c r="M48" s="6" t="s">
        <v>244</v>
      </c>
      <c r="N48" s="6" t="s">
        <v>245</v>
      </c>
      <c r="O48" s="2"/>
      <c r="P48" s="2"/>
      <c r="Q48" s="5" t="s">
        <v>228</v>
      </c>
      <c r="R48" s="5" t="s">
        <v>1</v>
      </c>
      <c r="S48" s="74">
        <v>1</v>
      </c>
      <c r="T48" s="2"/>
      <c r="U48" s="2"/>
      <c r="V48" s="2"/>
      <c r="W48" s="2"/>
      <c r="X48" s="2">
        <v>14565</v>
      </c>
      <c r="Y48" s="2">
        <v>14565</v>
      </c>
      <c r="Z48" s="2"/>
      <c r="AA48" s="2"/>
      <c r="AB48" s="2"/>
      <c r="AC48" s="2"/>
      <c r="AD48" s="2"/>
      <c r="AE48" s="2"/>
      <c r="AF48" s="2"/>
      <c r="AG48" s="2"/>
      <c r="AH48" s="2"/>
      <c r="AI48" s="2"/>
      <c r="AJ48" s="2"/>
      <c r="AK48" s="2"/>
      <c r="AL48" s="2"/>
      <c r="AM48" s="2"/>
      <c r="AN48" s="2"/>
      <c r="AO48" s="2"/>
      <c r="AP48" s="2"/>
      <c r="AQ48" s="2"/>
      <c r="AR48" s="22">
        <f t="shared" si="0"/>
        <v>14565</v>
      </c>
      <c r="AS48" s="22">
        <f t="shared" si="0"/>
        <v>14565</v>
      </c>
      <c r="AT48" s="19">
        <f t="shared" si="3"/>
        <v>1</v>
      </c>
      <c r="AU48" s="78" t="s">
        <v>4</v>
      </c>
      <c r="AV48" s="60"/>
    </row>
    <row r="49" spans="2:48" ht="93.75" hidden="1" customHeight="1" x14ac:dyDescent="0.25">
      <c r="B49" s="65">
        <v>39</v>
      </c>
      <c r="C49" s="2" t="s">
        <v>16</v>
      </c>
      <c r="D49" s="6" t="s">
        <v>221</v>
      </c>
      <c r="E49" s="6" t="s">
        <v>230</v>
      </c>
      <c r="F49" s="6" t="s">
        <v>655</v>
      </c>
      <c r="G49" s="6" t="s">
        <v>656</v>
      </c>
      <c r="H49" s="2" t="s">
        <v>225</v>
      </c>
      <c r="I49" s="2" t="s">
        <v>52</v>
      </c>
      <c r="J49" s="2" t="s">
        <v>90</v>
      </c>
      <c r="K49" s="2" t="s">
        <v>54</v>
      </c>
      <c r="L49" s="2" t="s">
        <v>91</v>
      </c>
      <c r="M49" s="6" t="s">
        <v>657</v>
      </c>
      <c r="N49" s="6" t="s">
        <v>261</v>
      </c>
      <c r="O49" s="2"/>
      <c r="P49" s="2"/>
      <c r="Q49" s="5" t="s">
        <v>228</v>
      </c>
      <c r="R49" s="5" t="s">
        <v>1</v>
      </c>
      <c r="S49" s="74">
        <v>1</v>
      </c>
      <c r="T49" s="2"/>
      <c r="U49" s="2"/>
      <c r="V49" s="2"/>
      <c r="W49" s="2"/>
      <c r="X49" s="2">
        <v>1</v>
      </c>
      <c r="Y49" s="2">
        <v>1</v>
      </c>
      <c r="Z49" s="2"/>
      <c r="AA49" s="2"/>
      <c r="AB49" s="2"/>
      <c r="AC49" s="2"/>
      <c r="AD49" s="2"/>
      <c r="AE49" s="2"/>
      <c r="AF49" s="2"/>
      <c r="AG49" s="2"/>
      <c r="AH49" s="2"/>
      <c r="AI49" s="2"/>
      <c r="AJ49" s="2"/>
      <c r="AK49" s="2"/>
      <c r="AL49" s="2"/>
      <c r="AM49" s="2"/>
      <c r="AN49" s="2"/>
      <c r="AO49" s="2"/>
      <c r="AP49" s="2"/>
      <c r="AQ49" s="2"/>
      <c r="AR49" s="22">
        <f t="shared" si="0"/>
        <v>1</v>
      </c>
      <c r="AS49" s="22">
        <f t="shared" si="0"/>
        <v>1</v>
      </c>
      <c r="AT49" s="19">
        <f t="shared" si="3"/>
        <v>1</v>
      </c>
      <c r="AU49" s="78" t="s">
        <v>4</v>
      </c>
      <c r="AV49" s="60"/>
    </row>
    <row r="50" spans="2:48" ht="93.75" hidden="1" customHeight="1" x14ac:dyDescent="0.25">
      <c r="B50" s="65">
        <v>40</v>
      </c>
      <c r="C50" s="2" t="s">
        <v>16</v>
      </c>
      <c r="D50" s="6" t="s">
        <v>221</v>
      </c>
      <c r="E50" s="6" t="s">
        <v>221</v>
      </c>
      <c r="F50" s="6" t="s">
        <v>658</v>
      </c>
      <c r="G50" s="6" t="s">
        <v>659</v>
      </c>
      <c r="H50" s="2" t="s">
        <v>225</v>
      </c>
      <c r="I50" s="2" t="s">
        <v>52</v>
      </c>
      <c r="J50" s="2" t="s">
        <v>62</v>
      </c>
      <c r="K50" s="2" t="s">
        <v>54</v>
      </c>
      <c r="L50" s="2" t="s">
        <v>254</v>
      </c>
      <c r="M50" s="6" t="s">
        <v>660</v>
      </c>
      <c r="N50" s="6" t="s">
        <v>661</v>
      </c>
      <c r="O50" s="2"/>
      <c r="P50" s="2"/>
      <c r="Q50" s="5" t="s">
        <v>228</v>
      </c>
      <c r="R50" s="5" t="s">
        <v>1</v>
      </c>
      <c r="S50" s="74">
        <v>1</v>
      </c>
      <c r="T50" s="2"/>
      <c r="U50" s="2"/>
      <c r="V50" s="2"/>
      <c r="W50" s="2"/>
      <c r="X50" s="2">
        <v>50</v>
      </c>
      <c r="Y50" s="2">
        <v>50</v>
      </c>
      <c r="Z50" s="2"/>
      <c r="AA50" s="2"/>
      <c r="AB50" s="2"/>
      <c r="AC50" s="2"/>
      <c r="AD50" s="2"/>
      <c r="AE50" s="2"/>
      <c r="AF50" s="2"/>
      <c r="AG50" s="2"/>
      <c r="AH50" s="2"/>
      <c r="AI50" s="2"/>
      <c r="AJ50" s="2"/>
      <c r="AK50" s="2"/>
      <c r="AL50" s="2"/>
      <c r="AM50" s="2"/>
      <c r="AN50" s="2"/>
      <c r="AO50" s="2"/>
      <c r="AP50" s="2"/>
      <c r="AQ50" s="2"/>
      <c r="AR50" s="22">
        <f t="shared" si="0"/>
        <v>50</v>
      </c>
      <c r="AS50" s="22">
        <f t="shared" si="0"/>
        <v>50</v>
      </c>
      <c r="AT50" s="19">
        <f t="shared" si="3"/>
        <v>1</v>
      </c>
      <c r="AU50" s="78" t="s">
        <v>4</v>
      </c>
      <c r="AV50" s="60"/>
    </row>
    <row r="51" spans="2:48" ht="93.75" customHeight="1" x14ac:dyDescent="0.25">
      <c r="B51" s="65">
        <v>9</v>
      </c>
      <c r="C51" s="2" t="s">
        <v>16</v>
      </c>
      <c r="D51" s="6" t="s">
        <v>221</v>
      </c>
      <c r="E51" s="6" t="s">
        <v>230</v>
      </c>
      <c r="F51" s="6" t="s">
        <v>662</v>
      </c>
      <c r="G51" s="6" t="s">
        <v>663</v>
      </c>
      <c r="H51" s="2" t="s">
        <v>225</v>
      </c>
      <c r="I51" s="2" t="s">
        <v>52</v>
      </c>
      <c r="J51" s="2" t="s">
        <v>90</v>
      </c>
      <c r="K51" s="2" t="s">
        <v>54</v>
      </c>
      <c r="L51" s="2" t="s">
        <v>254</v>
      </c>
      <c r="M51" s="6" t="s">
        <v>260</v>
      </c>
      <c r="N51" s="6" t="s">
        <v>664</v>
      </c>
      <c r="O51" s="2"/>
      <c r="P51" s="2"/>
      <c r="Q51" s="5" t="s">
        <v>228</v>
      </c>
      <c r="R51" s="5" t="s">
        <v>646</v>
      </c>
      <c r="S51" s="74">
        <v>0</v>
      </c>
      <c r="T51" s="2"/>
      <c r="U51" s="2"/>
      <c r="V51" s="2"/>
      <c r="W51" s="2"/>
      <c r="X51" s="2">
        <v>0</v>
      </c>
      <c r="Y51" s="2">
        <v>0</v>
      </c>
      <c r="Z51" s="2"/>
      <c r="AA51" s="2"/>
      <c r="AB51" s="2"/>
      <c r="AC51" s="2"/>
      <c r="AD51" s="2"/>
      <c r="AE51" s="2"/>
      <c r="AF51" s="2"/>
      <c r="AG51" s="2"/>
      <c r="AH51" s="2"/>
      <c r="AI51" s="2"/>
      <c r="AJ51" s="2"/>
      <c r="AK51" s="2"/>
      <c r="AL51" s="2"/>
      <c r="AM51" s="2"/>
      <c r="AN51" s="2"/>
      <c r="AO51" s="2"/>
      <c r="AP51" s="2"/>
      <c r="AQ51" s="2"/>
      <c r="AR51" s="22">
        <f t="shared" si="0"/>
        <v>0</v>
      </c>
      <c r="AS51" s="22">
        <f t="shared" si="0"/>
        <v>0</v>
      </c>
      <c r="AT51" s="19" t="e">
        <f t="shared" si="3"/>
        <v>#DIV/0!</v>
      </c>
      <c r="AU51" s="2"/>
      <c r="AV51" s="60" t="s">
        <v>665</v>
      </c>
    </row>
    <row r="52" spans="2:48" ht="108" hidden="1" customHeight="1" x14ac:dyDescent="0.25">
      <c r="B52" s="65">
        <v>42</v>
      </c>
      <c r="C52" s="2" t="s">
        <v>16</v>
      </c>
      <c r="D52" s="6" t="s">
        <v>221</v>
      </c>
      <c r="E52" s="6" t="s">
        <v>230</v>
      </c>
      <c r="F52" s="6" t="s">
        <v>666</v>
      </c>
      <c r="G52" s="6" t="s">
        <v>667</v>
      </c>
      <c r="H52" s="2" t="s">
        <v>225</v>
      </c>
      <c r="I52" s="2" t="s">
        <v>52</v>
      </c>
      <c r="J52" s="2" t="s">
        <v>90</v>
      </c>
      <c r="K52" s="2" t="s">
        <v>54</v>
      </c>
      <c r="L52" s="2" t="s">
        <v>254</v>
      </c>
      <c r="M52" s="6" t="s">
        <v>260</v>
      </c>
      <c r="N52" s="6" t="s">
        <v>261</v>
      </c>
      <c r="O52" s="2"/>
      <c r="P52" s="2"/>
      <c r="Q52" s="5" t="s">
        <v>228</v>
      </c>
      <c r="R52" s="5" t="s">
        <v>1</v>
      </c>
      <c r="S52" s="74">
        <v>1</v>
      </c>
      <c r="T52" s="2"/>
      <c r="U52" s="2"/>
      <c r="V52" s="2"/>
      <c r="W52" s="2"/>
      <c r="X52" s="2">
        <v>3</v>
      </c>
      <c r="Y52" s="2">
        <v>3</v>
      </c>
      <c r="Z52" s="2"/>
      <c r="AA52" s="2"/>
      <c r="AB52" s="2"/>
      <c r="AC52" s="2"/>
      <c r="AD52" s="2"/>
      <c r="AE52" s="2"/>
      <c r="AF52" s="2"/>
      <c r="AG52" s="2"/>
      <c r="AH52" s="2"/>
      <c r="AI52" s="2"/>
      <c r="AJ52" s="2"/>
      <c r="AK52" s="2"/>
      <c r="AL52" s="2"/>
      <c r="AM52" s="2"/>
      <c r="AN52" s="2"/>
      <c r="AO52" s="2"/>
      <c r="AP52" s="2"/>
      <c r="AQ52" s="2"/>
      <c r="AR52" s="22">
        <f t="shared" si="0"/>
        <v>3</v>
      </c>
      <c r="AS52" s="22">
        <f t="shared" si="0"/>
        <v>3</v>
      </c>
      <c r="AT52" s="19">
        <f t="shared" si="3"/>
        <v>1</v>
      </c>
      <c r="AU52" s="78" t="s">
        <v>4</v>
      </c>
      <c r="AV52" s="60"/>
    </row>
    <row r="53" spans="2:48" ht="112.5" hidden="1" customHeight="1" x14ac:dyDescent="0.25">
      <c r="B53" s="65">
        <v>43</v>
      </c>
      <c r="C53" s="2" t="s">
        <v>16</v>
      </c>
      <c r="D53" s="6" t="s">
        <v>221</v>
      </c>
      <c r="E53" s="2" t="s">
        <v>230</v>
      </c>
      <c r="F53" s="6" t="s">
        <v>668</v>
      </c>
      <c r="G53" s="6" t="s">
        <v>669</v>
      </c>
      <c r="H53" s="2" t="s">
        <v>225</v>
      </c>
      <c r="I53" s="2" t="s">
        <v>52</v>
      </c>
      <c r="J53" s="2" t="s">
        <v>90</v>
      </c>
      <c r="K53" s="2" t="s">
        <v>54</v>
      </c>
      <c r="L53" s="2" t="s">
        <v>254</v>
      </c>
      <c r="M53" s="6" t="s">
        <v>670</v>
      </c>
      <c r="N53" s="6" t="s">
        <v>671</v>
      </c>
      <c r="O53" s="2"/>
      <c r="P53" s="2"/>
      <c r="Q53" s="5" t="s">
        <v>228</v>
      </c>
      <c r="R53" s="5" t="s">
        <v>1</v>
      </c>
      <c r="S53" s="74">
        <v>1</v>
      </c>
      <c r="T53" s="2"/>
      <c r="U53" s="2"/>
      <c r="V53" s="2"/>
      <c r="W53" s="2"/>
      <c r="X53" s="2">
        <v>1</v>
      </c>
      <c r="Y53" s="2">
        <v>1</v>
      </c>
      <c r="Z53" s="2"/>
      <c r="AA53" s="2"/>
      <c r="AB53" s="2"/>
      <c r="AC53" s="2"/>
      <c r="AD53" s="2"/>
      <c r="AE53" s="2"/>
      <c r="AF53" s="2"/>
      <c r="AG53" s="2"/>
      <c r="AH53" s="2"/>
      <c r="AI53" s="2"/>
      <c r="AJ53" s="2"/>
      <c r="AK53" s="2"/>
      <c r="AL53" s="2"/>
      <c r="AM53" s="2"/>
      <c r="AN53" s="2"/>
      <c r="AO53" s="2"/>
      <c r="AP53" s="2"/>
      <c r="AQ53" s="2"/>
      <c r="AR53" s="22">
        <f t="shared" si="0"/>
        <v>1</v>
      </c>
      <c r="AS53" s="22">
        <f t="shared" si="0"/>
        <v>1</v>
      </c>
      <c r="AT53" s="19">
        <f t="shared" si="3"/>
        <v>1</v>
      </c>
      <c r="AU53" s="78" t="s">
        <v>4</v>
      </c>
      <c r="AV53" s="60"/>
    </row>
    <row r="54" spans="2:48" ht="153" hidden="1" x14ac:dyDescent="0.25">
      <c r="B54" s="65">
        <v>44</v>
      </c>
      <c r="C54" s="2" t="s">
        <v>22</v>
      </c>
      <c r="D54" s="6" t="s">
        <v>433</v>
      </c>
      <c r="E54" s="2" t="s">
        <v>434</v>
      </c>
      <c r="F54" s="6" t="s">
        <v>435</v>
      </c>
      <c r="G54" s="6" t="s">
        <v>436</v>
      </c>
      <c r="H54" s="2" t="s">
        <v>437</v>
      </c>
      <c r="I54" s="2" t="s">
        <v>52</v>
      </c>
      <c r="J54" s="2" t="s">
        <v>438</v>
      </c>
      <c r="K54" s="2" t="s">
        <v>54</v>
      </c>
      <c r="L54" s="2" t="s">
        <v>254</v>
      </c>
      <c r="M54" s="6" t="s">
        <v>439</v>
      </c>
      <c r="N54" s="6" t="s">
        <v>440</v>
      </c>
      <c r="O54" s="2"/>
      <c r="P54" s="2"/>
      <c r="Q54" s="5" t="s">
        <v>228</v>
      </c>
      <c r="R54" s="5" t="s">
        <v>1</v>
      </c>
      <c r="S54" s="74">
        <v>1</v>
      </c>
      <c r="T54" s="2"/>
      <c r="U54" s="2"/>
      <c r="V54" s="2"/>
      <c r="W54" s="2"/>
      <c r="X54" s="85">
        <v>293</v>
      </c>
      <c r="Y54" s="86">
        <v>274.67779999999999</v>
      </c>
      <c r="Z54" s="2"/>
      <c r="AA54" s="2"/>
      <c r="AB54" s="2"/>
      <c r="AC54" s="2"/>
      <c r="AD54" s="2"/>
      <c r="AE54" s="2"/>
      <c r="AF54" s="2"/>
      <c r="AG54" s="2"/>
      <c r="AH54" s="2"/>
      <c r="AI54" s="2"/>
      <c r="AJ54" s="2"/>
      <c r="AK54" s="2"/>
      <c r="AL54" s="2"/>
      <c r="AM54" s="2"/>
      <c r="AN54" s="2"/>
      <c r="AO54" s="2"/>
      <c r="AP54" s="2"/>
      <c r="AQ54" s="2"/>
      <c r="AR54" s="85">
        <f t="shared" si="0"/>
        <v>293</v>
      </c>
      <c r="AS54" s="20">
        <f t="shared" si="0"/>
        <v>274.67779999999999</v>
      </c>
      <c r="AT54" s="19">
        <f t="shared" si="3"/>
        <v>0.93746689419795215</v>
      </c>
      <c r="AU54" s="78" t="s">
        <v>4</v>
      </c>
      <c r="AV54" s="60"/>
    </row>
    <row r="55" spans="2:48" ht="98.25" hidden="1" customHeight="1" x14ac:dyDescent="0.25">
      <c r="B55" s="65">
        <v>45</v>
      </c>
      <c r="C55" s="2" t="s">
        <v>23</v>
      </c>
      <c r="D55" s="6" t="s">
        <v>333</v>
      </c>
      <c r="E55" s="2" t="s">
        <v>334</v>
      </c>
      <c r="F55" s="6" t="s">
        <v>335</v>
      </c>
      <c r="G55" s="6" t="s">
        <v>336</v>
      </c>
      <c r="H55" s="2" t="s">
        <v>337</v>
      </c>
      <c r="I55" s="2" t="s">
        <v>52</v>
      </c>
      <c r="J55" s="2" t="s">
        <v>62</v>
      </c>
      <c r="K55" s="2" t="s">
        <v>54</v>
      </c>
      <c r="L55" s="2" t="s">
        <v>161</v>
      </c>
      <c r="M55" s="6" t="s">
        <v>338</v>
      </c>
      <c r="N55" s="6" t="s">
        <v>339</v>
      </c>
      <c r="O55" s="2"/>
      <c r="P55" s="2"/>
      <c r="Q55" s="5" t="s">
        <v>228</v>
      </c>
      <c r="R55" s="5" t="s">
        <v>107</v>
      </c>
      <c r="S55" s="5"/>
      <c r="T55" s="2"/>
      <c r="U55" s="2"/>
      <c r="V55" s="2"/>
      <c r="W55" s="2"/>
      <c r="X55" s="2"/>
      <c r="Y55" s="2"/>
      <c r="Z55" s="2"/>
      <c r="AA55" s="2"/>
      <c r="AB55" s="2"/>
      <c r="AC55" s="2"/>
      <c r="AD55" s="2"/>
      <c r="AE55" s="2"/>
      <c r="AF55" s="2"/>
      <c r="AG55" s="2"/>
      <c r="AH55" s="2"/>
      <c r="AI55" s="2"/>
      <c r="AJ55" s="2"/>
      <c r="AK55" s="2"/>
      <c r="AL55" s="2"/>
      <c r="AM55" s="2"/>
      <c r="AN55" s="2"/>
      <c r="AO55" s="2"/>
      <c r="AP55" s="2"/>
      <c r="AQ55" s="2"/>
      <c r="AR55" s="22">
        <f t="shared" si="0"/>
        <v>0</v>
      </c>
      <c r="AS55" s="22">
        <f t="shared" si="0"/>
        <v>0</v>
      </c>
      <c r="AT55" s="19" t="e">
        <f t="shared" si="3"/>
        <v>#DIV/0!</v>
      </c>
      <c r="AU55" s="2"/>
      <c r="AV55" s="60" t="s">
        <v>672</v>
      </c>
    </row>
    <row r="56" spans="2:48" ht="103.5" hidden="1" customHeight="1" x14ac:dyDescent="0.25">
      <c r="B56" s="65">
        <v>46</v>
      </c>
      <c r="C56" s="2" t="s">
        <v>23</v>
      </c>
      <c r="D56" s="6" t="s">
        <v>333</v>
      </c>
      <c r="E56" s="2" t="s">
        <v>442</v>
      </c>
      <c r="F56" s="6" t="s">
        <v>443</v>
      </c>
      <c r="G56" s="6" t="s">
        <v>444</v>
      </c>
      <c r="H56" s="2" t="s">
        <v>445</v>
      </c>
      <c r="I56" s="2" t="s">
        <v>52</v>
      </c>
      <c r="J56" s="2" t="s">
        <v>62</v>
      </c>
      <c r="K56" s="2" t="s">
        <v>54</v>
      </c>
      <c r="L56" s="2" t="s">
        <v>55</v>
      </c>
      <c r="M56" s="6" t="s">
        <v>446</v>
      </c>
      <c r="N56" s="6" t="s">
        <v>447</v>
      </c>
      <c r="O56" s="2"/>
      <c r="P56" s="2"/>
      <c r="Q56" s="5" t="s">
        <v>228</v>
      </c>
      <c r="R56" s="5" t="s">
        <v>1</v>
      </c>
      <c r="S56" s="74">
        <v>1</v>
      </c>
      <c r="T56" s="2">
        <v>1927</v>
      </c>
      <c r="U56" s="2">
        <v>1815</v>
      </c>
      <c r="V56" s="2">
        <v>2784</v>
      </c>
      <c r="W56" s="2">
        <v>2367</v>
      </c>
      <c r="X56" s="2">
        <v>2493</v>
      </c>
      <c r="Y56" s="2">
        <v>2104</v>
      </c>
      <c r="Z56" s="2"/>
      <c r="AA56" s="2"/>
      <c r="AB56" s="2"/>
      <c r="AC56" s="2"/>
      <c r="AD56" s="2"/>
      <c r="AE56" s="2"/>
      <c r="AF56" s="2"/>
      <c r="AG56" s="2"/>
      <c r="AH56" s="2"/>
      <c r="AI56" s="2"/>
      <c r="AJ56" s="2"/>
      <c r="AK56" s="2"/>
      <c r="AL56" s="2"/>
      <c r="AM56" s="2"/>
      <c r="AN56" s="2"/>
      <c r="AO56" s="2"/>
      <c r="AP56" s="2"/>
      <c r="AQ56" s="2"/>
      <c r="AR56" s="22">
        <f t="shared" si="0"/>
        <v>7204</v>
      </c>
      <c r="AS56" s="22">
        <f t="shared" si="0"/>
        <v>6286</v>
      </c>
      <c r="AT56" s="19">
        <f t="shared" si="3"/>
        <v>0.87257079400333148</v>
      </c>
      <c r="AU56" s="78" t="s">
        <v>4</v>
      </c>
      <c r="AV56" s="60"/>
    </row>
    <row r="57" spans="2:48" ht="98.25" hidden="1" customHeight="1" x14ac:dyDescent="0.25">
      <c r="B57" s="65">
        <v>47</v>
      </c>
      <c r="C57" s="2" t="s">
        <v>23</v>
      </c>
      <c r="D57" s="6" t="s">
        <v>333</v>
      </c>
      <c r="E57" s="2" t="s">
        <v>442</v>
      </c>
      <c r="F57" s="6" t="s">
        <v>453</v>
      </c>
      <c r="G57" s="6" t="s">
        <v>454</v>
      </c>
      <c r="H57" s="2" t="s">
        <v>445</v>
      </c>
      <c r="I57" s="2" t="s">
        <v>52</v>
      </c>
      <c r="J57" s="2" t="s">
        <v>62</v>
      </c>
      <c r="K57" s="2" t="s">
        <v>54</v>
      </c>
      <c r="L57" s="2" t="s">
        <v>55</v>
      </c>
      <c r="M57" s="6" t="s">
        <v>455</v>
      </c>
      <c r="N57" s="6" t="s">
        <v>456</v>
      </c>
      <c r="O57" s="2"/>
      <c r="P57" s="2"/>
      <c r="Q57" s="5" t="s">
        <v>228</v>
      </c>
      <c r="R57" s="5" t="s">
        <v>1</v>
      </c>
      <c r="S57" s="74">
        <v>1</v>
      </c>
      <c r="T57" s="2">
        <v>1927</v>
      </c>
      <c r="U57" s="2">
        <v>1923</v>
      </c>
      <c r="V57" s="2">
        <v>92</v>
      </c>
      <c r="W57" s="2">
        <v>81</v>
      </c>
      <c r="X57" s="2">
        <v>73</v>
      </c>
      <c r="Y57" s="2">
        <v>55</v>
      </c>
      <c r="Z57" s="2"/>
      <c r="AA57" s="2"/>
      <c r="AB57" s="2"/>
      <c r="AC57" s="2"/>
      <c r="AD57" s="2"/>
      <c r="AE57" s="2"/>
      <c r="AF57" s="2"/>
      <c r="AG57" s="2"/>
      <c r="AH57" s="2"/>
      <c r="AI57" s="2"/>
      <c r="AJ57" s="2"/>
      <c r="AK57" s="2"/>
      <c r="AL57" s="2"/>
      <c r="AM57" s="2"/>
      <c r="AN57" s="2"/>
      <c r="AO57" s="2"/>
      <c r="AP57" s="2"/>
      <c r="AQ57" s="2"/>
      <c r="AR57" s="22">
        <f t="shared" si="0"/>
        <v>2092</v>
      </c>
      <c r="AS57" s="22">
        <f t="shared" si="0"/>
        <v>2059</v>
      </c>
      <c r="AT57" s="19">
        <f t="shared" si="3"/>
        <v>0.98422562141491399</v>
      </c>
      <c r="AU57" s="78" t="s">
        <v>4</v>
      </c>
      <c r="AV57" s="60"/>
    </row>
    <row r="58" spans="2:48" ht="98.25" hidden="1" customHeight="1" x14ac:dyDescent="0.25">
      <c r="B58" s="65">
        <v>48</v>
      </c>
      <c r="C58" s="2" t="s">
        <v>23</v>
      </c>
      <c r="D58" s="6" t="s">
        <v>333</v>
      </c>
      <c r="E58" s="2" t="s">
        <v>458</v>
      </c>
      <c r="F58" s="6" t="s">
        <v>459</v>
      </c>
      <c r="G58" s="6" t="s">
        <v>460</v>
      </c>
      <c r="H58" s="2" t="s">
        <v>445</v>
      </c>
      <c r="I58" s="2" t="s">
        <v>52</v>
      </c>
      <c r="J58" s="2" t="s">
        <v>62</v>
      </c>
      <c r="K58" s="2" t="s">
        <v>54</v>
      </c>
      <c r="L58" s="2" t="s">
        <v>55</v>
      </c>
      <c r="M58" s="6" t="s">
        <v>461</v>
      </c>
      <c r="N58" s="6" t="s">
        <v>462</v>
      </c>
      <c r="O58" s="2"/>
      <c r="P58" s="2"/>
      <c r="Q58" s="5" t="s">
        <v>228</v>
      </c>
      <c r="R58" s="5" t="s">
        <v>1</v>
      </c>
      <c r="S58" s="74">
        <v>1</v>
      </c>
      <c r="T58" s="2">
        <v>49</v>
      </c>
      <c r="U58" s="2">
        <v>48</v>
      </c>
      <c r="V58" s="2">
        <v>42</v>
      </c>
      <c r="W58" s="2">
        <v>40</v>
      </c>
      <c r="X58" s="2">
        <v>161</v>
      </c>
      <c r="Y58" s="2">
        <v>161</v>
      </c>
      <c r="Z58" s="2"/>
      <c r="AA58" s="2"/>
      <c r="AB58" s="2"/>
      <c r="AC58" s="2"/>
      <c r="AD58" s="2"/>
      <c r="AE58" s="2"/>
      <c r="AF58" s="2"/>
      <c r="AG58" s="2"/>
      <c r="AH58" s="2"/>
      <c r="AI58" s="2"/>
      <c r="AJ58" s="2"/>
      <c r="AK58" s="2"/>
      <c r="AL58" s="2"/>
      <c r="AM58" s="2"/>
      <c r="AN58" s="2"/>
      <c r="AO58" s="2"/>
      <c r="AP58" s="2"/>
      <c r="AQ58" s="2"/>
      <c r="AR58" s="22">
        <f t="shared" si="0"/>
        <v>252</v>
      </c>
      <c r="AS58" s="22">
        <f t="shared" si="0"/>
        <v>249</v>
      </c>
      <c r="AT58" s="19">
        <f t="shared" si="3"/>
        <v>0.98809523809523814</v>
      </c>
      <c r="AU58" s="78" t="s">
        <v>4</v>
      </c>
      <c r="AV58" s="60"/>
    </row>
    <row r="59" spans="2:48" ht="98.25" hidden="1" customHeight="1" x14ac:dyDescent="0.25">
      <c r="B59" s="65">
        <v>49</v>
      </c>
      <c r="C59" s="2" t="s">
        <v>23</v>
      </c>
      <c r="D59" s="6" t="s">
        <v>333</v>
      </c>
      <c r="E59" s="2" t="s">
        <v>442</v>
      </c>
      <c r="F59" s="6" t="s">
        <v>463</v>
      </c>
      <c r="G59" s="6" t="s">
        <v>464</v>
      </c>
      <c r="H59" s="2" t="s">
        <v>445</v>
      </c>
      <c r="I59" s="2" t="s">
        <v>52</v>
      </c>
      <c r="J59" s="2" t="s">
        <v>62</v>
      </c>
      <c r="K59" s="2" t="s">
        <v>54</v>
      </c>
      <c r="L59" s="2" t="s">
        <v>55</v>
      </c>
      <c r="M59" s="6" t="s">
        <v>465</v>
      </c>
      <c r="N59" s="6" t="s">
        <v>466</v>
      </c>
      <c r="O59" s="2"/>
      <c r="P59" s="2"/>
      <c r="Q59" s="5" t="s">
        <v>228</v>
      </c>
      <c r="R59" s="5" t="s">
        <v>1</v>
      </c>
      <c r="S59" s="74">
        <v>1</v>
      </c>
      <c r="T59" s="2">
        <v>1879</v>
      </c>
      <c r="U59" s="2">
        <v>1767</v>
      </c>
      <c r="V59" s="2">
        <v>2742</v>
      </c>
      <c r="W59" s="2">
        <v>2327</v>
      </c>
      <c r="X59" s="2">
        <v>2332</v>
      </c>
      <c r="Y59" s="2">
        <v>1943</v>
      </c>
      <c r="Z59" s="2"/>
      <c r="AA59" s="2"/>
      <c r="AB59" s="2"/>
      <c r="AC59" s="2"/>
      <c r="AD59" s="2"/>
      <c r="AE59" s="2"/>
      <c r="AF59" s="2"/>
      <c r="AG59" s="2"/>
      <c r="AH59" s="2"/>
      <c r="AI59" s="2"/>
      <c r="AJ59" s="2"/>
      <c r="AK59" s="2"/>
      <c r="AL59" s="2"/>
      <c r="AM59" s="2"/>
      <c r="AN59" s="2"/>
      <c r="AO59" s="2"/>
      <c r="AP59" s="2"/>
      <c r="AQ59" s="2"/>
      <c r="AR59" s="22">
        <f t="shared" si="0"/>
        <v>6953</v>
      </c>
      <c r="AS59" s="22">
        <f t="shared" si="0"/>
        <v>6037</v>
      </c>
      <c r="AT59" s="19">
        <f t="shared" si="3"/>
        <v>0.86825830576729468</v>
      </c>
      <c r="AU59" s="78" t="s">
        <v>4</v>
      </c>
      <c r="AV59" s="60"/>
    </row>
    <row r="60" spans="2:48" ht="98.25" hidden="1" customHeight="1" x14ac:dyDescent="0.25">
      <c r="B60" s="65">
        <v>50</v>
      </c>
      <c r="C60" s="2" t="s">
        <v>23</v>
      </c>
      <c r="D60" s="6" t="s">
        <v>333</v>
      </c>
      <c r="E60" s="2" t="s">
        <v>442</v>
      </c>
      <c r="F60" s="6" t="s">
        <v>467</v>
      </c>
      <c r="G60" s="6" t="s">
        <v>468</v>
      </c>
      <c r="H60" s="2" t="s">
        <v>445</v>
      </c>
      <c r="I60" s="2" t="s">
        <v>52</v>
      </c>
      <c r="J60" s="2" t="s">
        <v>62</v>
      </c>
      <c r="K60" s="2" t="s">
        <v>54</v>
      </c>
      <c r="L60" s="2" t="s">
        <v>55</v>
      </c>
      <c r="M60" s="6" t="s">
        <v>469</v>
      </c>
      <c r="N60" s="6" t="s">
        <v>470</v>
      </c>
      <c r="O60" s="2"/>
      <c r="P60" s="2"/>
      <c r="Q60" s="5" t="s">
        <v>228</v>
      </c>
      <c r="R60" s="5" t="s">
        <v>1</v>
      </c>
      <c r="S60" s="74">
        <v>1</v>
      </c>
      <c r="T60" s="2">
        <v>4</v>
      </c>
      <c r="U60" s="2">
        <v>4</v>
      </c>
      <c r="V60" s="2">
        <v>27</v>
      </c>
      <c r="W60" s="2">
        <v>27</v>
      </c>
      <c r="X60" s="2">
        <v>10</v>
      </c>
      <c r="Y60" s="2">
        <v>10</v>
      </c>
      <c r="Z60" s="2"/>
      <c r="AA60" s="2"/>
      <c r="AB60" s="2"/>
      <c r="AC60" s="2"/>
      <c r="AD60" s="2"/>
      <c r="AE60" s="2"/>
      <c r="AF60" s="2"/>
      <c r="AG60" s="2"/>
      <c r="AH60" s="2"/>
      <c r="AI60" s="2"/>
      <c r="AJ60" s="2"/>
      <c r="AK60" s="2"/>
      <c r="AL60" s="2"/>
      <c r="AM60" s="2"/>
      <c r="AN60" s="2"/>
      <c r="AO60" s="2"/>
      <c r="AP60" s="2"/>
      <c r="AQ60" s="2"/>
      <c r="AR60" s="22">
        <f t="shared" si="0"/>
        <v>41</v>
      </c>
      <c r="AS60" s="22">
        <f t="shared" si="0"/>
        <v>41</v>
      </c>
      <c r="AT60" s="19">
        <f t="shared" si="3"/>
        <v>1</v>
      </c>
      <c r="AU60" s="78" t="s">
        <v>4</v>
      </c>
      <c r="AV60" s="60"/>
    </row>
    <row r="61" spans="2:48" ht="98.25" hidden="1" customHeight="1" x14ac:dyDescent="0.25">
      <c r="B61" s="65">
        <v>51</v>
      </c>
      <c r="C61" s="2" t="s">
        <v>23</v>
      </c>
      <c r="D61" s="6" t="s">
        <v>333</v>
      </c>
      <c r="E61" s="2" t="s">
        <v>442</v>
      </c>
      <c r="F61" s="6" t="s">
        <v>472</v>
      </c>
      <c r="G61" s="6" t="s">
        <v>473</v>
      </c>
      <c r="H61" s="2" t="s">
        <v>445</v>
      </c>
      <c r="I61" s="2" t="s">
        <v>52</v>
      </c>
      <c r="J61" s="2" t="s">
        <v>62</v>
      </c>
      <c r="K61" s="2" t="s">
        <v>54</v>
      </c>
      <c r="L61" s="2" t="s">
        <v>55</v>
      </c>
      <c r="M61" s="6" t="s">
        <v>474</v>
      </c>
      <c r="N61" s="6" t="s">
        <v>475</v>
      </c>
      <c r="O61" s="2"/>
      <c r="P61" s="2"/>
      <c r="Q61" s="5" t="s">
        <v>228</v>
      </c>
      <c r="R61" s="5" t="s">
        <v>1</v>
      </c>
      <c r="S61" s="74">
        <v>1</v>
      </c>
      <c r="T61" s="2">
        <v>4</v>
      </c>
      <c r="U61" s="2">
        <v>4</v>
      </c>
      <c r="V61" s="2">
        <v>27</v>
      </c>
      <c r="W61" s="2">
        <v>17</v>
      </c>
      <c r="X61" s="2">
        <v>10</v>
      </c>
      <c r="Y61" s="2">
        <v>23</v>
      </c>
      <c r="Z61" s="2"/>
      <c r="AA61" s="2"/>
      <c r="AB61" s="2"/>
      <c r="AC61" s="2"/>
      <c r="AD61" s="2"/>
      <c r="AE61" s="2"/>
      <c r="AF61" s="2"/>
      <c r="AG61" s="2"/>
      <c r="AH61" s="2"/>
      <c r="AI61" s="2"/>
      <c r="AJ61" s="2"/>
      <c r="AK61" s="2"/>
      <c r="AL61" s="2"/>
      <c r="AM61" s="2"/>
      <c r="AN61" s="2"/>
      <c r="AO61" s="2"/>
      <c r="AP61" s="2"/>
      <c r="AQ61" s="2"/>
      <c r="AR61" s="22">
        <f t="shared" si="0"/>
        <v>41</v>
      </c>
      <c r="AS61" s="22">
        <f t="shared" si="0"/>
        <v>44</v>
      </c>
      <c r="AT61" s="19">
        <f t="shared" si="3"/>
        <v>1.0731707317073171</v>
      </c>
      <c r="AU61" s="78" t="s">
        <v>4</v>
      </c>
      <c r="AV61" s="60"/>
    </row>
    <row r="62" spans="2:48" ht="68.25" hidden="1" customHeight="1" x14ac:dyDescent="0.25">
      <c r="B62" s="65">
        <v>52</v>
      </c>
      <c r="C62" s="2" t="s">
        <v>19</v>
      </c>
      <c r="D62" s="6" t="s">
        <v>311</v>
      </c>
      <c r="E62" s="2" t="s">
        <v>312</v>
      </c>
      <c r="F62" s="6" t="s">
        <v>313</v>
      </c>
      <c r="G62" s="6" t="s">
        <v>314</v>
      </c>
      <c r="H62" s="2" t="s">
        <v>315</v>
      </c>
      <c r="I62" s="2" t="s">
        <v>52</v>
      </c>
      <c r="J62" s="2" t="s">
        <v>62</v>
      </c>
      <c r="K62" s="2" t="s">
        <v>54</v>
      </c>
      <c r="L62" s="2" t="s">
        <v>91</v>
      </c>
      <c r="M62" s="6" t="s">
        <v>316</v>
      </c>
      <c r="N62" s="6" t="s">
        <v>317</v>
      </c>
      <c r="O62" s="2"/>
      <c r="P62" s="2"/>
      <c r="Q62" s="5" t="s">
        <v>228</v>
      </c>
      <c r="R62" s="5" t="s">
        <v>1</v>
      </c>
      <c r="S62" s="74">
        <v>1</v>
      </c>
      <c r="T62" s="2"/>
      <c r="U62" s="2"/>
      <c r="V62" s="2"/>
      <c r="W62" s="2"/>
      <c r="X62" s="2">
        <v>10</v>
      </c>
      <c r="Y62" s="2">
        <v>10</v>
      </c>
      <c r="Z62" s="2"/>
      <c r="AA62" s="2"/>
      <c r="AB62" s="2"/>
      <c r="AC62" s="2"/>
      <c r="AD62" s="2"/>
      <c r="AE62" s="2"/>
      <c r="AF62" s="2"/>
      <c r="AG62" s="2"/>
      <c r="AH62" s="2"/>
      <c r="AI62" s="2"/>
      <c r="AJ62" s="2"/>
      <c r="AK62" s="2"/>
      <c r="AL62" s="2"/>
      <c r="AM62" s="2"/>
      <c r="AN62" s="2"/>
      <c r="AO62" s="2"/>
      <c r="AP62" s="2"/>
      <c r="AQ62" s="2"/>
      <c r="AR62" s="22">
        <f t="shared" si="0"/>
        <v>10</v>
      </c>
      <c r="AS62" s="22">
        <f t="shared" si="0"/>
        <v>10</v>
      </c>
      <c r="AT62" s="19">
        <f t="shared" si="3"/>
        <v>1</v>
      </c>
      <c r="AU62" s="78" t="s">
        <v>4</v>
      </c>
      <c r="AV62" s="60"/>
    </row>
    <row r="63" spans="2:48" ht="68.25" hidden="1" customHeight="1" x14ac:dyDescent="0.25">
      <c r="B63" s="65">
        <v>53</v>
      </c>
      <c r="C63" s="2" t="s">
        <v>19</v>
      </c>
      <c r="D63" s="6" t="s">
        <v>311</v>
      </c>
      <c r="E63" s="2" t="s">
        <v>318</v>
      </c>
      <c r="F63" s="6" t="s">
        <v>319</v>
      </c>
      <c r="G63" s="6" t="s">
        <v>320</v>
      </c>
      <c r="H63" s="2" t="s">
        <v>315</v>
      </c>
      <c r="I63" s="2" t="s">
        <v>52</v>
      </c>
      <c r="J63" s="2" t="s">
        <v>62</v>
      </c>
      <c r="K63" s="2" t="s">
        <v>54</v>
      </c>
      <c r="L63" s="2" t="s">
        <v>91</v>
      </c>
      <c r="M63" s="6" t="s">
        <v>321</v>
      </c>
      <c r="N63" s="6" t="s">
        <v>322</v>
      </c>
      <c r="O63" s="2"/>
      <c r="P63" s="2"/>
      <c r="Q63" s="5" t="s">
        <v>228</v>
      </c>
      <c r="R63" s="5" t="s">
        <v>1</v>
      </c>
      <c r="S63" s="74">
        <v>1</v>
      </c>
      <c r="T63" s="2"/>
      <c r="U63" s="2"/>
      <c r="V63" s="2"/>
      <c r="W63" s="2"/>
      <c r="X63" s="2">
        <v>4</v>
      </c>
      <c r="Y63" s="2">
        <v>4</v>
      </c>
      <c r="Z63" s="2"/>
      <c r="AA63" s="2"/>
      <c r="AB63" s="2"/>
      <c r="AC63" s="2"/>
      <c r="AD63" s="2"/>
      <c r="AE63" s="2"/>
      <c r="AF63" s="2"/>
      <c r="AG63" s="2"/>
      <c r="AH63" s="2"/>
      <c r="AI63" s="2"/>
      <c r="AJ63" s="2"/>
      <c r="AK63" s="2"/>
      <c r="AL63" s="2"/>
      <c r="AM63" s="2"/>
      <c r="AN63" s="2"/>
      <c r="AO63" s="2"/>
      <c r="AP63" s="2"/>
      <c r="AQ63" s="2"/>
      <c r="AR63" s="22">
        <f t="shared" si="0"/>
        <v>4</v>
      </c>
      <c r="AS63" s="22">
        <f t="shared" si="0"/>
        <v>4</v>
      </c>
      <c r="AT63" s="19">
        <f t="shared" si="3"/>
        <v>1</v>
      </c>
      <c r="AU63" s="78" t="s">
        <v>4</v>
      </c>
      <c r="AV63" s="60"/>
    </row>
    <row r="64" spans="2:48" ht="77.25" customHeight="1" x14ac:dyDescent="0.25">
      <c r="B64" s="65">
        <v>54</v>
      </c>
      <c r="C64" s="2" t="s">
        <v>20</v>
      </c>
      <c r="D64" s="6" t="s">
        <v>344</v>
      </c>
      <c r="E64" s="2" t="s">
        <v>345</v>
      </c>
      <c r="F64" s="6" t="s">
        <v>673</v>
      </c>
      <c r="G64" s="6" t="s">
        <v>674</v>
      </c>
      <c r="H64" s="2" t="s">
        <v>348</v>
      </c>
      <c r="I64" s="2" t="s">
        <v>76</v>
      </c>
      <c r="J64" s="2" t="s">
        <v>62</v>
      </c>
      <c r="K64" s="2" t="s">
        <v>278</v>
      </c>
      <c r="L64" s="2" t="s">
        <v>55</v>
      </c>
      <c r="M64" s="6" t="s">
        <v>675</v>
      </c>
      <c r="N64" s="6" t="s">
        <v>676</v>
      </c>
      <c r="O64" s="2"/>
      <c r="P64" s="2"/>
      <c r="Q64" s="5" t="s">
        <v>677</v>
      </c>
      <c r="R64" s="5" t="s">
        <v>646</v>
      </c>
      <c r="S64" s="5" t="s">
        <v>678</v>
      </c>
      <c r="T64" s="2">
        <v>-1</v>
      </c>
      <c r="U64" s="2">
        <v>0</v>
      </c>
      <c r="V64" s="2">
        <v>-1</v>
      </c>
      <c r="W64" s="2">
        <v>0</v>
      </c>
      <c r="X64" s="2">
        <v>-1</v>
      </c>
      <c r="Y64" s="2">
        <v>0</v>
      </c>
      <c r="Z64" s="2"/>
      <c r="AA64" s="2"/>
      <c r="AB64" s="2"/>
      <c r="AC64" s="2"/>
      <c r="AD64" s="2"/>
      <c r="AE64" s="2"/>
      <c r="AF64" s="2"/>
      <c r="AG64" s="2"/>
      <c r="AH64" s="2"/>
      <c r="AI64" s="2"/>
      <c r="AJ64" s="2"/>
      <c r="AK64" s="2"/>
      <c r="AL64" s="2"/>
      <c r="AM64" s="2"/>
      <c r="AN64" s="2"/>
      <c r="AO64" s="2"/>
      <c r="AP64" s="2"/>
      <c r="AQ64" s="2"/>
      <c r="AR64" s="22">
        <f>+AVERAGE(T64,V64,X64,Z64,AB64,AD64,AF64,AH64,AJ64,AL64,AN64,AP64)</f>
        <v>-1</v>
      </c>
      <c r="AS64" s="22">
        <f>+AVERAGE(U64,W64,Y64,AA64,AC64,AE64,AG64,AI64,AK64,AM64,AO64,AQ64)</f>
        <v>0</v>
      </c>
      <c r="AT64" s="5">
        <f t="shared" si="3"/>
        <v>0</v>
      </c>
      <c r="AU64" s="79" t="s">
        <v>6</v>
      </c>
      <c r="AV64" s="60"/>
    </row>
    <row r="65" spans="2:48" ht="77.25" customHeight="1" x14ac:dyDescent="0.25">
      <c r="B65" s="65">
        <v>55</v>
      </c>
      <c r="C65" s="2" t="s">
        <v>20</v>
      </c>
      <c r="D65" s="6" t="s">
        <v>344</v>
      </c>
      <c r="E65" s="2" t="s">
        <v>345</v>
      </c>
      <c r="F65" s="6" t="s">
        <v>679</v>
      </c>
      <c r="G65" s="6" t="s">
        <v>680</v>
      </c>
      <c r="H65" s="2" t="s">
        <v>348</v>
      </c>
      <c r="I65" s="2" t="s">
        <v>52</v>
      </c>
      <c r="J65" s="2" t="s">
        <v>62</v>
      </c>
      <c r="K65" s="2" t="s">
        <v>54</v>
      </c>
      <c r="L65" s="2" t="s">
        <v>55</v>
      </c>
      <c r="M65" s="6" t="s">
        <v>681</v>
      </c>
      <c r="N65" s="6" t="s">
        <v>682</v>
      </c>
      <c r="O65" s="2" t="s">
        <v>683</v>
      </c>
      <c r="P65" s="2"/>
      <c r="Q65" s="5" t="s">
        <v>228</v>
      </c>
      <c r="R65" s="5" t="s">
        <v>646</v>
      </c>
      <c r="S65" s="75">
        <v>5.0000000000000001E-4</v>
      </c>
      <c r="T65" s="2">
        <v>743</v>
      </c>
      <c r="U65" s="2">
        <v>2</v>
      </c>
      <c r="V65" s="2">
        <v>780</v>
      </c>
      <c r="W65" s="2">
        <v>3</v>
      </c>
      <c r="X65" s="2">
        <v>716</v>
      </c>
      <c r="Y65" s="2">
        <v>0</v>
      </c>
      <c r="Z65" s="2"/>
      <c r="AA65" s="2"/>
      <c r="AB65" s="2"/>
      <c r="AC65" s="2"/>
      <c r="AD65" s="2"/>
      <c r="AE65" s="2"/>
      <c r="AF65" s="2"/>
      <c r="AG65" s="2"/>
      <c r="AH65" s="2"/>
      <c r="AI65" s="2"/>
      <c r="AJ65" s="2"/>
      <c r="AK65" s="2"/>
      <c r="AL65" s="2"/>
      <c r="AM65" s="2"/>
      <c r="AN65" s="2"/>
      <c r="AO65" s="2"/>
      <c r="AP65" s="2"/>
      <c r="AQ65" s="2"/>
      <c r="AR65" s="22">
        <f t="shared" si="0"/>
        <v>2239</v>
      </c>
      <c r="AS65" s="22">
        <f t="shared" si="0"/>
        <v>5</v>
      </c>
      <c r="AT65" s="82">
        <f t="shared" si="3"/>
        <v>2.2331397945511387E-3</v>
      </c>
      <c r="AU65" s="21" t="s">
        <v>603</v>
      </c>
      <c r="AV65" s="60"/>
    </row>
    <row r="66" spans="2:48" ht="77.25" customHeight="1" x14ac:dyDescent="0.25">
      <c r="B66" s="65">
        <v>56</v>
      </c>
      <c r="C66" s="2" t="s">
        <v>20</v>
      </c>
      <c r="D66" s="6" t="s">
        <v>344</v>
      </c>
      <c r="E66" s="2" t="s">
        <v>345</v>
      </c>
      <c r="F66" s="6" t="s">
        <v>684</v>
      </c>
      <c r="G66" s="6" t="s">
        <v>685</v>
      </c>
      <c r="H66" s="2" t="s">
        <v>348</v>
      </c>
      <c r="I66" s="2" t="s">
        <v>76</v>
      </c>
      <c r="J66" s="2" t="s">
        <v>62</v>
      </c>
      <c r="K66" s="2" t="s">
        <v>278</v>
      </c>
      <c r="L66" s="2" t="s">
        <v>55</v>
      </c>
      <c r="M66" s="6" t="s">
        <v>686</v>
      </c>
      <c r="N66" s="6" t="s">
        <v>687</v>
      </c>
      <c r="O66" s="2"/>
      <c r="P66" s="2"/>
      <c r="Q66" s="5" t="s">
        <v>677</v>
      </c>
      <c r="R66" s="5" t="s">
        <v>646</v>
      </c>
      <c r="S66" s="5" t="s">
        <v>678</v>
      </c>
      <c r="T66" s="2">
        <v>-1</v>
      </c>
      <c r="U66" s="2">
        <v>0</v>
      </c>
      <c r="V66" s="2">
        <v>-1</v>
      </c>
      <c r="W66" s="2">
        <v>-1</v>
      </c>
      <c r="X66" s="2">
        <v>-1</v>
      </c>
      <c r="Y66" s="2">
        <v>0</v>
      </c>
      <c r="Z66" s="2"/>
      <c r="AA66" s="2"/>
      <c r="AB66" s="2"/>
      <c r="AC66" s="2"/>
      <c r="AD66" s="2"/>
      <c r="AE66" s="2"/>
      <c r="AF66" s="2"/>
      <c r="AG66" s="2"/>
      <c r="AH66" s="2"/>
      <c r="AI66" s="2"/>
      <c r="AJ66" s="2"/>
      <c r="AK66" s="2"/>
      <c r="AL66" s="2"/>
      <c r="AM66" s="2"/>
      <c r="AN66" s="2"/>
      <c r="AO66" s="2"/>
      <c r="AP66" s="2"/>
      <c r="AQ66" s="2"/>
      <c r="AR66" s="22">
        <f>+AVERAGE(T66,V66,X66,Z66,AB66,AD66,AF66,AH66,AJ66,AL66,AN66,AP66)</f>
        <v>-1</v>
      </c>
      <c r="AS66" s="22">
        <f t="shared" si="0"/>
        <v>-1</v>
      </c>
      <c r="AT66" s="83">
        <f>+AR66-AS66</f>
        <v>0</v>
      </c>
      <c r="AU66" s="79" t="s">
        <v>6</v>
      </c>
      <c r="AV66" s="60" t="s">
        <v>688</v>
      </c>
    </row>
    <row r="67" spans="2:48" ht="77.25" customHeight="1" x14ac:dyDescent="0.25">
      <c r="B67" s="65">
        <v>57</v>
      </c>
      <c r="C67" s="2" t="s">
        <v>20</v>
      </c>
      <c r="D67" s="6" t="s">
        <v>344</v>
      </c>
      <c r="E67" s="2" t="s">
        <v>345</v>
      </c>
      <c r="F67" s="6" t="s">
        <v>689</v>
      </c>
      <c r="G67" s="6" t="s">
        <v>690</v>
      </c>
      <c r="H67" s="2" t="s">
        <v>348</v>
      </c>
      <c r="I67" s="2" t="s">
        <v>76</v>
      </c>
      <c r="J67" s="2" t="s">
        <v>152</v>
      </c>
      <c r="K67" s="2" t="s">
        <v>691</v>
      </c>
      <c r="L67" s="2" t="s">
        <v>692</v>
      </c>
      <c r="M67" s="6" t="s">
        <v>693</v>
      </c>
      <c r="N67" s="6" t="s">
        <v>694</v>
      </c>
      <c r="O67" s="2"/>
      <c r="P67" s="2"/>
      <c r="Q67" s="5" t="s">
        <v>695</v>
      </c>
      <c r="R67" s="5" t="s">
        <v>646</v>
      </c>
      <c r="S67" s="5" t="s">
        <v>696</v>
      </c>
      <c r="T67" s="2"/>
      <c r="U67" s="2"/>
      <c r="V67" s="2"/>
      <c r="W67" s="2"/>
      <c r="X67" s="2">
        <v>71</v>
      </c>
      <c r="Y67" s="2">
        <v>348</v>
      </c>
      <c r="Z67" s="2"/>
      <c r="AA67" s="2"/>
      <c r="AB67" s="2"/>
      <c r="AC67" s="2"/>
      <c r="AD67" s="2"/>
      <c r="AE67" s="2"/>
      <c r="AF67" s="2"/>
      <c r="AG67" s="2"/>
      <c r="AH67" s="2"/>
      <c r="AI67" s="2"/>
      <c r="AJ67" s="2"/>
      <c r="AK67" s="2"/>
      <c r="AL67" s="2"/>
      <c r="AM67" s="2"/>
      <c r="AN67" s="2"/>
      <c r="AO67" s="2"/>
      <c r="AP67" s="2"/>
      <c r="AQ67" s="2"/>
      <c r="AR67" s="22">
        <f t="shared" si="0"/>
        <v>71</v>
      </c>
      <c r="AS67" s="22">
        <f t="shared" si="0"/>
        <v>348</v>
      </c>
      <c r="AT67" s="80">
        <f t="shared" ref="AT67:AT89" si="4">+AS67/AR67</f>
        <v>4.901408450704225</v>
      </c>
      <c r="AU67" s="78" t="s">
        <v>4</v>
      </c>
      <c r="AV67" s="60"/>
    </row>
    <row r="68" spans="2:48" ht="77.25" customHeight="1" x14ac:dyDescent="0.25">
      <c r="B68" s="65">
        <v>58</v>
      </c>
      <c r="C68" s="2" t="s">
        <v>20</v>
      </c>
      <c r="D68" s="6" t="s">
        <v>344</v>
      </c>
      <c r="E68" s="2" t="s">
        <v>345</v>
      </c>
      <c r="F68" s="6" t="s">
        <v>697</v>
      </c>
      <c r="G68" s="6" t="s">
        <v>698</v>
      </c>
      <c r="H68" s="2" t="s">
        <v>348</v>
      </c>
      <c r="I68" s="2" t="s">
        <v>76</v>
      </c>
      <c r="J68" s="2" t="s">
        <v>152</v>
      </c>
      <c r="K68" s="2" t="s">
        <v>691</v>
      </c>
      <c r="L68" s="2" t="s">
        <v>692</v>
      </c>
      <c r="M68" s="6" t="s">
        <v>693</v>
      </c>
      <c r="N68" s="6" t="s">
        <v>694</v>
      </c>
      <c r="O68" s="2"/>
      <c r="P68" s="2"/>
      <c r="Q68" s="5" t="s">
        <v>695</v>
      </c>
      <c r="R68" s="5" t="s">
        <v>646</v>
      </c>
      <c r="S68" s="5" t="s">
        <v>696</v>
      </c>
      <c r="T68" s="2"/>
      <c r="U68" s="2"/>
      <c r="V68" s="2"/>
      <c r="W68" s="2"/>
      <c r="X68" s="2">
        <v>21</v>
      </c>
      <c r="Y68" s="2">
        <v>94</v>
      </c>
      <c r="Z68" s="2"/>
      <c r="AA68" s="2"/>
      <c r="AB68" s="2"/>
      <c r="AC68" s="2"/>
      <c r="AD68" s="2"/>
      <c r="AE68" s="2"/>
      <c r="AF68" s="2"/>
      <c r="AG68" s="2"/>
      <c r="AH68" s="2"/>
      <c r="AI68" s="2"/>
      <c r="AJ68" s="2"/>
      <c r="AK68" s="2"/>
      <c r="AL68" s="2"/>
      <c r="AM68" s="2"/>
      <c r="AN68" s="2"/>
      <c r="AO68" s="2"/>
      <c r="AP68" s="2"/>
      <c r="AQ68" s="2"/>
      <c r="AR68" s="22">
        <f t="shared" si="0"/>
        <v>21</v>
      </c>
      <c r="AS68" s="22">
        <f t="shared" si="0"/>
        <v>94</v>
      </c>
      <c r="AT68" s="80">
        <f t="shared" si="4"/>
        <v>4.4761904761904763</v>
      </c>
      <c r="AU68" s="78" t="s">
        <v>4</v>
      </c>
      <c r="AV68" s="60"/>
    </row>
    <row r="69" spans="2:48" ht="77.25" customHeight="1" x14ac:dyDescent="0.25">
      <c r="B69" s="65">
        <v>59</v>
      </c>
      <c r="C69" s="2" t="s">
        <v>20</v>
      </c>
      <c r="D69" s="6" t="s">
        <v>344</v>
      </c>
      <c r="E69" s="2" t="s">
        <v>345</v>
      </c>
      <c r="F69" s="6" t="s">
        <v>699</v>
      </c>
      <c r="G69" s="6" t="s">
        <v>700</v>
      </c>
      <c r="H69" s="2" t="s">
        <v>348</v>
      </c>
      <c r="I69" s="2" t="s">
        <v>76</v>
      </c>
      <c r="J69" s="2" t="s">
        <v>152</v>
      </c>
      <c r="K69" s="2" t="s">
        <v>691</v>
      </c>
      <c r="L69" s="2" t="s">
        <v>692</v>
      </c>
      <c r="M69" s="6" t="s">
        <v>701</v>
      </c>
      <c r="N69" s="6" t="s">
        <v>702</v>
      </c>
      <c r="O69" s="2"/>
      <c r="P69" s="2"/>
      <c r="Q69" s="5" t="s">
        <v>695</v>
      </c>
      <c r="R69" s="5" t="s">
        <v>646</v>
      </c>
      <c r="S69" s="5" t="s">
        <v>703</v>
      </c>
      <c r="T69" s="2"/>
      <c r="U69" s="2"/>
      <c r="V69" s="2"/>
      <c r="W69" s="2"/>
      <c r="X69" s="2">
        <v>0</v>
      </c>
      <c r="Y69" s="2">
        <v>0</v>
      </c>
      <c r="Z69" s="2"/>
      <c r="AA69" s="2"/>
      <c r="AB69" s="2"/>
      <c r="AC69" s="2"/>
      <c r="AD69" s="2"/>
      <c r="AE69" s="2"/>
      <c r="AF69" s="2"/>
      <c r="AG69" s="2"/>
      <c r="AH69" s="2"/>
      <c r="AI69" s="2"/>
      <c r="AJ69" s="2"/>
      <c r="AK69" s="2"/>
      <c r="AL69" s="2"/>
      <c r="AM69" s="2"/>
      <c r="AN69" s="2"/>
      <c r="AO69" s="2"/>
      <c r="AP69" s="2"/>
      <c r="AQ69" s="2"/>
      <c r="AR69" s="22">
        <f t="shared" si="0"/>
        <v>0</v>
      </c>
      <c r="AS69" s="22">
        <f t="shared" si="0"/>
        <v>0</v>
      </c>
      <c r="AT69" s="80" t="e">
        <f t="shared" si="4"/>
        <v>#DIV/0!</v>
      </c>
      <c r="AU69" s="2"/>
      <c r="AV69" s="60" t="s">
        <v>704</v>
      </c>
    </row>
    <row r="70" spans="2:48" ht="77.25" customHeight="1" x14ac:dyDescent="0.25">
      <c r="B70" s="65">
        <v>60</v>
      </c>
      <c r="C70" s="2" t="s">
        <v>20</v>
      </c>
      <c r="D70" s="6" t="s">
        <v>344</v>
      </c>
      <c r="E70" s="2" t="s">
        <v>345</v>
      </c>
      <c r="F70" s="6" t="s">
        <v>705</v>
      </c>
      <c r="G70" s="6" t="s">
        <v>706</v>
      </c>
      <c r="H70" s="2" t="s">
        <v>348</v>
      </c>
      <c r="I70" s="2" t="s">
        <v>76</v>
      </c>
      <c r="J70" s="2" t="s">
        <v>152</v>
      </c>
      <c r="K70" s="2" t="s">
        <v>691</v>
      </c>
      <c r="L70" s="2" t="s">
        <v>692</v>
      </c>
      <c r="M70" s="6" t="s">
        <v>707</v>
      </c>
      <c r="N70" s="6" t="s">
        <v>708</v>
      </c>
      <c r="O70" s="2"/>
      <c r="P70" s="2"/>
      <c r="Q70" s="5" t="s">
        <v>695</v>
      </c>
      <c r="R70" s="5" t="s">
        <v>646</v>
      </c>
      <c r="S70" s="5" t="s">
        <v>703</v>
      </c>
      <c r="T70" s="2"/>
      <c r="U70" s="2"/>
      <c r="V70" s="2"/>
      <c r="W70" s="2"/>
      <c r="X70" s="2">
        <v>0</v>
      </c>
      <c r="Y70" s="2">
        <v>0</v>
      </c>
      <c r="Z70" s="2"/>
      <c r="AA70" s="2"/>
      <c r="AB70" s="2"/>
      <c r="AC70" s="2"/>
      <c r="AD70" s="2"/>
      <c r="AE70" s="2"/>
      <c r="AF70" s="2"/>
      <c r="AG70" s="2"/>
      <c r="AH70" s="2"/>
      <c r="AI70" s="2"/>
      <c r="AJ70" s="2"/>
      <c r="AK70" s="2"/>
      <c r="AL70" s="2"/>
      <c r="AM70" s="2"/>
      <c r="AN70" s="2"/>
      <c r="AO70" s="2"/>
      <c r="AP70" s="2"/>
      <c r="AQ70" s="2"/>
      <c r="AR70" s="22">
        <f t="shared" si="0"/>
        <v>0</v>
      </c>
      <c r="AS70" s="22">
        <f t="shared" si="0"/>
        <v>0</v>
      </c>
      <c r="AT70" s="80" t="e">
        <f t="shared" si="4"/>
        <v>#DIV/0!</v>
      </c>
      <c r="AU70" s="2"/>
      <c r="AV70" s="87" t="s">
        <v>709</v>
      </c>
    </row>
    <row r="71" spans="2:48" ht="77.25" hidden="1" customHeight="1" x14ac:dyDescent="0.25">
      <c r="B71" s="65">
        <v>61</v>
      </c>
      <c r="C71" s="2" t="s">
        <v>20</v>
      </c>
      <c r="D71" s="6" t="s">
        <v>344</v>
      </c>
      <c r="E71" s="2" t="s">
        <v>345</v>
      </c>
      <c r="F71" s="6" t="s">
        <v>710</v>
      </c>
      <c r="G71" s="6" t="s">
        <v>373</v>
      </c>
      <c r="H71" s="2" t="s">
        <v>348</v>
      </c>
      <c r="I71" s="2" t="s">
        <v>69</v>
      </c>
      <c r="J71" s="2" t="s">
        <v>62</v>
      </c>
      <c r="K71" s="2" t="s">
        <v>54</v>
      </c>
      <c r="L71" s="2" t="s">
        <v>91</v>
      </c>
      <c r="M71" s="6" t="s">
        <v>374</v>
      </c>
      <c r="N71" s="6" t="s">
        <v>375</v>
      </c>
      <c r="O71" s="2"/>
      <c r="P71" s="2"/>
      <c r="Q71" s="5" t="s">
        <v>228</v>
      </c>
      <c r="R71" s="5" t="s">
        <v>1</v>
      </c>
      <c r="S71" s="74">
        <v>0.8</v>
      </c>
      <c r="T71" s="2"/>
      <c r="U71" s="2"/>
      <c r="V71" s="2"/>
      <c r="W71" s="2"/>
      <c r="X71" s="2">
        <v>113</v>
      </c>
      <c r="Y71" s="2">
        <v>75</v>
      </c>
      <c r="Z71" s="2"/>
      <c r="AA71" s="2"/>
      <c r="AB71" s="2"/>
      <c r="AC71" s="2"/>
      <c r="AD71" s="2"/>
      <c r="AE71" s="2"/>
      <c r="AF71" s="2"/>
      <c r="AG71" s="2"/>
      <c r="AH71" s="2"/>
      <c r="AI71" s="2"/>
      <c r="AJ71" s="2"/>
      <c r="AK71" s="2"/>
      <c r="AL71" s="2"/>
      <c r="AM71" s="2"/>
      <c r="AN71" s="2"/>
      <c r="AO71" s="2"/>
      <c r="AP71" s="2"/>
      <c r="AQ71" s="2"/>
      <c r="AR71" s="22">
        <f t="shared" si="0"/>
        <v>113</v>
      </c>
      <c r="AS71" s="22">
        <f t="shared" si="0"/>
        <v>75</v>
      </c>
      <c r="AT71" s="19">
        <f t="shared" si="4"/>
        <v>0.66371681415929207</v>
      </c>
      <c r="AU71" s="79" t="s">
        <v>6</v>
      </c>
      <c r="AV71" s="60"/>
    </row>
    <row r="72" spans="2:48" ht="77.25" hidden="1" customHeight="1" x14ac:dyDescent="0.25">
      <c r="B72" s="65">
        <v>62</v>
      </c>
      <c r="C72" s="2" t="s">
        <v>20</v>
      </c>
      <c r="D72" s="6" t="s">
        <v>344</v>
      </c>
      <c r="E72" s="2" t="s">
        <v>345</v>
      </c>
      <c r="F72" s="6" t="s">
        <v>711</v>
      </c>
      <c r="G72" s="6" t="s">
        <v>712</v>
      </c>
      <c r="H72" s="2" t="s">
        <v>348</v>
      </c>
      <c r="I72" s="2" t="s">
        <v>69</v>
      </c>
      <c r="J72" s="2" t="s">
        <v>62</v>
      </c>
      <c r="K72" s="2" t="s">
        <v>54</v>
      </c>
      <c r="L72" s="2" t="s">
        <v>91</v>
      </c>
      <c r="M72" s="6" t="s">
        <v>378</v>
      </c>
      <c r="N72" s="6" t="s">
        <v>379</v>
      </c>
      <c r="O72" s="2"/>
      <c r="P72" s="2"/>
      <c r="Q72" s="5" t="s">
        <v>228</v>
      </c>
      <c r="R72" s="5" t="s">
        <v>1</v>
      </c>
      <c r="S72" s="74">
        <v>0.91</v>
      </c>
      <c r="T72" s="2"/>
      <c r="U72" s="2"/>
      <c r="V72" s="2"/>
      <c r="W72" s="2"/>
      <c r="X72" s="2">
        <v>590</v>
      </c>
      <c r="Y72" s="2">
        <v>576</v>
      </c>
      <c r="Z72" s="2"/>
      <c r="AA72" s="2"/>
      <c r="AB72" s="2"/>
      <c r="AC72" s="2"/>
      <c r="AD72" s="2"/>
      <c r="AE72" s="2"/>
      <c r="AF72" s="2"/>
      <c r="AG72" s="2"/>
      <c r="AH72" s="2"/>
      <c r="AI72" s="2"/>
      <c r="AJ72" s="2"/>
      <c r="AK72" s="2"/>
      <c r="AL72" s="2"/>
      <c r="AM72" s="2"/>
      <c r="AN72" s="2"/>
      <c r="AO72" s="2"/>
      <c r="AP72" s="2"/>
      <c r="AQ72" s="2"/>
      <c r="AR72" s="22">
        <f t="shared" si="0"/>
        <v>590</v>
      </c>
      <c r="AS72" s="22">
        <f t="shared" si="0"/>
        <v>576</v>
      </c>
      <c r="AT72" s="19">
        <f t="shared" si="4"/>
        <v>0.97627118644067801</v>
      </c>
      <c r="AU72" s="78" t="s">
        <v>4</v>
      </c>
      <c r="AV72" s="60"/>
    </row>
    <row r="73" spans="2:48" ht="77.25" hidden="1" customHeight="1" x14ac:dyDescent="0.25">
      <c r="B73" s="65">
        <v>63</v>
      </c>
      <c r="C73" s="2" t="s">
        <v>20</v>
      </c>
      <c r="D73" s="6" t="s">
        <v>344</v>
      </c>
      <c r="E73" s="2" t="s">
        <v>345</v>
      </c>
      <c r="F73" s="6" t="s">
        <v>713</v>
      </c>
      <c r="G73" s="6" t="s">
        <v>714</v>
      </c>
      <c r="H73" s="2" t="s">
        <v>348</v>
      </c>
      <c r="I73" s="2" t="s">
        <v>69</v>
      </c>
      <c r="J73" s="2" t="s">
        <v>62</v>
      </c>
      <c r="K73" s="2" t="s">
        <v>54</v>
      </c>
      <c r="L73" s="2" t="s">
        <v>91</v>
      </c>
      <c r="M73" s="6" t="s">
        <v>374</v>
      </c>
      <c r="N73" s="6" t="s">
        <v>375</v>
      </c>
      <c r="O73" s="2"/>
      <c r="P73" s="2"/>
      <c r="Q73" s="5" t="s">
        <v>228</v>
      </c>
      <c r="R73" s="5" t="s">
        <v>1</v>
      </c>
      <c r="S73" s="74">
        <v>0.9</v>
      </c>
      <c r="T73" s="2"/>
      <c r="U73" s="2"/>
      <c r="V73" s="2"/>
      <c r="W73" s="2"/>
      <c r="X73" s="2">
        <v>85</v>
      </c>
      <c r="Y73" s="2">
        <v>80</v>
      </c>
      <c r="Z73" s="2"/>
      <c r="AA73" s="2"/>
      <c r="AB73" s="2"/>
      <c r="AC73" s="2"/>
      <c r="AD73" s="2"/>
      <c r="AE73" s="2"/>
      <c r="AF73" s="2"/>
      <c r="AG73" s="2"/>
      <c r="AH73" s="2"/>
      <c r="AI73" s="2"/>
      <c r="AJ73" s="2"/>
      <c r="AK73" s="2"/>
      <c r="AL73" s="2"/>
      <c r="AM73" s="2"/>
      <c r="AN73" s="2"/>
      <c r="AO73" s="2"/>
      <c r="AP73" s="2"/>
      <c r="AQ73" s="2"/>
      <c r="AR73" s="22">
        <f t="shared" ref="AR73:AS89" si="5">+T73+V73+X73+Z73+AB73+AD73+AF73+AH73+AJ73+AL73+AN73+AP73</f>
        <v>85</v>
      </c>
      <c r="AS73" s="22">
        <f t="shared" si="5"/>
        <v>80</v>
      </c>
      <c r="AT73" s="19">
        <f t="shared" si="4"/>
        <v>0.94117647058823528</v>
      </c>
      <c r="AU73" s="78" t="s">
        <v>4</v>
      </c>
      <c r="AV73" s="60"/>
    </row>
    <row r="74" spans="2:48" ht="77.25" hidden="1" customHeight="1" x14ac:dyDescent="0.25">
      <c r="B74" s="65">
        <v>64</v>
      </c>
      <c r="C74" s="2" t="s">
        <v>20</v>
      </c>
      <c r="D74" s="6" t="s">
        <v>344</v>
      </c>
      <c r="E74" s="2" t="s">
        <v>345</v>
      </c>
      <c r="F74" s="6" t="s">
        <v>715</v>
      </c>
      <c r="G74" s="6" t="s">
        <v>716</v>
      </c>
      <c r="H74" s="2" t="s">
        <v>348</v>
      </c>
      <c r="I74" s="2" t="s">
        <v>52</v>
      </c>
      <c r="J74" s="2" t="s">
        <v>62</v>
      </c>
      <c r="K74" s="2" t="s">
        <v>54</v>
      </c>
      <c r="L74" s="2" t="s">
        <v>161</v>
      </c>
      <c r="M74" s="6" t="s">
        <v>717</v>
      </c>
      <c r="N74" s="6" t="s">
        <v>718</v>
      </c>
      <c r="O74" s="2"/>
      <c r="P74" s="2"/>
      <c r="Q74" s="5" t="s">
        <v>228</v>
      </c>
      <c r="R74" s="5" t="s">
        <v>1</v>
      </c>
      <c r="S74" s="74">
        <v>0.8</v>
      </c>
      <c r="T74" s="2"/>
      <c r="U74" s="2"/>
      <c r="V74" s="2"/>
      <c r="W74" s="2"/>
      <c r="X74" s="2"/>
      <c r="Y74" s="2"/>
      <c r="Z74" s="2"/>
      <c r="AA74" s="2"/>
      <c r="AB74" s="2"/>
      <c r="AC74" s="2"/>
      <c r="AD74" s="2"/>
      <c r="AE74" s="2"/>
      <c r="AF74" s="2"/>
      <c r="AG74" s="2"/>
      <c r="AH74" s="2"/>
      <c r="AI74" s="2"/>
      <c r="AJ74" s="2"/>
      <c r="AK74" s="2"/>
      <c r="AL74" s="2"/>
      <c r="AM74" s="2"/>
      <c r="AN74" s="2"/>
      <c r="AO74" s="2"/>
      <c r="AP74" s="2"/>
      <c r="AQ74" s="2"/>
      <c r="AR74" s="22">
        <f t="shared" si="5"/>
        <v>0</v>
      </c>
      <c r="AS74" s="22">
        <f t="shared" si="5"/>
        <v>0</v>
      </c>
      <c r="AT74" s="19" t="e">
        <f t="shared" si="4"/>
        <v>#DIV/0!</v>
      </c>
      <c r="AU74" s="2"/>
      <c r="AV74" s="60"/>
    </row>
    <row r="75" spans="2:48" ht="77.25" hidden="1" customHeight="1" x14ac:dyDescent="0.25">
      <c r="B75" s="65">
        <v>65</v>
      </c>
      <c r="C75" s="2" t="s">
        <v>20</v>
      </c>
      <c r="D75" s="6" t="s">
        <v>344</v>
      </c>
      <c r="E75" s="2" t="s">
        <v>345</v>
      </c>
      <c r="F75" s="6" t="s">
        <v>719</v>
      </c>
      <c r="G75" s="6" t="s">
        <v>720</v>
      </c>
      <c r="H75" s="2" t="s">
        <v>348</v>
      </c>
      <c r="I75" s="2" t="s">
        <v>52</v>
      </c>
      <c r="J75" s="2" t="s">
        <v>62</v>
      </c>
      <c r="K75" s="2" t="s">
        <v>54</v>
      </c>
      <c r="L75" s="2" t="s">
        <v>161</v>
      </c>
      <c r="M75" s="6" t="s">
        <v>717</v>
      </c>
      <c r="N75" s="6" t="s">
        <v>718</v>
      </c>
      <c r="O75" s="2"/>
      <c r="P75" s="2"/>
      <c r="Q75" s="5" t="s">
        <v>228</v>
      </c>
      <c r="R75" s="5" t="s">
        <v>1</v>
      </c>
      <c r="S75" s="74">
        <v>0.93</v>
      </c>
      <c r="T75" s="2"/>
      <c r="U75" s="2"/>
      <c r="V75" s="2"/>
      <c r="W75" s="2"/>
      <c r="X75" s="2"/>
      <c r="Y75" s="2"/>
      <c r="Z75" s="2"/>
      <c r="AA75" s="2"/>
      <c r="AB75" s="2"/>
      <c r="AC75" s="2"/>
      <c r="AD75" s="2"/>
      <c r="AE75" s="2"/>
      <c r="AF75" s="2"/>
      <c r="AG75" s="2"/>
      <c r="AH75" s="2"/>
      <c r="AI75" s="2"/>
      <c r="AJ75" s="2"/>
      <c r="AK75" s="2"/>
      <c r="AL75" s="2"/>
      <c r="AM75" s="2"/>
      <c r="AN75" s="2"/>
      <c r="AO75" s="2"/>
      <c r="AP75" s="2"/>
      <c r="AQ75" s="2"/>
      <c r="AR75" s="22">
        <f t="shared" si="5"/>
        <v>0</v>
      </c>
      <c r="AS75" s="22">
        <f t="shared" si="5"/>
        <v>0</v>
      </c>
      <c r="AT75" s="19" t="e">
        <f t="shared" si="4"/>
        <v>#DIV/0!</v>
      </c>
      <c r="AU75" s="2"/>
      <c r="AV75" s="60"/>
    </row>
    <row r="76" spans="2:48" ht="77.25" hidden="1" customHeight="1" x14ac:dyDescent="0.25">
      <c r="B76" s="65">
        <v>66</v>
      </c>
      <c r="C76" s="2" t="s">
        <v>20</v>
      </c>
      <c r="D76" s="6" t="s">
        <v>344</v>
      </c>
      <c r="E76" s="2" t="s">
        <v>345</v>
      </c>
      <c r="F76" s="6" t="s">
        <v>721</v>
      </c>
      <c r="G76" s="6" t="s">
        <v>722</v>
      </c>
      <c r="H76" s="2" t="s">
        <v>348</v>
      </c>
      <c r="I76" s="2" t="s">
        <v>52</v>
      </c>
      <c r="J76" s="2" t="s">
        <v>62</v>
      </c>
      <c r="K76" s="2" t="s">
        <v>54</v>
      </c>
      <c r="L76" s="2" t="s">
        <v>161</v>
      </c>
      <c r="M76" s="6" t="s">
        <v>717</v>
      </c>
      <c r="N76" s="6" t="s">
        <v>718</v>
      </c>
      <c r="O76" s="2"/>
      <c r="P76" s="2"/>
      <c r="Q76" s="5" t="s">
        <v>228</v>
      </c>
      <c r="R76" s="5" t="s">
        <v>1</v>
      </c>
      <c r="S76" s="74">
        <v>0.8</v>
      </c>
      <c r="T76" s="2"/>
      <c r="U76" s="2"/>
      <c r="V76" s="2"/>
      <c r="W76" s="2"/>
      <c r="X76" s="2"/>
      <c r="Y76" s="2"/>
      <c r="Z76" s="2"/>
      <c r="AA76" s="2"/>
      <c r="AB76" s="2"/>
      <c r="AC76" s="2"/>
      <c r="AD76" s="2"/>
      <c r="AE76" s="2"/>
      <c r="AF76" s="2"/>
      <c r="AG76" s="2"/>
      <c r="AH76" s="2"/>
      <c r="AI76" s="2"/>
      <c r="AJ76" s="2"/>
      <c r="AK76" s="2"/>
      <c r="AL76" s="2"/>
      <c r="AM76" s="2"/>
      <c r="AN76" s="2"/>
      <c r="AO76" s="2"/>
      <c r="AP76" s="2"/>
      <c r="AQ76" s="2"/>
      <c r="AR76" s="22">
        <f t="shared" si="5"/>
        <v>0</v>
      </c>
      <c r="AS76" s="22">
        <f t="shared" si="5"/>
        <v>0</v>
      </c>
      <c r="AT76" s="19" t="e">
        <f t="shared" si="4"/>
        <v>#DIV/0!</v>
      </c>
      <c r="AU76" s="2"/>
      <c r="AV76" s="60"/>
    </row>
    <row r="77" spans="2:48" ht="77.25" hidden="1" customHeight="1" x14ac:dyDescent="0.25">
      <c r="B77" s="65">
        <v>67</v>
      </c>
      <c r="C77" s="2" t="s">
        <v>20</v>
      </c>
      <c r="D77" s="6" t="s">
        <v>344</v>
      </c>
      <c r="E77" s="2" t="s">
        <v>353</v>
      </c>
      <c r="F77" s="6" t="s">
        <v>723</v>
      </c>
      <c r="G77" s="6" t="s">
        <v>724</v>
      </c>
      <c r="H77" s="2" t="s">
        <v>348</v>
      </c>
      <c r="I77" s="2" t="s">
        <v>52</v>
      </c>
      <c r="J77" s="2" t="s">
        <v>90</v>
      </c>
      <c r="K77" s="2" t="s">
        <v>54</v>
      </c>
      <c r="L77" s="2" t="s">
        <v>91</v>
      </c>
      <c r="M77" s="6" t="s">
        <v>356</v>
      </c>
      <c r="N77" s="6" t="s">
        <v>357</v>
      </c>
      <c r="O77" s="2"/>
      <c r="P77" s="2"/>
      <c r="Q77" s="5" t="s">
        <v>228</v>
      </c>
      <c r="R77" s="5" t="s">
        <v>1</v>
      </c>
      <c r="S77" s="74">
        <v>0.9</v>
      </c>
      <c r="T77" s="2"/>
      <c r="U77" s="2"/>
      <c r="V77" s="2"/>
      <c r="W77" s="2"/>
      <c r="X77" s="2">
        <v>33</v>
      </c>
      <c r="Y77" s="2">
        <v>20</v>
      </c>
      <c r="Z77" s="2"/>
      <c r="AA77" s="2"/>
      <c r="AB77" s="2"/>
      <c r="AC77" s="2"/>
      <c r="AD77" s="2"/>
      <c r="AE77" s="2"/>
      <c r="AF77" s="2"/>
      <c r="AG77" s="2"/>
      <c r="AH77" s="2"/>
      <c r="AI77" s="2"/>
      <c r="AJ77" s="2"/>
      <c r="AK77" s="2"/>
      <c r="AL77" s="2"/>
      <c r="AM77" s="2"/>
      <c r="AN77" s="2"/>
      <c r="AO77" s="2"/>
      <c r="AP77" s="2"/>
      <c r="AQ77" s="2"/>
      <c r="AR77" s="22">
        <f t="shared" si="5"/>
        <v>33</v>
      </c>
      <c r="AS77" s="22">
        <f t="shared" si="5"/>
        <v>20</v>
      </c>
      <c r="AT77" s="19">
        <f t="shared" si="4"/>
        <v>0.60606060606060608</v>
      </c>
      <c r="AU77" s="21" t="s">
        <v>603</v>
      </c>
      <c r="AV77" s="60"/>
    </row>
    <row r="78" spans="2:48" ht="90.75" customHeight="1" x14ac:dyDescent="0.25">
      <c r="B78" s="65">
        <v>68</v>
      </c>
      <c r="C78" s="2" t="s">
        <v>20</v>
      </c>
      <c r="D78" s="6" t="s">
        <v>344</v>
      </c>
      <c r="E78" s="2" t="s">
        <v>353</v>
      </c>
      <c r="F78" s="6" t="s">
        <v>725</v>
      </c>
      <c r="G78" s="6" t="s">
        <v>726</v>
      </c>
      <c r="H78" s="2" t="s">
        <v>348</v>
      </c>
      <c r="I78" s="2" t="s">
        <v>69</v>
      </c>
      <c r="J78" s="2" t="s">
        <v>90</v>
      </c>
      <c r="K78" s="2" t="s">
        <v>54</v>
      </c>
      <c r="L78" s="2" t="s">
        <v>727</v>
      </c>
      <c r="M78" s="6" t="s">
        <v>728</v>
      </c>
      <c r="N78" s="6" t="s">
        <v>729</v>
      </c>
      <c r="O78" s="2"/>
      <c r="P78" s="2"/>
      <c r="Q78" s="5" t="s">
        <v>176</v>
      </c>
      <c r="R78" s="5" t="s">
        <v>646</v>
      </c>
      <c r="S78" s="5"/>
      <c r="T78" s="2"/>
      <c r="U78" s="2"/>
      <c r="V78" s="2"/>
      <c r="W78" s="2"/>
      <c r="X78" s="2"/>
      <c r="Y78" s="2"/>
      <c r="Z78" s="2"/>
      <c r="AA78" s="2"/>
      <c r="AB78" s="2"/>
      <c r="AC78" s="2"/>
      <c r="AD78" s="2"/>
      <c r="AE78" s="2"/>
      <c r="AF78" s="2"/>
      <c r="AG78" s="2"/>
      <c r="AH78" s="2"/>
      <c r="AI78" s="2"/>
      <c r="AJ78" s="2"/>
      <c r="AK78" s="2"/>
      <c r="AL78" s="2"/>
      <c r="AM78" s="2"/>
      <c r="AN78" s="2"/>
      <c r="AO78" s="2"/>
      <c r="AP78" s="2"/>
      <c r="AQ78" s="2"/>
      <c r="AR78" s="22">
        <f t="shared" si="5"/>
        <v>0</v>
      </c>
      <c r="AS78" s="22">
        <f t="shared" si="5"/>
        <v>0</v>
      </c>
      <c r="AT78" s="19" t="e">
        <f t="shared" si="4"/>
        <v>#DIV/0!</v>
      </c>
      <c r="AU78" s="2"/>
      <c r="AV78" s="60" t="s">
        <v>730</v>
      </c>
    </row>
    <row r="79" spans="2:48" ht="77.25" hidden="1" customHeight="1" x14ac:dyDescent="0.25">
      <c r="B79" s="65">
        <v>69</v>
      </c>
      <c r="C79" s="2" t="s">
        <v>20</v>
      </c>
      <c r="D79" s="6" t="s">
        <v>344</v>
      </c>
      <c r="E79" s="2" t="s">
        <v>353</v>
      </c>
      <c r="F79" s="6" t="s">
        <v>449</v>
      </c>
      <c r="G79" s="6" t="s">
        <v>450</v>
      </c>
      <c r="H79" s="2" t="s">
        <v>348</v>
      </c>
      <c r="I79" s="2" t="s">
        <v>69</v>
      </c>
      <c r="J79" s="2" t="s">
        <v>152</v>
      </c>
      <c r="K79" s="2" t="s">
        <v>54</v>
      </c>
      <c r="L79" s="2" t="s">
        <v>161</v>
      </c>
      <c r="M79" s="6" t="s">
        <v>451</v>
      </c>
      <c r="N79" s="6" t="s">
        <v>452</v>
      </c>
      <c r="O79" s="2"/>
      <c r="P79" s="2"/>
      <c r="Q79" s="5" t="s">
        <v>176</v>
      </c>
      <c r="R79" s="5" t="s">
        <v>1</v>
      </c>
      <c r="S79" s="74">
        <v>0.15</v>
      </c>
      <c r="T79" s="2"/>
      <c r="U79" s="2"/>
      <c r="V79" s="2"/>
      <c r="W79" s="2"/>
      <c r="X79" s="2"/>
      <c r="Y79" s="2"/>
      <c r="Z79" s="2"/>
      <c r="AA79" s="2"/>
      <c r="AB79" s="2"/>
      <c r="AC79" s="2"/>
      <c r="AD79" s="2"/>
      <c r="AE79" s="2"/>
      <c r="AF79" s="2"/>
      <c r="AG79" s="2"/>
      <c r="AH79" s="2"/>
      <c r="AI79" s="2"/>
      <c r="AJ79" s="2"/>
      <c r="AK79" s="2"/>
      <c r="AL79" s="2"/>
      <c r="AM79" s="2"/>
      <c r="AN79" s="2"/>
      <c r="AO79" s="2"/>
      <c r="AP79" s="2"/>
      <c r="AQ79" s="2"/>
      <c r="AR79" s="22">
        <f t="shared" si="5"/>
        <v>0</v>
      </c>
      <c r="AS79" s="22">
        <f t="shared" si="5"/>
        <v>0</v>
      </c>
      <c r="AT79" s="19" t="e">
        <f t="shared" si="4"/>
        <v>#DIV/0!</v>
      </c>
      <c r="AU79" s="2"/>
      <c r="AV79" s="60"/>
    </row>
    <row r="80" spans="2:48" ht="77.25" hidden="1" customHeight="1" x14ac:dyDescent="0.25">
      <c r="B80" s="65">
        <v>70</v>
      </c>
      <c r="C80" s="2" t="s">
        <v>20</v>
      </c>
      <c r="D80" s="6" t="s">
        <v>344</v>
      </c>
      <c r="E80" s="2" t="s">
        <v>353</v>
      </c>
      <c r="F80" s="6" t="s">
        <v>407</v>
      </c>
      <c r="G80" s="6" t="s">
        <v>408</v>
      </c>
      <c r="H80" s="2" t="s">
        <v>348</v>
      </c>
      <c r="I80" s="2" t="s">
        <v>69</v>
      </c>
      <c r="J80" s="2" t="s">
        <v>90</v>
      </c>
      <c r="K80" s="2" t="s">
        <v>54</v>
      </c>
      <c r="L80" s="2" t="s">
        <v>161</v>
      </c>
      <c r="M80" s="6" t="s">
        <v>409</v>
      </c>
      <c r="N80" s="6" t="s">
        <v>410</v>
      </c>
      <c r="O80" s="2"/>
      <c r="P80" s="2"/>
      <c r="Q80" s="5" t="s">
        <v>176</v>
      </c>
      <c r="R80" s="5" t="s">
        <v>1</v>
      </c>
      <c r="S80" s="74">
        <v>0.15</v>
      </c>
      <c r="T80" s="2"/>
      <c r="U80" s="2"/>
      <c r="V80" s="2"/>
      <c r="W80" s="2"/>
      <c r="X80" s="2"/>
      <c r="Y80" s="2"/>
      <c r="Z80" s="2"/>
      <c r="AA80" s="2"/>
      <c r="AB80" s="2"/>
      <c r="AC80" s="2"/>
      <c r="AD80" s="2"/>
      <c r="AE80" s="2"/>
      <c r="AF80" s="2"/>
      <c r="AG80" s="2"/>
      <c r="AH80" s="2"/>
      <c r="AI80" s="2"/>
      <c r="AJ80" s="2"/>
      <c r="AK80" s="2"/>
      <c r="AL80" s="2"/>
      <c r="AM80" s="2"/>
      <c r="AN80" s="2"/>
      <c r="AO80" s="2"/>
      <c r="AP80" s="2"/>
      <c r="AQ80" s="2"/>
      <c r="AR80" s="22">
        <f t="shared" si="5"/>
        <v>0</v>
      </c>
      <c r="AS80" s="22">
        <f t="shared" si="5"/>
        <v>0</v>
      </c>
      <c r="AT80" s="19" t="e">
        <f t="shared" si="4"/>
        <v>#DIV/0!</v>
      </c>
      <c r="AU80" s="2"/>
      <c r="AV80" s="60"/>
    </row>
    <row r="81" spans="2:48" ht="77.25" customHeight="1" x14ac:dyDescent="0.25">
      <c r="B81" s="65">
        <v>71</v>
      </c>
      <c r="C81" s="2" t="s">
        <v>20</v>
      </c>
      <c r="D81" s="6" t="s">
        <v>344</v>
      </c>
      <c r="E81" s="2" t="s">
        <v>353</v>
      </c>
      <c r="F81" s="6" t="s">
        <v>731</v>
      </c>
      <c r="G81" s="6" t="s">
        <v>732</v>
      </c>
      <c r="H81" s="2" t="s">
        <v>348</v>
      </c>
      <c r="I81" s="2" t="s">
        <v>69</v>
      </c>
      <c r="J81" s="2" t="s">
        <v>90</v>
      </c>
      <c r="K81" s="2" t="s">
        <v>54</v>
      </c>
      <c r="L81" s="2" t="s">
        <v>161</v>
      </c>
      <c r="M81" s="6" t="s">
        <v>733</v>
      </c>
      <c r="N81" s="6" t="s">
        <v>734</v>
      </c>
      <c r="O81" s="2"/>
      <c r="P81" s="2"/>
      <c r="Q81" s="5" t="s">
        <v>176</v>
      </c>
      <c r="R81" s="5" t="s">
        <v>646</v>
      </c>
      <c r="S81" s="74">
        <v>0.8</v>
      </c>
      <c r="T81" s="2"/>
      <c r="U81" s="2"/>
      <c r="V81" s="2"/>
      <c r="W81" s="2"/>
      <c r="X81" s="2"/>
      <c r="Y81" s="2"/>
      <c r="Z81" s="2"/>
      <c r="AA81" s="2"/>
      <c r="AB81" s="2"/>
      <c r="AC81" s="2"/>
      <c r="AD81" s="2"/>
      <c r="AE81" s="2"/>
      <c r="AF81" s="2"/>
      <c r="AG81" s="2"/>
      <c r="AH81" s="2"/>
      <c r="AI81" s="2"/>
      <c r="AJ81" s="2"/>
      <c r="AK81" s="2"/>
      <c r="AL81" s="2"/>
      <c r="AM81" s="2"/>
      <c r="AN81" s="2"/>
      <c r="AO81" s="2"/>
      <c r="AP81" s="2"/>
      <c r="AQ81" s="2"/>
      <c r="AR81" s="22">
        <f t="shared" si="5"/>
        <v>0</v>
      </c>
      <c r="AS81" s="22">
        <f t="shared" si="5"/>
        <v>0</v>
      </c>
      <c r="AT81" s="19" t="e">
        <f t="shared" si="4"/>
        <v>#DIV/0!</v>
      </c>
      <c r="AU81" s="2"/>
      <c r="AV81" s="60" t="s">
        <v>735</v>
      </c>
    </row>
    <row r="82" spans="2:48" ht="77.25" customHeight="1" x14ac:dyDescent="0.25">
      <c r="B82" s="65">
        <v>72</v>
      </c>
      <c r="C82" s="2" t="s">
        <v>20</v>
      </c>
      <c r="D82" s="6" t="s">
        <v>344</v>
      </c>
      <c r="E82" s="2" t="s">
        <v>353</v>
      </c>
      <c r="F82" s="6" t="s">
        <v>736</v>
      </c>
      <c r="G82" s="6" t="s">
        <v>737</v>
      </c>
      <c r="H82" s="2" t="s">
        <v>348</v>
      </c>
      <c r="I82" s="2" t="s">
        <v>76</v>
      </c>
      <c r="J82" s="2" t="s">
        <v>152</v>
      </c>
      <c r="K82" s="2" t="s">
        <v>691</v>
      </c>
      <c r="L82" s="2" t="s">
        <v>91</v>
      </c>
      <c r="M82" s="6" t="s">
        <v>738</v>
      </c>
      <c r="N82" s="6" t="s">
        <v>739</v>
      </c>
      <c r="O82" s="2"/>
      <c r="P82" s="2"/>
      <c r="Q82" s="5" t="s">
        <v>281</v>
      </c>
      <c r="R82" s="5" t="s">
        <v>646</v>
      </c>
      <c r="S82" s="5" t="s">
        <v>740</v>
      </c>
      <c r="T82" s="2"/>
      <c r="U82" s="2"/>
      <c r="V82" s="2"/>
      <c r="W82" s="2"/>
      <c r="X82" s="2">
        <v>126</v>
      </c>
      <c r="Y82" s="2">
        <v>378</v>
      </c>
      <c r="Z82" s="2"/>
      <c r="AA82" s="2"/>
      <c r="AB82" s="2"/>
      <c r="AC82" s="2"/>
      <c r="AD82" s="2"/>
      <c r="AE82" s="2"/>
      <c r="AF82" s="2"/>
      <c r="AG82" s="2"/>
      <c r="AH82" s="2"/>
      <c r="AI82" s="2"/>
      <c r="AJ82" s="2"/>
      <c r="AK82" s="2"/>
      <c r="AL82" s="2"/>
      <c r="AM82" s="2"/>
      <c r="AN82" s="2"/>
      <c r="AO82" s="2"/>
      <c r="AP82" s="2"/>
      <c r="AQ82" s="2"/>
      <c r="AR82" s="22">
        <f t="shared" si="5"/>
        <v>126</v>
      </c>
      <c r="AS82" s="22">
        <f t="shared" si="5"/>
        <v>378</v>
      </c>
      <c r="AT82" s="80">
        <f t="shared" si="4"/>
        <v>3</v>
      </c>
      <c r="AU82" s="78" t="s">
        <v>4</v>
      </c>
      <c r="AV82" s="60"/>
    </row>
    <row r="83" spans="2:48" ht="51" x14ac:dyDescent="0.25">
      <c r="B83" s="65">
        <v>73</v>
      </c>
      <c r="C83" s="2" t="s">
        <v>20</v>
      </c>
      <c r="D83" s="6" t="s">
        <v>344</v>
      </c>
      <c r="E83" s="2" t="s">
        <v>353</v>
      </c>
      <c r="F83" s="6" t="s">
        <v>741</v>
      </c>
      <c r="G83" s="6" t="s">
        <v>742</v>
      </c>
      <c r="H83" s="2" t="s">
        <v>348</v>
      </c>
      <c r="I83" s="2" t="s">
        <v>52</v>
      </c>
      <c r="J83" s="76" t="s">
        <v>90</v>
      </c>
      <c r="K83" s="2" t="s">
        <v>54</v>
      </c>
      <c r="L83" s="2" t="s">
        <v>161</v>
      </c>
      <c r="M83" s="6" t="s">
        <v>356</v>
      </c>
      <c r="N83" s="6" t="s">
        <v>357</v>
      </c>
      <c r="O83" s="2"/>
      <c r="P83" s="2"/>
      <c r="Q83" s="5" t="s">
        <v>228</v>
      </c>
      <c r="R83" s="5" t="s">
        <v>646</v>
      </c>
      <c r="S83" s="74">
        <v>1</v>
      </c>
      <c r="T83" s="2"/>
      <c r="U83" s="2"/>
      <c r="V83" s="2"/>
      <c r="W83" s="2"/>
      <c r="X83" s="2"/>
      <c r="Y83" s="2"/>
      <c r="Z83" s="2"/>
      <c r="AA83" s="2"/>
      <c r="AB83" s="2"/>
      <c r="AC83" s="2"/>
      <c r="AD83" s="2"/>
      <c r="AE83" s="2"/>
      <c r="AF83" s="2"/>
      <c r="AG83" s="2"/>
      <c r="AH83" s="2"/>
      <c r="AI83" s="2"/>
      <c r="AJ83" s="2"/>
      <c r="AK83" s="2"/>
      <c r="AL83" s="2"/>
      <c r="AM83" s="2"/>
      <c r="AN83" s="2"/>
      <c r="AO83" s="2"/>
      <c r="AP83" s="2"/>
      <c r="AQ83" s="2"/>
      <c r="AR83" s="22">
        <f t="shared" si="5"/>
        <v>0</v>
      </c>
      <c r="AS83" s="22">
        <f t="shared" si="5"/>
        <v>0</v>
      </c>
      <c r="AT83" s="19" t="e">
        <f t="shared" si="4"/>
        <v>#DIV/0!</v>
      </c>
      <c r="AU83" s="2"/>
      <c r="AV83" s="60"/>
    </row>
    <row r="84" spans="2:48" ht="204" hidden="1" x14ac:dyDescent="0.25">
      <c r="B84" s="65">
        <v>74</v>
      </c>
      <c r="C84" s="2" t="s">
        <v>24</v>
      </c>
      <c r="D84" s="6" t="s">
        <v>477</v>
      </c>
      <c r="E84" s="2" t="s">
        <v>478</v>
      </c>
      <c r="F84" s="6" t="s">
        <v>479</v>
      </c>
      <c r="G84" s="6" t="s">
        <v>480</v>
      </c>
      <c r="H84" s="2" t="s">
        <v>481</v>
      </c>
      <c r="I84" s="2" t="s">
        <v>52</v>
      </c>
      <c r="J84" s="2" t="s">
        <v>152</v>
      </c>
      <c r="K84" s="2" t="s">
        <v>54</v>
      </c>
      <c r="L84" s="2" t="s">
        <v>91</v>
      </c>
      <c r="M84" s="6" t="s">
        <v>482</v>
      </c>
      <c r="N84" s="6" t="s">
        <v>483</v>
      </c>
      <c r="O84" s="2"/>
      <c r="P84" s="2"/>
      <c r="Q84" s="5" t="s">
        <v>228</v>
      </c>
      <c r="R84" s="5" t="s">
        <v>1</v>
      </c>
      <c r="S84" s="74">
        <v>0.05</v>
      </c>
      <c r="T84" s="2"/>
      <c r="U84" s="2"/>
      <c r="V84" s="2"/>
      <c r="W84" s="2"/>
      <c r="X84" s="2">
        <v>150</v>
      </c>
      <c r="Y84" s="2">
        <v>3</v>
      </c>
      <c r="Z84" s="2"/>
      <c r="AA84" s="2"/>
      <c r="AB84" s="2"/>
      <c r="AC84" s="2"/>
      <c r="AD84" s="2"/>
      <c r="AE84" s="2"/>
      <c r="AF84" s="2"/>
      <c r="AG84" s="2"/>
      <c r="AH84" s="2"/>
      <c r="AI84" s="2"/>
      <c r="AJ84" s="2"/>
      <c r="AK84" s="2"/>
      <c r="AL84" s="2"/>
      <c r="AM84" s="2"/>
      <c r="AN84" s="2"/>
      <c r="AO84" s="2"/>
      <c r="AP84" s="2"/>
      <c r="AQ84" s="2"/>
      <c r="AR84" s="22">
        <f t="shared" si="5"/>
        <v>150</v>
      </c>
      <c r="AS84" s="22">
        <f t="shared" si="5"/>
        <v>3</v>
      </c>
      <c r="AT84" s="19">
        <f t="shared" si="4"/>
        <v>0.02</v>
      </c>
      <c r="AU84" s="78" t="s">
        <v>4</v>
      </c>
      <c r="AV84" s="60"/>
    </row>
    <row r="85" spans="2:48" ht="204" x14ac:dyDescent="0.25">
      <c r="B85" s="65">
        <v>75</v>
      </c>
      <c r="C85" s="2" t="s">
        <v>24</v>
      </c>
      <c r="D85" s="6" t="s">
        <v>477</v>
      </c>
      <c r="E85" s="2" t="s">
        <v>485</v>
      </c>
      <c r="F85" s="6" t="s">
        <v>486</v>
      </c>
      <c r="G85" s="6" t="s">
        <v>487</v>
      </c>
      <c r="H85" s="2" t="s">
        <v>481</v>
      </c>
      <c r="I85" s="2" t="s">
        <v>76</v>
      </c>
      <c r="J85" s="2" t="s">
        <v>62</v>
      </c>
      <c r="K85" s="2" t="s">
        <v>54</v>
      </c>
      <c r="L85" s="2" t="s">
        <v>488</v>
      </c>
      <c r="M85" s="6" t="s">
        <v>489</v>
      </c>
      <c r="N85" s="6" t="s">
        <v>490</v>
      </c>
      <c r="O85" s="2"/>
      <c r="P85" s="2"/>
      <c r="Q85" s="5" t="s">
        <v>228</v>
      </c>
      <c r="R85" s="5" t="s">
        <v>646</v>
      </c>
      <c r="S85" s="74">
        <v>1</v>
      </c>
      <c r="T85" s="2"/>
      <c r="U85" s="2"/>
      <c r="V85" s="2"/>
      <c r="W85" s="2"/>
      <c r="X85" s="2">
        <v>61</v>
      </c>
      <c r="Y85" s="2">
        <v>61</v>
      </c>
      <c r="Z85" s="2"/>
      <c r="AA85" s="2"/>
      <c r="AB85" s="2"/>
      <c r="AC85" s="2"/>
      <c r="AD85" s="2"/>
      <c r="AE85" s="2"/>
      <c r="AF85" s="2"/>
      <c r="AG85" s="2"/>
      <c r="AH85" s="2"/>
      <c r="AI85" s="2"/>
      <c r="AJ85" s="2"/>
      <c r="AK85" s="2"/>
      <c r="AL85" s="2"/>
      <c r="AM85" s="2"/>
      <c r="AN85" s="2"/>
      <c r="AO85" s="2"/>
      <c r="AP85" s="2"/>
      <c r="AQ85" s="2"/>
      <c r="AR85" s="22">
        <f t="shared" si="5"/>
        <v>61</v>
      </c>
      <c r="AS85" s="22">
        <f t="shared" si="5"/>
        <v>61</v>
      </c>
      <c r="AT85" s="19">
        <f t="shared" si="4"/>
        <v>1</v>
      </c>
      <c r="AU85" s="78" t="s">
        <v>4</v>
      </c>
      <c r="AV85" s="60"/>
    </row>
    <row r="86" spans="2:48" ht="76.5" x14ac:dyDescent="0.25">
      <c r="B86" s="65">
        <v>76</v>
      </c>
      <c r="C86" s="2" t="s">
        <v>21</v>
      </c>
      <c r="D86" s="6" t="s">
        <v>411</v>
      </c>
      <c r="E86" s="2" t="s">
        <v>743</v>
      </c>
      <c r="F86" s="6" t="s">
        <v>413</v>
      </c>
      <c r="G86" s="6" t="s">
        <v>744</v>
      </c>
      <c r="H86" s="2" t="s">
        <v>415</v>
      </c>
      <c r="I86" s="2" t="s">
        <v>76</v>
      </c>
      <c r="J86" s="2" t="s">
        <v>62</v>
      </c>
      <c r="K86" s="2" t="s">
        <v>54</v>
      </c>
      <c r="L86" s="2" t="s">
        <v>55</v>
      </c>
      <c r="M86" s="6" t="s">
        <v>416</v>
      </c>
      <c r="N86" s="6" t="s">
        <v>417</v>
      </c>
      <c r="O86" s="2"/>
      <c r="P86" s="2"/>
      <c r="Q86" s="5" t="s">
        <v>228</v>
      </c>
      <c r="R86" s="5" t="s">
        <v>646</v>
      </c>
      <c r="S86" s="74">
        <v>1</v>
      </c>
      <c r="T86" s="2">
        <v>40</v>
      </c>
      <c r="U86" s="2">
        <v>40</v>
      </c>
      <c r="V86" s="2">
        <v>42</v>
      </c>
      <c r="W86" s="2">
        <v>42</v>
      </c>
      <c r="X86" s="2">
        <v>24</v>
      </c>
      <c r="Y86" s="2">
        <v>24</v>
      </c>
      <c r="Z86" s="2"/>
      <c r="AA86" s="2"/>
      <c r="AB86" s="2"/>
      <c r="AC86" s="2"/>
      <c r="AD86" s="2"/>
      <c r="AE86" s="2"/>
      <c r="AF86" s="2"/>
      <c r="AG86" s="2"/>
      <c r="AH86" s="2"/>
      <c r="AI86" s="2"/>
      <c r="AJ86" s="2"/>
      <c r="AK86" s="2"/>
      <c r="AL86" s="2"/>
      <c r="AM86" s="2"/>
      <c r="AN86" s="2"/>
      <c r="AO86" s="2"/>
      <c r="AP86" s="2"/>
      <c r="AQ86" s="2"/>
      <c r="AR86" s="22">
        <f t="shared" si="5"/>
        <v>106</v>
      </c>
      <c r="AS86" s="22">
        <f t="shared" si="5"/>
        <v>106</v>
      </c>
      <c r="AT86" s="19">
        <f t="shared" si="4"/>
        <v>1</v>
      </c>
      <c r="AU86" s="78" t="s">
        <v>4</v>
      </c>
      <c r="AV86" s="60"/>
    </row>
    <row r="87" spans="2:48" ht="51" x14ac:dyDescent="0.25">
      <c r="B87" s="65">
        <v>77</v>
      </c>
      <c r="C87" s="2" t="s">
        <v>21</v>
      </c>
      <c r="D87" s="6" t="s">
        <v>411</v>
      </c>
      <c r="E87" s="2" t="s">
        <v>513</v>
      </c>
      <c r="F87" s="6" t="s">
        <v>514</v>
      </c>
      <c r="G87" s="6" t="s">
        <v>515</v>
      </c>
      <c r="H87" s="2" t="s">
        <v>415</v>
      </c>
      <c r="I87" s="2" t="s">
        <v>52</v>
      </c>
      <c r="J87" s="2" t="s">
        <v>90</v>
      </c>
      <c r="K87" s="2" t="s">
        <v>54</v>
      </c>
      <c r="L87" s="2" t="s">
        <v>161</v>
      </c>
      <c r="M87" s="6" t="s">
        <v>516</v>
      </c>
      <c r="N87" s="6" t="s">
        <v>517</v>
      </c>
      <c r="O87" s="2"/>
      <c r="P87" s="2"/>
      <c r="Q87" s="5" t="s">
        <v>228</v>
      </c>
      <c r="R87" s="5" t="s">
        <v>646</v>
      </c>
      <c r="S87" s="74">
        <v>0.85</v>
      </c>
      <c r="T87" s="2"/>
      <c r="U87" s="2"/>
      <c r="V87" s="2"/>
      <c r="W87" s="2"/>
      <c r="X87" s="2"/>
      <c r="Y87" s="2"/>
      <c r="Z87" s="2"/>
      <c r="AA87" s="2"/>
      <c r="AB87" s="2"/>
      <c r="AC87" s="2"/>
      <c r="AD87" s="2"/>
      <c r="AE87" s="2"/>
      <c r="AF87" s="2"/>
      <c r="AG87" s="2"/>
      <c r="AH87" s="2"/>
      <c r="AI87" s="2"/>
      <c r="AJ87" s="2"/>
      <c r="AK87" s="2"/>
      <c r="AL87" s="2"/>
      <c r="AM87" s="2"/>
      <c r="AN87" s="2"/>
      <c r="AO87" s="2"/>
      <c r="AP87" s="2"/>
      <c r="AQ87" s="2"/>
      <c r="AR87" s="22">
        <f>+T87+V87+X87+Z87+AB87+AD87+AF87+AH87+AJ87+AL87+AN87+AP87</f>
        <v>0</v>
      </c>
      <c r="AS87" s="22">
        <f>+U87+W87+Y87+AA87+AC87+AE87+AG87+AI87+AK87+AM87+AO87+AQ87</f>
        <v>0</v>
      </c>
      <c r="AT87" s="19" t="e">
        <f t="shared" si="4"/>
        <v>#DIV/0!</v>
      </c>
      <c r="AU87" s="2"/>
      <c r="AV87" s="60"/>
    </row>
    <row r="88" spans="2:48" ht="90" thickBot="1" x14ac:dyDescent="0.3">
      <c r="B88" s="65">
        <v>78</v>
      </c>
      <c r="C88" s="61" t="s">
        <v>25</v>
      </c>
      <c r="D88" s="62" t="s">
        <v>492</v>
      </c>
      <c r="E88" s="61" t="s">
        <v>500</v>
      </c>
      <c r="F88" s="62" t="s">
        <v>501</v>
      </c>
      <c r="G88" s="62" t="s">
        <v>502</v>
      </c>
      <c r="H88" s="61" t="s">
        <v>503</v>
      </c>
      <c r="I88" s="61" t="s">
        <v>52</v>
      </c>
      <c r="J88" s="61" t="s">
        <v>62</v>
      </c>
      <c r="K88" s="61" t="s">
        <v>54</v>
      </c>
      <c r="L88" s="61" t="s">
        <v>91</v>
      </c>
      <c r="M88" s="62" t="s">
        <v>745</v>
      </c>
      <c r="N88" s="62" t="s">
        <v>746</v>
      </c>
      <c r="O88" s="61"/>
      <c r="P88" s="61"/>
      <c r="Q88" s="64" t="s">
        <v>228</v>
      </c>
      <c r="R88" s="64" t="s">
        <v>646</v>
      </c>
      <c r="S88" s="77">
        <v>1</v>
      </c>
      <c r="T88" s="61"/>
      <c r="U88" s="61"/>
      <c r="V88" s="61"/>
      <c r="W88" s="61"/>
      <c r="X88" s="61">
        <v>24</v>
      </c>
      <c r="Y88" s="61">
        <v>23</v>
      </c>
      <c r="Z88" s="61"/>
      <c r="AA88" s="61"/>
      <c r="AB88" s="61"/>
      <c r="AC88" s="61"/>
      <c r="AD88" s="61"/>
      <c r="AE88" s="61"/>
      <c r="AF88" s="61"/>
      <c r="AG88" s="61"/>
      <c r="AH88" s="61"/>
      <c r="AI88" s="61"/>
      <c r="AJ88" s="61"/>
      <c r="AK88" s="61"/>
      <c r="AL88" s="61"/>
      <c r="AM88" s="61"/>
      <c r="AN88" s="61"/>
      <c r="AO88" s="61"/>
      <c r="AP88" s="61"/>
      <c r="AQ88" s="61"/>
      <c r="AR88" s="22">
        <f>+T88+V88+X88+Z88+AB88+AD88+AF88+AH88+AJ88+AL88+AN88+AP88</f>
        <v>24</v>
      </c>
      <c r="AS88" s="22">
        <f>+U88+W88+Y88+AA88+AC88+AE88+AG88+AI88+AK88+AM88+AO88+AQ88</f>
        <v>23</v>
      </c>
      <c r="AT88" s="19">
        <f t="shared" si="4"/>
        <v>0.95833333333333337</v>
      </c>
      <c r="AU88" s="78" t="s">
        <v>4</v>
      </c>
      <c r="AV88" s="63"/>
    </row>
    <row r="89" spans="2:48" ht="90" thickBot="1" x14ac:dyDescent="0.3">
      <c r="B89" s="65">
        <v>79</v>
      </c>
      <c r="C89" s="61" t="s">
        <v>25</v>
      </c>
      <c r="D89" s="6" t="s">
        <v>492</v>
      </c>
      <c r="E89" s="2" t="s">
        <v>493</v>
      </c>
      <c r="F89" s="6" t="s">
        <v>494</v>
      </c>
      <c r="G89" s="6" t="s">
        <v>495</v>
      </c>
      <c r="H89" s="2" t="s">
        <v>496</v>
      </c>
      <c r="I89" s="2" t="s">
        <v>76</v>
      </c>
      <c r="J89" s="61" t="s">
        <v>62</v>
      </c>
      <c r="K89" s="2" t="s">
        <v>54</v>
      </c>
      <c r="L89" s="2" t="s">
        <v>91</v>
      </c>
      <c r="M89" s="6" t="s">
        <v>747</v>
      </c>
      <c r="N89" s="6" t="s">
        <v>498</v>
      </c>
      <c r="O89" s="2"/>
      <c r="P89" s="2"/>
      <c r="Q89" s="5" t="s">
        <v>228</v>
      </c>
      <c r="R89" s="5" t="s">
        <v>646</v>
      </c>
      <c r="S89" s="74">
        <v>1</v>
      </c>
      <c r="T89" s="2"/>
      <c r="U89" s="2"/>
      <c r="V89" s="2"/>
      <c r="W89" s="2"/>
      <c r="X89" s="2">
        <v>5</v>
      </c>
      <c r="Y89" s="2">
        <v>5</v>
      </c>
      <c r="Z89" s="2"/>
      <c r="AA89" s="2"/>
      <c r="AB89" s="2"/>
      <c r="AC89" s="2"/>
      <c r="AD89" s="2"/>
      <c r="AE89" s="2"/>
      <c r="AF89" s="2"/>
      <c r="AG89" s="2"/>
      <c r="AH89" s="2"/>
      <c r="AI89" s="2"/>
      <c r="AJ89" s="2"/>
      <c r="AK89" s="2"/>
      <c r="AL89" s="2"/>
      <c r="AM89" s="2"/>
      <c r="AN89" s="2"/>
      <c r="AO89" s="2"/>
      <c r="AP89" s="2"/>
      <c r="AQ89" s="2"/>
      <c r="AR89" s="22">
        <f t="shared" si="5"/>
        <v>5</v>
      </c>
      <c r="AS89" s="22">
        <f t="shared" si="5"/>
        <v>5</v>
      </c>
      <c r="AT89" s="19">
        <f t="shared" si="4"/>
        <v>1</v>
      </c>
      <c r="AU89" s="78" t="s">
        <v>4</v>
      </c>
      <c r="AV89" s="60"/>
    </row>
    <row r="90" spans="2:48" ht="153" x14ac:dyDescent="0.25">
      <c r="B90" s="65">
        <v>9</v>
      </c>
      <c r="C90" s="5" t="s">
        <v>10</v>
      </c>
      <c r="D90" s="5" t="s">
        <v>101</v>
      </c>
      <c r="E90" s="5" t="s">
        <v>748</v>
      </c>
      <c r="F90" s="5" t="s">
        <v>749</v>
      </c>
      <c r="G90" s="5" t="s">
        <v>750</v>
      </c>
      <c r="H90" s="5" t="s">
        <v>89</v>
      </c>
      <c r="I90" s="5" t="s">
        <v>52</v>
      </c>
      <c r="J90" s="5" t="s">
        <v>90</v>
      </c>
      <c r="K90" s="5" t="s">
        <v>54</v>
      </c>
      <c r="L90" s="5" t="s">
        <v>55</v>
      </c>
      <c r="M90" s="5" t="s">
        <v>751</v>
      </c>
      <c r="N90" s="5" t="s">
        <v>752</v>
      </c>
      <c r="O90" s="5"/>
      <c r="P90" s="5"/>
      <c r="Q90" s="5" t="s">
        <v>58</v>
      </c>
      <c r="R90" s="5" t="s">
        <v>646</v>
      </c>
      <c r="S90" s="74">
        <v>1</v>
      </c>
      <c r="T90" s="5">
        <v>2</v>
      </c>
      <c r="U90" s="5">
        <v>392</v>
      </c>
      <c r="V90" s="5">
        <v>1</v>
      </c>
      <c r="W90" s="5">
        <v>392</v>
      </c>
      <c r="X90" s="5">
        <v>0</v>
      </c>
      <c r="Y90" s="5">
        <v>392</v>
      </c>
      <c r="Z90" s="83">
        <v>3</v>
      </c>
      <c r="AA90" s="83">
        <v>1176</v>
      </c>
      <c r="AB90" s="82">
        <v>7.7000000000000002E-3</v>
      </c>
      <c r="AC90" s="127" t="s">
        <v>4</v>
      </c>
      <c r="AD90" s="119"/>
      <c r="AR90" s="95"/>
      <c r="AS90" s="95"/>
      <c r="AT90" s="133"/>
      <c r="AU90" s="134"/>
    </row>
    <row r="91" spans="2:48" ht="153" x14ac:dyDescent="0.25">
      <c r="B91" s="65">
        <v>10</v>
      </c>
      <c r="C91" s="2" t="s">
        <v>10</v>
      </c>
      <c r="D91" s="6" t="s">
        <v>101</v>
      </c>
      <c r="E91" s="2" t="s">
        <v>753</v>
      </c>
      <c r="F91" s="6" t="s">
        <v>754</v>
      </c>
      <c r="G91" s="6" t="s">
        <v>754</v>
      </c>
      <c r="H91" s="1" t="s">
        <v>89</v>
      </c>
      <c r="I91" s="2" t="s">
        <v>69</v>
      </c>
      <c r="J91" s="2" t="s">
        <v>152</v>
      </c>
      <c r="K91" s="2" t="s">
        <v>54</v>
      </c>
      <c r="L91" s="2" t="s">
        <v>55</v>
      </c>
      <c r="M91" s="6" t="s">
        <v>755</v>
      </c>
      <c r="N91" s="6" t="s">
        <v>756</v>
      </c>
      <c r="O91" s="2"/>
      <c r="P91" s="2"/>
      <c r="Q91" s="5" t="s">
        <v>58</v>
      </c>
      <c r="R91" s="5" t="s">
        <v>646</v>
      </c>
      <c r="S91" s="74" t="s">
        <v>757</v>
      </c>
      <c r="T91" s="2">
        <v>0</v>
      </c>
      <c r="U91" s="2">
        <v>30</v>
      </c>
      <c r="V91" s="2">
        <v>0</v>
      </c>
      <c r="W91" s="2">
        <v>40</v>
      </c>
      <c r="X91" s="2">
        <v>23</v>
      </c>
      <c r="Y91" s="2">
        <v>40</v>
      </c>
      <c r="Z91" s="83">
        <v>23</v>
      </c>
      <c r="AA91" s="83">
        <v>110</v>
      </c>
      <c r="AB91" s="131">
        <v>0.20909090909090908</v>
      </c>
      <c r="AC91" s="130" t="s">
        <v>7</v>
      </c>
      <c r="AD91" s="60"/>
      <c r="AR91" s="95"/>
      <c r="AS91" s="95"/>
      <c r="AT91" s="133"/>
      <c r="AU91" s="134"/>
    </row>
    <row r="92" spans="2:48" ht="76.5" x14ac:dyDescent="0.25">
      <c r="B92" s="65">
        <v>31</v>
      </c>
      <c r="C92" s="2" t="s">
        <v>17</v>
      </c>
      <c r="D92" s="6" t="s">
        <v>267</v>
      </c>
      <c r="E92" s="2" t="s">
        <v>268</v>
      </c>
      <c r="F92" s="6" t="s">
        <v>649</v>
      </c>
      <c r="G92" s="6" t="s">
        <v>650</v>
      </c>
      <c r="H92" s="2" t="s">
        <v>271</v>
      </c>
      <c r="I92" s="2" t="s">
        <v>52</v>
      </c>
      <c r="J92" s="2" t="s">
        <v>90</v>
      </c>
      <c r="K92" s="2" t="s">
        <v>54</v>
      </c>
      <c r="L92" s="2" t="s">
        <v>91</v>
      </c>
      <c r="M92" s="6" t="s">
        <v>651</v>
      </c>
      <c r="N92" s="6" t="s">
        <v>652</v>
      </c>
      <c r="O92" s="2"/>
      <c r="P92" s="2"/>
      <c r="Q92" s="5" t="s">
        <v>176</v>
      </c>
      <c r="R92" s="5" t="s">
        <v>646</v>
      </c>
      <c r="S92" s="74"/>
      <c r="T92" s="2"/>
      <c r="U92" s="2"/>
      <c r="V92" s="2"/>
      <c r="W92" s="2"/>
      <c r="X92" s="2"/>
      <c r="Y92" s="2"/>
      <c r="Z92" s="2"/>
      <c r="AA92" s="2"/>
      <c r="AB92" s="2"/>
      <c r="AC92" s="2"/>
      <c r="AD92" s="22"/>
      <c r="AE92" s="22"/>
      <c r="AF92" s="81"/>
      <c r="AG92" s="103"/>
      <c r="AH92" s="60"/>
      <c r="AT92" s="3"/>
    </row>
    <row r="93" spans="2:48" ht="89.25" x14ac:dyDescent="0.25">
      <c r="B93" s="65">
        <f t="shared" ref="B93:B96" si="6">B92+1</f>
        <v>32</v>
      </c>
      <c r="C93" s="1" t="s">
        <v>16</v>
      </c>
      <c r="D93" s="1" t="s">
        <v>221</v>
      </c>
      <c r="E93" s="1" t="s">
        <v>230</v>
      </c>
      <c r="F93" s="1" t="s">
        <v>758</v>
      </c>
      <c r="G93" s="142" t="s">
        <v>759</v>
      </c>
      <c r="H93" s="1" t="s">
        <v>225</v>
      </c>
      <c r="I93" s="1" t="s">
        <v>52</v>
      </c>
      <c r="J93" s="1" t="s">
        <v>90</v>
      </c>
      <c r="K93" s="1" t="s">
        <v>54</v>
      </c>
      <c r="L93" s="1" t="s">
        <v>91</v>
      </c>
      <c r="M93" s="1" t="s">
        <v>657</v>
      </c>
      <c r="N93" s="1" t="s">
        <v>760</v>
      </c>
      <c r="O93" s="1"/>
      <c r="P93" s="1"/>
      <c r="Q93" s="5" t="s">
        <v>228</v>
      </c>
      <c r="R93" s="5" t="s">
        <v>646</v>
      </c>
      <c r="S93" s="152"/>
      <c r="AD93" s="95"/>
      <c r="AE93" s="95"/>
      <c r="AF93" s="153"/>
      <c r="AG93" s="154"/>
      <c r="AT93" s="3"/>
    </row>
    <row r="94" spans="2:48" ht="127.5" x14ac:dyDescent="0.25">
      <c r="B94" s="65">
        <f t="shared" si="6"/>
        <v>33</v>
      </c>
      <c r="C94" s="1" t="s">
        <v>16</v>
      </c>
      <c r="D94" s="1" t="s">
        <v>221</v>
      </c>
      <c r="E94" s="1" t="s">
        <v>221</v>
      </c>
      <c r="F94" s="1" t="s">
        <v>658</v>
      </c>
      <c r="G94" s="142" t="s">
        <v>659</v>
      </c>
      <c r="H94" s="1" t="s">
        <v>225</v>
      </c>
      <c r="I94" s="1" t="s">
        <v>52</v>
      </c>
      <c r="J94" s="1" t="s">
        <v>62</v>
      </c>
      <c r="K94" s="1" t="s">
        <v>54</v>
      </c>
      <c r="L94" s="1" t="s">
        <v>254</v>
      </c>
      <c r="M94" s="1" t="s">
        <v>660</v>
      </c>
      <c r="N94" s="1" t="s">
        <v>661</v>
      </c>
      <c r="O94" s="1"/>
      <c r="P94" s="1"/>
      <c r="Q94" s="5" t="s">
        <v>228</v>
      </c>
      <c r="R94" s="5" t="s">
        <v>646</v>
      </c>
      <c r="S94" s="152"/>
      <c r="AD94" s="95"/>
      <c r="AE94" s="95"/>
      <c r="AF94" s="153"/>
      <c r="AG94" s="154"/>
      <c r="AT94" s="3"/>
    </row>
    <row r="95" spans="2:48" ht="89.25" x14ac:dyDescent="0.25">
      <c r="B95" s="65">
        <f t="shared" si="6"/>
        <v>34</v>
      </c>
      <c r="C95" s="1" t="s">
        <v>16</v>
      </c>
      <c r="D95" s="1" t="s">
        <v>221</v>
      </c>
      <c r="E95" s="1" t="s">
        <v>230</v>
      </c>
      <c r="F95" s="1" t="s">
        <v>666</v>
      </c>
      <c r="G95" s="142" t="s">
        <v>667</v>
      </c>
      <c r="H95" s="1" t="s">
        <v>225</v>
      </c>
      <c r="I95" s="1" t="s">
        <v>52</v>
      </c>
      <c r="J95" s="1" t="s">
        <v>90</v>
      </c>
      <c r="K95" s="1" t="s">
        <v>54</v>
      </c>
      <c r="L95" s="1" t="s">
        <v>254</v>
      </c>
      <c r="M95" s="1" t="s">
        <v>260</v>
      </c>
      <c r="N95" s="1" t="s">
        <v>261</v>
      </c>
      <c r="O95" s="1"/>
      <c r="P95" s="1"/>
      <c r="Q95" s="5" t="s">
        <v>228</v>
      </c>
      <c r="R95" s="5" t="s">
        <v>646</v>
      </c>
      <c r="S95" s="152"/>
      <c r="AD95" s="95"/>
      <c r="AE95" s="95"/>
      <c r="AF95" s="153"/>
      <c r="AG95" s="154"/>
      <c r="AT95" s="3"/>
    </row>
    <row r="96" spans="2:48" ht="89.25" x14ac:dyDescent="0.25">
      <c r="B96" s="65">
        <f t="shared" si="6"/>
        <v>35</v>
      </c>
      <c r="C96" s="1" t="s">
        <v>16</v>
      </c>
      <c r="D96" s="1" t="s">
        <v>221</v>
      </c>
      <c r="E96" s="1" t="s">
        <v>230</v>
      </c>
      <c r="F96" s="1" t="s">
        <v>668</v>
      </c>
      <c r="G96" s="142" t="s">
        <v>669</v>
      </c>
      <c r="H96" s="1" t="s">
        <v>225</v>
      </c>
      <c r="I96" s="1" t="s">
        <v>52</v>
      </c>
      <c r="J96" s="1" t="s">
        <v>90</v>
      </c>
      <c r="K96" s="1" t="s">
        <v>54</v>
      </c>
      <c r="L96" s="1" t="s">
        <v>254</v>
      </c>
      <c r="M96" s="1" t="s">
        <v>670</v>
      </c>
      <c r="N96" s="1" t="s">
        <v>671</v>
      </c>
      <c r="O96" s="1"/>
      <c r="P96" s="1"/>
      <c r="Q96" s="5" t="s">
        <v>228</v>
      </c>
      <c r="R96" s="5" t="s">
        <v>646</v>
      </c>
      <c r="S96" s="152"/>
      <c r="AD96" s="95"/>
      <c r="AE96" s="95"/>
      <c r="AF96" s="153"/>
      <c r="AG96" s="154"/>
      <c r="AT96" s="3"/>
    </row>
    <row r="97" spans="2:48" ht="24.75" hidden="1" customHeight="1" x14ac:dyDescent="0.25"/>
    <row r="98" spans="2:48" ht="13.5" thickBot="1" x14ac:dyDescent="0.3"/>
    <row r="99" spans="2:48" ht="60" customHeight="1" thickBot="1" x14ac:dyDescent="0.3">
      <c r="B99" s="256" t="s">
        <v>533</v>
      </c>
      <c r="C99" s="257"/>
      <c r="D99" s="257"/>
      <c r="E99" s="257"/>
      <c r="F99" s="257"/>
      <c r="G99" s="257"/>
      <c r="H99" s="257"/>
      <c r="I99" s="257"/>
      <c r="J99" s="257"/>
      <c r="K99" s="257"/>
      <c r="L99" s="257"/>
      <c r="M99" s="257"/>
      <c r="N99" s="257"/>
      <c r="O99" s="257"/>
      <c r="P99" s="257"/>
      <c r="Q99" s="257"/>
      <c r="R99" s="257"/>
      <c r="S99" s="257"/>
      <c r="T99" s="257"/>
      <c r="U99" s="257"/>
      <c r="V99" s="257"/>
      <c r="W99" s="257"/>
      <c r="X99" s="257"/>
      <c r="Y99" s="257"/>
      <c r="Z99" s="257"/>
      <c r="AA99" s="257"/>
      <c r="AB99" s="257"/>
      <c r="AC99" s="257"/>
      <c r="AD99" s="257"/>
      <c r="AE99" s="257"/>
      <c r="AF99" s="257"/>
      <c r="AG99" s="257"/>
      <c r="AH99" s="257"/>
      <c r="AI99" s="257"/>
      <c r="AJ99" s="257"/>
      <c r="AK99" s="257"/>
      <c r="AL99" s="257"/>
      <c r="AM99" s="257"/>
      <c r="AN99" s="257"/>
      <c r="AO99" s="257"/>
      <c r="AP99" s="257"/>
      <c r="AQ99" s="257"/>
      <c r="AR99" s="257"/>
      <c r="AS99" s="257"/>
      <c r="AT99" s="257"/>
      <c r="AU99" s="257"/>
      <c r="AV99" s="258"/>
    </row>
    <row r="101" spans="2:48" x14ac:dyDescent="0.25">
      <c r="D101" s="7">
        <v>2</v>
      </c>
    </row>
    <row r="102" spans="2:48" x14ac:dyDescent="0.25">
      <c r="D102" s="7">
        <v>7</v>
      </c>
    </row>
    <row r="103" spans="2:48" x14ac:dyDescent="0.25">
      <c r="D103" s="7">
        <v>3</v>
      </c>
    </row>
  </sheetData>
  <autoFilter ref="B9:AW97" xr:uid="{00000000-0009-0000-0000-000008000000}">
    <filterColumn colId="16">
      <filters>
        <filter val="Eliminado"/>
      </filters>
    </filterColumn>
  </autoFilter>
  <mergeCells count="45">
    <mergeCell ref="B99:AV99"/>
    <mergeCell ref="AN8:AO8"/>
    <mergeCell ref="AP8:AQ8"/>
    <mergeCell ref="AR8:AS8"/>
    <mergeCell ref="AT8:AT9"/>
    <mergeCell ref="AU8:AU9"/>
    <mergeCell ref="AV8:AV9"/>
    <mergeCell ref="AB8:AC8"/>
    <mergeCell ref="AD8:AE8"/>
    <mergeCell ref="AF8:AG8"/>
    <mergeCell ref="AH8:AI8"/>
    <mergeCell ref="AJ8:AK8"/>
    <mergeCell ref="AL8:AM8"/>
    <mergeCell ref="R8:R9"/>
    <mergeCell ref="S8:S9"/>
    <mergeCell ref="T8:U8"/>
    <mergeCell ref="V8:W8"/>
    <mergeCell ref="X8:Y8"/>
    <mergeCell ref="Z8:AA8"/>
    <mergeCell ref="AR3:AV3"/>
    <mergeCell ref="AJ4:AQ4"/>
    <mergeCell ref="AR4:AV4"/>
    <mergeCell ref="AJ5:AQ6"/>
    <mergeCell ref="AR5:AV6"/>
    <mergeCell ref="C5:E6"/>
    <mergeCell ref="F5:AI6"/>
    <mergeCell ref="AJ2:AQ2"/>
    <mergeCell ref="AR2:AV2"/>
    <mergeCell ref="AJ3:AQ3"/>
    <mergeCell ref="G8:G9"/>
    <mergeCell ref="H8:H9"/>
    <mergeCell ref="B2:B6"/>
    <mergeCell ref="C2:E4"/>
    <mergeCell ref="F2:AI4"/>
    <mergeCell ref="I8:I9"/>
    <mergeCell ref="J8:J9"/>
    <mergeCell ref="K8:K9"/>
    <mergeCell ref="L8:L9"/>
    <mergeCell ref="M8:P8"/>
    <mergeCell ref="Q8:Q9"/>
    <mergeCell ref="B8:B9"/>
    <mergeCell ref="C8:C9"/>
    <mergeCell ref="D8:D9"/>
    <mergeCell ref="E8:E9"/>
    <mergeCell ref="F8:F9"/>
  </mergeCells>
  <pageMargins left="0.7" right="0.7" top="0.75" bottom="0.75" header="0.3" footer="0.3"/>
  <pageSetup scale="80" orientation="portrait" r:id="rId1"/>
  <rowBreaks count="1" manualBreakCount="1">
    <brk id="18" max="16383" man="1"/>
  </rowBreaks>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AW91"/>
  <sheetViews>
    <sheetView showGridLines="0" view="pageBreakPreview" topLeftCell="B7" zoomScale="85" zoomScaleNormal="10" zoomScaleSheetLayoutView="85" workbookViewId="0">
      <pane xSplit="5" ySplit="1" topLeftCell="AG47" activePane="bottomRight" state="frozen"/>
      <selection pane="topRight" activeCell="G7" sqref="G7"/>
      <selection pane="bottomLeft" activeCell="B10" sqref="B10"/>
      <selection pane="bottomRight" activeCell="AU75" sqref="AU75"/>
    </sheetView>
  </sheetViews>
  <sheetFormatPr baseColWidth="10" defaultColWidth="11.42578125" defaultRowHeight="12.75" x14ac:dyDescent="0.25"/>
  <cols>
    <col min="1" max="1" width="4.42578125" style="3" customWidth="1"/>
    <col min="2" max="2" width="22.85546875" style="3" customWidth="1"/>
    <col min="3" max="3" width="20.85546875" style="3" customWidth="1"/>
    <col min="4" max="4" width="39.7109375" style="7" customWidth="1"/>
    <col min="5" max="5" width="31" style="3" customWidth="1"/>
    <col min="6" max="6" width="26.140625" style="7" customWidth="1"/>
    <col min="7" max="7" width="30.85546875" style="7" customWidth="1"/>
    <col min="8" max="8" width="22.5703125" style="3" customWidth="1"/>
    <col min="9" max="10" width="15.85546875" style="3" customWidth="1"/>
    <col min="11" max="11" width="12.140625" style="3" customWidth="1"/>
    <col min="12" max="12" width="15.7109375" style="3" customWidth="1"/>
    <col min="13" max="14" width="15.85546875" style="7" customWidth="1"/>
    <col min="15" max="16" width="13.140625" style="3" customWidth="1"/>
    <col min="17" max="19" width="15" style="4" customWidth="1"/>
    <col min="20" max="30" width="7.140625" style="3" customWidth="1"/>
    <col min="31" max="31" width="8.140625" style="3" customWidth="1"/>
    <col min="32" max="36" width="7.140625" style="3" customWidth="1"/>
    <col min="37" max="37" width="8.140625" style="3" customWidth="1"/>
    <col min="38" max="43" width="7.140625" style="3" customWidth="1"/>
    <col min="44" max="44" width="7.7109375" style="3" customWidth="1"/>
    <col min="45" max="45" width="6.85546875" style="3" customWidth="1"/>
    <col min="46" max="46" width="11.42578125" style="4"/>
    <col min="47" max="47" width="12.42578125" style="3" customWidth="1"/>
    <col min="48" max="48" width="37.140625" style="3" customWidth="1"/>
    <col min="49" max="49" width="6.28515625" style="3" customWidth="1"/>
    <col min="50" max="16384" width="11.42578125" style="3"/>
  </cols>
  <sheetData>
    <row r="1" spans="2:49" ht="13.5" thickBot="1" x14ac:dyDescent="0.3"/>
    <row r="2" spans="2:49" s="88" customFormat="1" ht="18.75" customHeight="1" thickBot="1" x14ac:dyDescent="0.3">
      <c r="B2" s="207"/>
      <c r="C2" s="234" t="s">
        <v>27</v>
      </c>
      <c r="D2" s="235"/>
      <c r="E2" s="236"/>
      <c r="F2" s="249" t="s">
        <v>28</v>
      </c>
      <c r="G2" s="199"/>
      <c r="H2" s="199"/>
      <c r="I2" s="199"/>
      <c r="J2" s="199"/>
      <c r="K2" s="199"/>
      <c r="L2" s="199"/>
      <c r="M2" s="199"/>
      <c r="N2" s="199"/>
      <c r="O2" s="199"/>
      <c r="P2" s="199"/>
      <c r="Q2" s="199"/>
      <c r="R2" s="199"/>
      <c r="S2" s="199"/>
      <c r="T2" s="199"/>
      <c r="U2" s="199"/>
      <c r="V2" s="199"/>
      <c r="W2" s="199"/>
      <c r="X2" s="199"/>
      <c r="Y2" s="199"/>
      <c r="Z2" s="199"/>
      <c r="AA2" s="199"/>
      <c r="AB2" s="199"/>
      <c r="AC2" s="199"/>
      <c r="AD2" s="199"/>
      <c r="AE2" s="199"/>
      <c r="AF2" s="199"/>
      <c r="AG2" s="199"/>
      <c r="AH2" s="199"/>
      <c r="AI2" s="229"/>
      <c r="AJ2" s="232" t="s">
        <v>534</v>
      </c>
      <c r="AK2" s="222"/>
      <c r="AL2" s="222"/>
      <c r="AM2" s="222"/>
      <c r="AN2" s="222"/>
      <c r="AO2" s="222"/>
      <c r="AP2" s="222"/>
      <c r="AQ2" s="223"/>
      <c r="AR2" s="232" t="s">
        <v>535</v>
      </c>
      <c r="AS2" s="222"/>
      <c r="AT2" s="222"/>
      <c r="AU2" s="222"/>
      <c r="AV2" s="223"/>
    </row>
    <row r="3" spans="2:49" s="88" customFormat="1" ht="18.75" customHeight="1" thickBot="1" x14ac:dyDescent="0.3">
      <c r="B3" s="208"/>
      <c r="C3" s="246"/>
      <c r="D3" s="247"/>
      <c r="E3" s="248"/>
      <c r="F3" s="250"/>
      <c r="G3" s="221"/>
      <c r="H3" s="221"/>
      <c r="I3" s="221"/>
      <c r="J3" s="221"/>
      <c r="K3" s="221"/>
      <c r="L3" s="221"/>
      <c r="M3" s="221"/>
      <c r="N3" s="221"/>
      <c r="O3" s="221"/>
      <c r="P3" s="221"/>
      <c r="Q3" s="221"/>
      <c r="R3" s="221"/>
      <c r="S3" s="221"/>
      <c r="T3" s="221"/>
      <c r="U3" s="221"/>
      <c r="V3" s="221"/>
      <c r="W3" s="221"/>
      <c r="X3" s="221"/>
      <c r="Y3" s="221"/>
      <c r="Z3" s="221"/>
      <c r="AA3" s="221"/>
      <c r="AB3" s="221"/>
      <c r="AC3" s="221"/>
      <c r="AD3" s="221"/>
      <c r="AE3" s="221"/>
      <c r="AF3" s="221"/>
      <c r="AG3" s="221"/>
      <c r="AH3" s="221"/>
      <c r="AI3" s="230"/>
      <c r="AJ3" s="232" t="s">
        <v>536</v>
      </c>
      <c r="AK3" s="222"/>
      <c r="AL3" s="222"/>
      <c r="AM3" s="222"/>
      <c r="AN3" s="222"/>
      <c r="AO3" s="222"/>
      <c r="AP3" s="222"/>
      <c r="AQ3" s="223"/>
      <c r="AR3" s="232">
        <v>1</v>
      </c>
      <c r="AS3" s="222"/>
      <c r="AT3" s="222"/>
      <c r="AU3" s="222"/>
      <c r="AV3" s="223"/>
    </row>
    <row r="4" spans="2:49" s="88" customFormat="1" ht="18.75" customHeight="1" thickBot="1" x14ac:dyDescent="0.3">
      <c r="B4" s="208"/>
      <c r="C4" s="237"/>
      <c r="D4" s="238"/>
      <c r="E4" s="239"/>
      <c r="F4" s="251"/>
      <c r="G4" s="202"/>
      <c r="H4" s="202"/>
      <c r="I4" s="202"/>
      <c r="J4" s="202"/>
      <c r="K4" s="202"/>
      <c r="L4" s="202"/>
      <c r="M4" s="202"/>
      <c r="N4" s="202"/>
      <c r="O4" s="202"/>
      <c r="P4" s="202"/>
      <c r="Q4" s="202"/>
      <c r="R4" s="202"/>
      <c r="S4" s="202"/>
      <c r="T4" s="202"/>
      <c r="U4" s="202"/>
      <c r="V4" s="202"/>
      <c r="W4" s="202"/>
      <c r="X4" s="202"/>
      <c r="Y4" s="202"/>
      <c r="Z4" s="202"/>
      <c r="AA4" s="202"/>
      <c r="AB4" s="202"/>
      <c r="AC4" s="202"/>
      <c r="AD4" s="202"/>
      <c r="AE4" s="202"/>
      <c r="AF4" s="202"/>
      <c r="AG4" s="202"/>
      <c r="AH4" s="202"/>
      <c r="AI4" s="231"/>
      <c r="AJ4" s="232" t="s">
        <v>537</v>
      </c>
      <c r="AK4" s="222"/>
      <c r="AL4" s="222"/>
      <c r="AM4" s="222"/>
      <c r="AN4" s="222"/>
      <c r="AO4" s="222"/>
      <c r="AP4" s="222"/>
      <c r="AQ4" s="223"/>
      <c r="AR4" s="233">
        <v>43896</v>
      </c>
      <c r="AS4" s="224"/>
      <c r="AT4" s="224"/>
      <c r="AU4" s="224"/>
      <c r="AV4" s="225"/>
    </row>
    <row r="5" spans="2:49" s="88" customFormat="1" ht="15" customHeight="1" x14ac:dyDescent="0.25">
      <c r="B5" s="208"/>
      <c r="C5" s="234" t="s">
        <v>29</v>
      </c>
      <c r="D5" s="235"/>
      <c r="E5" s="236"/>
      <c r="F5" s="249" t="s">
        <v>30</v>
      </c>
      <c r="G5" s="199"/>
      <c r="H5" s="199"/>
      <c r="I5" s="199"/>
      <c r="J5" s="199"/>
      <c r="K5" s="199"/>
      <c r="L5" s="199"/>
      <c r="M5" s="199"/>
      <c r="N5" s="199"/>
      <c r="O5" s="199"/>
      <c r="P5" s="199"/>
      <c r="Q5" s="199"/>
      <c r="R5" s="199"/>
      <c r="S5" s="199"/>
      <c r="T5" s="199"/>
      <c r="U5" s="199"/>
      <c r="V5" s="199"/>
      <c r="W5" s="199"/>
      <c r="X5" s="199"/>
      <c r="Y5" s="199"/>
      <c r="Z5" s="199"/>
      <c r="AA5" s="199"/>
      <c r="AB5" s="199"/>
      <c r="AC5" s="199"/>
      <c r="AD5" s="199"/>
      <c r="AE5" s="199"/>
      <c r="AF5" s="199"/>
      <c r="AG5" s="199"/>
      <c r="AH5" s="199"/>
      <c r="AI5" s="229"/>
      <c r="AJ5" s="234" t="s">
        <v>538</v>
      </c>
      <c r="AK5" s="235"/>
      <c r="AL5" s="235"/>
      <c r="AM5" s="235"/>
      <c r="AN5" s="235"/>
      <c r="AO5" s="235"/>
      <c r="AP5" s="235"/>
      <c r="AQ5" s="236"/>
      <c r="AR5" s="240" t="s">
        <v>539</v>
      </c>
      <c r="AS5" s="203"/>
      <c r="AT5" s="203"/>
      <c r="AU5" s="203"/>
      <c r="AV5" s="204"/>
    </row>
    <row r="6" spans="2:49" s="88" customFormat="1" ht="15.75" customHeight="1" thickBot="1" x14ac:dyDescent="0.3">
      <c r="B6" s="209"/>
      <c r="C6" s="237"/>
      <c r="D6" s="238"/>
      <c r="E6" s="239"/>
      <c r="F6" s="251"/>
      <c r="G6" s="202"/>
      <c r="H6" s="202"/>
      <c r="I6" s="202"/>
      <c r="J6" s="202"/>
      <c r="K6" s="202"/>
      <c r="L6" s="202"/>
      <c r="M6" s="202"/>
      <c r="N6" s="202"/>
      <c r="O6" s="202"/>
      <c r="P6" s="202"/>
      <c r="Q6" s="202"/>
      <c r="R6" s="202"/>
      <c r="S6" s="202"/>
      <c r="T6" s="202"/>
      <c r="U6" s="202"/>
      <c r="V6" s="202"/>
      <c r="W6" s="202"/>
      <c r="X6" s="202"/>
      <c r="Y6" s="202"/>
      <c r="Z6" s="202"/>
      <c r="AA6" s="202"/>
      <c r="AB6" s="202"/>
      <c r="AC6" s="202"/>
      <c r="AD6" s="202"/>
      <c r="AE6" s="202"/>
      <c r="AF6" s="202"/>
      <c r="AG6" s="202"/>
      <c r="AH6" s="202"/>
      <c r="AI6" s="231"/>
      <c r="AJ6" s="237"/>
      <c r="AK6" s="238"/>
      <c r="AL6" s="238"/>
      <c r="AM6" s="238"/>
      <c r="AN6" s="238"/>
      <c r="AO6" s="238"/>
      <c r="AP6" s="238"/>
      <c r="AQ6" s="239"/>
      <c r="AR6" s="241"/>
      <c r="AS6" s="205"/>
      <c r="AT6" s="205"/>
      <c r="AU6" s="205"/>
      <c r="AV6" s="206"/>
    </row>
    <row r="7" spans="2:49" ht="15" customHeight="1" x14ac:dyDescent="0.25">
      <c r="B7" s="166" t="s">
        <v>31</v>
      </c>
      <c r="C7" s="163" t="s">
        <v>32</v>
      </c>
      <c r="D7" s="163" t="s">
        <v>33</v>
      </c>
      <c r="E7" s="163" t="s">
        <v>34</v>
      </c>
      <c r="F7" s="163" t="s">
        <v>35</v>
      </c>
      <c r="G7" s="162" t="s">
        <v>36</v>
      </c>
      <c r="H7" s="163" t="s">
        <v>37</v>
      </c>
      <c r="I7" s="165" t="s">
        <v>38</v>
      </c>
      <c r="J7" s="163" t="s">
        <v>39</v>
      </c>
      <c r="K7" s="163" t="s">
        <v>40</v>
      </c>
      <c r="L7" s="163" t="s">
        <v>41</v>
      </c>
      <c r="M7" s="100" t="s">
        <v>42</v>
      </c>
      <c r="N7" s="100" t="s">
        <v>42</v>
      </c>
      <c r="O7" s="100" t="s">
        <v>42</v>
      </c>
      <c r="P7" s="100" t="s">
        <v>42</v>
      </c>
      <c r="Q7" s="163" t="s">
        <v>43</v>
      </c>
      <c r="R7" s="163" t="s">
        <v>0</v>
      </c>
      <c r="S7" s="163" t="s">
        <v>44</v>
      </c>
      <c r="T7" s="100" t="s">
        <v>540</v>
      </c>
      <c r="U7" s="100" t="s">
        <v>541</v>
      </c>
      <c r="V7" s="100" t="s">
        <v>542</v>
      </c>
      <c r="W7" s="100" t="s">
        <v>543</v>
      </c>
      <c r="X7" s="100" t="s">
        <v>544</v>
      </c>
      <c r="Y7" s="100" t="s">
        <v>545</v>
      </c>
      <c r="Z7" s="100" t="s">
        <v>546</v>
      </c>
      <c r="AA7" s="100" t="s">
        <v>547</v>
      </c>
      <c r="AB7" s="100" t="s">
        <v>548</v>
      </c>
      <c r="AC7" s="100" t="s">
        <v>549</v>
      </c>
      <c r="AD7" s="100" t="s">
        <v>550</v>
      </c>
      <c r="AE7" s="100" t="s">
        <v>551</v>
      </c>
      <c r="AF7" s="100" t="s">
        <v>540</v>
      </c>
      <c r="AG7" s="100" t="s">
        <v>541</v>
      </c>
      <c r="AH7" s="100" t="s">
        <v>542</v>
      </c>
      <c r="AI7" s="100" t="s">
        <v>543</v>
      </c>
      <c r="AJ7" s="100" t="s">
        <v>544</v>
      </c>
      <c r="AK7" s="100" t="s">
        <v>545</v>
      </c>
      <c r="AL7" s="100" t="s">
        <v>546</v>
      </c>
      <c r="AM7" s="100" t="s">
        <v>547</v>
      </c>
      <c r="AN7" s="100" t="s">
        <v>548</v>
      </c>
      <c r="AO7" s="100" t="s">
        <v>549</v>
      </c>
      <c r="AP7" s="100" t="s">
        <v>550</v>
      </c>
      <c r="AQ7" s="100" t="s">
        <v>551</v>
      </c>
      <c r="AR7" s="100" t="s">
        <v>540</v>
      </c>
      <c r="AS7" s="100" t="s">
        <v>541</v>
      </c>
      <c r="AT7" s="163" t="s">
        <v>553</v>
      </c>
      <c r="AU7" s="163" t="s">
        <v>45</v>
      </c>
      <c r="AV7" s="168" t="s">
        <v>46</v>
      </c>
    </row>
    <row r="8" spans="2:49" ht="76.5" customHeight="1" x14ac:dyDescent="0.25">
      <c r="B8" s="65">
        <v>1</v>
      </c>
      <c r="C8" s="2" t="s">
        <v>10</v>
      </c>
      <c r="D8" s="6" t="s">
        <v>85</v>
      </c>
      <c r="E8" s="2" t="s">
        <v>86</v>
      </c>
      <c r="F8" s="6" t="s">
        <v>616</v>
      </c>
      <c r="G8" s="6" t="s">
        <v>88</v>
      </c>
      <c r="H8" s="1" t="s">
        <v>89</v>
      </c>
      <c r="I8" s="2" t="s">
        <v>52</v>
      </c>
      <c r="J8" s="2" t="s">
        <v>90</v>
      </c>
      <c r="K8" s="2" t="s">
        <v>54</v>
      </c>
      <c r="L8" s="2" t="s">
        <v>91</v>
      </c>
      <c r="M8" s="6" t="s">
        <v>92</v>
      </c>
      <c r="N8" s="6" t="s">
        <v>93</v>
      </c>
      <c r="O8" s="2"/>
      <c r="P8" s="2"/>
      <c r="Q8" s="5" t="s">
        <v>58</v>
      </c>
      <c r="R8" s="5" t="s">
        <v>1</v>
      </c>
      <c r="S8" s="74">
        <v>1</v>
      </c>
      <c r="T8" s="2"/>
      <c r="U8" s="2"/>
      <c r="V8" s="2"/>
      <c r="W8" s="2"/>
      <c r="X8" s="2">
        <v>100</v>
      </c>
      <c r="Y8" s="2">
        <v>100</v>
      </c>
      <c r="Z8" s="2"/>
      <c r="AA8" s="2"/>
      <c r="AB8" s="2"/>
      <c r="AC8" s="2"/>
      <c r="AD8" s="2">
        <v>140</v>
      </c>
      <c r="AE8" s="2">
        <v>143</v>
      </c>
      <c r="AF8" s="2"/>
      <c r="AG8" s="2"/>
      <c r="AH8" s="2"/>
      <c r="AI8" s="2"/>
      <c r="AJ8" s="2">
        <v>170</v>
      </c>
      <c r="AK8" s="2">
        <v>172</v>
      </c>
      <c r="AL8" s="2"/>
      <c r="AM8" s="2"/>
      <c r="AN8" s="2"/>
      <c r="AO8" s="2"/>
      <c r="AP8" s="2">
        <v>200</v>
      </c>
      <c r="AQ8" s="2"/>
      <c r="AR8" s="22">
        <f>+AP8</f>
        <v>200</v>
      </c>
      <c r="AS8" s="22">
        <f>+AK8</f>
        <v>172</v>
      </c>
      <c r="AT8" s="19">
        <f>+AS8/AR8</f>
        <v>0.86</v>
      </c>
      <c r="AU8" s="96" t="s">
        <v>4</v>
      </c>
      <c r="AV8" s="60" t="s">
        <v>761</v>
      </c>
    </row>
    <row r="9" spans="2:49" ht="76.5" customHeight="1" x14ac:dyDescent="0.25">
      <c r="B9" s="65">
        <v>2</v>
      </c>
      <c r="C9" s="2" t="s">
        <v>10</v>
      </c>
      <c r="D9" s="6" t="s">
        <v>85</v>
      </c>
      <c r="E9" s="2" t="s">
        <v>95</v>
      </c>
      <c r="F9" s="6" t="s">
        <v>96</v>
      </c>
      <c r="G9" s="6" t="s">
        <v>97</v>
      </c>
      <c r="H9" s="1" t="s">
        <v>89</v>
      </c>
      <c r="I9" s="2" t="s">
        <v>52</v>
      </c>
      <c r="J9" s="2" t="s">
        <v>90</v>
      </c>
      <c r="K9" s="2" t="s">
        <v>54</v>
      </c>
      <c r="L9" s="2" t="s">
        <v>91</v>
      </c>
      <c r="M9" s="6" t="s">
        <v>98</v>
      </c>
      <c r="N9" s="6" t="s">
        <v>99</v>
      </c>
      <c r="O9" s="2"/>
      <c r="P9" s="2"/>
      <c r="Q9" s="5" t="s">
        <v>58</v>
      </c>
      <c r="R9" s="5" t="s">
        <v>1</v>
      </c>
      <c r="S9" s="74">
        <v>1</v>
      </c>
      <c r="T9" s="2"/>
      <c r="U9" s="2"/>
      <c r="V9" s="2"/>
      <c r="W9" s="2"/>
      <c r="X9" s="2">
        <v>60</v>
      </c>
      <c r="Y9" s="2">
        <v>57</v>
      </c>
      <c r="Z9" s="2"/>
      <c r="AA9" s="2"/>
      <c r="AB9" s="2"/>
      <c r="AC9" s="2"/>
      <c r="AD9" s="2">
        <v>70</v>
      </c>
      <c r="AE9" s="2">
        <v>62</v>
      </c>
      <c r="AF9" s="2"/>
      <c r="AG9" s="2"/>
      <c r="AH9" s="2"/>
      <c r="AI9" s="2"/>
      <c r="AJ9" s="2">
        <v>75</v>
      </c>
      <c r="AK9" s="2">
        <v>67</v>
      </c>
      <c r="AL9" s="2"/>
      <c r="AM9" s="2"/>
      <c r="AN9" s="2"/>
      <c r="AO9" s="2"/>
      <c r="AP9" s="2">
        <v>95</v>
      </c>
      <c r="AQ9" s="2"/>
      <c r="AR9" s="22">
        <f>+AP9</f>
        <v>95</v>
      </c>
      <c r="AS9" s="22">
        <f>+AK9</f>
        <v>67</v>
      </c>
      <c r="AT9" s="19">
        <f>+AS9/AR9</f>
        <v>0.70526315789473681</v>
      </c>
      <c r="AU9" s="92" t="s">
        <v>6</v>
      </c>
      <c r="AV9" s="60" t="s">
        <v>761</v>
      </c>
    </row>
    <row r="10" spans="2:49" ht="76.5" customHeight="1" x14ac:dyDescent="0.25">
      <c r="B10" s="65">
        <v>3</v>
      </c>
      <c r="C10" s="2" t="s">
        <v>10</v>
      </c>
      <c r="D10" s="6" t="s">
        <v>101</v>
      </c>
      <c r="E10" s="5" t="s">
        <v>617</v>
      </c>
      <c r="F10" s="5" t="s">
        <v>618</v>
      </c>
      <c r="G10" s="91" t="s">
        <v>619</v>
      </c>
      <c r="H10" s="5" t="s">
        <v>89</v>
      </c>
      <c r="I10" s="2" t="s">
        <v>52</v>
      </c>
      <c r="J10" s="2" t="s">
        <v>62</v>
      </c>
      <c r="K10" s="2" t="s">
        <v>54</v>
      </c>
      <c r="L10" s="2" t="s">
        <v>91</v>
      </c>
      <c r="M10" s="6" t="s">
        <v>620</v>
      </c>
      <c r="N10" s="6" t="s">
        <v>621</v>
      </c>
      <c r="O10" s="2"/>
      <c r="P10" s="2"/>
      <c r="Q10" s="5" t="s">
        <v>58</v>
      </c>
      <c r="R10" s="5" t="s">
        <v>1</v>
      </c>
      <c r="S10" s="74">
        <v>1</v>
      </c>
      <c r="T10" s="2"/>
      <c r="U10" s="2"/>
      <c r="V10" s="2"/>
      <c r="W10" s="2"/>
      <c r="X10" s="2">
        <v>107846</v>
      </c>
      <c r="Y10" s="2">
        <v>107846</v>
      </c>
      <c r="Z10" s="2"/>
      <c r="AA10" s="2"/>
      <c r="AB10" s="2"/>
      <c r="AC10" s="2"/>
      <c r="AD10" s="2">
        <v>11320</v>
      </c>
      <c r="AE10" s="2">
        <v>11320</v>
      </c>
      <c r="AF10" s="2"/>
      <c r="AG10" s="2"/>
      <c r="AH10" s="2"/>
      <c r="AI10" s="2"/>
      <c r="AJ10" s="2">
        <v>17993</v>
      </c>
      <c r="AK10" s="2">
        <v>17993</v>
      </c>
      <c r="AL10" s="2"/>
      <c r="AM10" s="2"/>
      <c r="AN10" s="2"/>
      <c r="AO10" s="2"/>
      <c r="AP10" s="2"/>
      <c r="AQ10" s="2"/>
      <c r="AR10" s="22">
        <f t="shared" ref="AR10:AS70" si="0">+T10+V10+X10+Z10+AB10+AD10+AF10+AH10+AJ10+AL10+AN10+AP10</f>
        <v>137159</v>
      </c>
      <c r="AS10" s="22">
        <f t="shared" si="0"/>
        <v>137159</v>
      </c>
      <c r="AT10" s="19">
        <f>+(AS10)/AR10</f>
        <v>1</v>
      </c>
      <c r="AU10" s="96" t="s">
        <v>4</v>
      </c>
      <c r="AV10" s="60" t="s">
        <v>762</v>
      </c>
    </row>
    <row r="11" spans="2:49" ht="76.5" customHeight="1" x14ac:dyDescent="0.25">
      <c r="B11" s="65">
        <v>4</v>
      </c>
      <c r="C11" s="2" t="s">
        <v>10</v>
      </c>
      <c r="D11" s="6" t="s">
        <v>101</v>
      </c>
      <c r="E11" s="2" t="s">
        <v>86</v>
      </c>
      <c r="F11" s="6" t="s">
        <v>108</v>
      </c>
      <c r="G11" s="6" t="s">
        <v>109</v>
      </c>
      <c r="H11" s="1" t="s">
        <v>89</v>
      </c>
      <c r="I11" s="2" t="s">
        <v>52</v>
      </c>
      <c r="J11" s="2" t="s">
        <v>90</v>
      </c>
      <c r="K11" s="2" t="s">
        <v>54</v>
      </c>
      <c r="L11" s="2" t="s">
        <v>91</v>
      </c>
      <c r="M11" s="6" t="s">
        <v>110</v>
      </c>
      <c r="N11" s="6" t="s">
        <v>111</v>
      </c>
      <c r="O11" s="2"/>
      <c r="P11" s="2"/>
      <c r="Q11" s="5" t="s">
        <v>58</v>
      </c>
      <c r="R11" s="5" t="s">
        <v>1</v>
      </c>
      <c r="S11" s="74">
        <v>1</v>
      </c>
      <c r="T11" s="2"/>
      <c r="U11" s="2"/>
      <c r="V11" s="2"/>
      <c r="W11" s="2"/>
      <c r="X11" s="2">
        <v>60</v>
      </c>
      <c r="Y11" s="2">
        <v>60</v>
      </c>
      <c r="Z11" s="2"/>
      <c r="AA11" s="2"/>
      <c r="AB11" s="2"/>
      <c r="AC11" s="2"/>
      <c r="AD11" s="2">
        <v>100</v>
      </c>
      <c r="AE11" s="2">
        <v>112</v>
      </c>
      <c r="AF11" s="2"/>
      <c r="AG11" s="2"/>
      <c r="AH11" s="2"/>
      <c r="AI11" s="2"/>
      <c r="AJ11" s="2">
        <v>110</v>
      </c>
      <c r="AK11" s="2">
        <v>122</v>
      </c>
      <c r="AL11" s="2"/>
      <c r="AM11" s="2"/>
      <c r="AN11" s="2"/>
      <c r="AO11" s="2"/>
      <c r="AP11" s="2">
        <v>140</v>
      </c>
      <c r="AQ11" s="2"/>
      <c r="AR11" s="22">
        <f>+AP11</f>
        <v>140</v>
      </c>
      <c r="AS11" s="22">
        <f>+AK11</f>
        <v>122</v>
      </c>
      <c r="AT11" s="19">
        <f t="shared" ref="AT11:AT24" si="1">+AS11/AR11</f>
        <v>0.87142857142857144</v>
      </c>
      <c r="AU11" s="96" t="s">
        <v>4</v>
      </c>
      <c r="AV11" s="60" t="s">
        <v>761</v>
      </c>
    </row>
    <row r="12" spans="2:49" ht="104.25" customHeight="1" x14ac:dyDescent="0.25">
      <c r="B12" s="65">
        <v>5</v>
      </c>
      <c r="C12" s="2" t="s">
        <v>10</v>
      </c>
      <c r="D12" s="6" t="s">
        <v>101</v>
      </c>
      <c r="E12" s="2" t="s">
        <v>102</v>
      </c>
      <c r="F12" s="6" t="s">
        <v>119</v>
      </c>
      <c r="G12" s="6" t="s">
        <v>120</v>
      </c>
      <c r="H12" s="1" t="s">
        <v>89</v>
      </c>
      <c r="I12" s="2" t="s">
        <v>52</v>
      </c>
      <c r="J12" s="2" t="s">
        <v>90</v>
      </c>
      <c r="K12" s="2" t="s">
        <v>54</v>
      </c>
      <c r="L12" s="2" t="s">
        <v>91</v>
      </c>
      <c r="M12" s="6" t="s">
        <v>121</v>
      </c>
      <c r="N12" s="6" t="s">
        <v>122</v>
      </c>
      <c r="O12" s="2"/>
      <c r="P12" s="2"/>
      <c r="Q12" s="5" t="s">
        <v>58</v>
      </c>
      <c r="R12" s="5" t="s">
        <v>1</v>
      </c>
      <c r="S12" s="74">
        <v>1</v>
      </c>
      <c r="T12" s="2"/>
      <c r="U12" s="2"/>
      <c r="V12" s="2"/>
      <c r="W12" s="2"/>
      <c r="X12" s="2">
        <v>43</v>
      </c>
      <c r="Y12" s="2">
        <v>43</v>
      </c>
      <c r="Z12" s="2"/>
      <c r="AA12" s="2"/>
      <c r="AB12" s="2"/>
      <c r="AC12" s="2"/>
      <c r="AD12" s="2">
        <v>89</v>
      </c>
      <c r="AE12" s="2">
        <v>89</v>
      </c>
      <c r="AF12" s="2"/>
      <c r="AG12" s="2"/>
      <c r="AH12" s="2"/>
      <c r="AI12" s="2"/>
      <c r="AJ12" s="2">
        <v>125</v>
      </c>
      <c r="AK12" s="2">
        <v>133</v>
      </c>
      <c r="AL12" s="2"/>
      <c r="AM12" s="2"/>
      <c r="AN12" s="2"/>
      <c r="AO12" s="2"/>
      <c r="AP12" s="2">
        <v>147</v>
      </c>
      <c r="AQ12" s="2"/>
      <c r="AR12" s="22">
        <f>+AP12</f>
        <v>147</v>
      </c>
      <c r="AS12" s="22">
        <f>+AK12</f>
        <v>133</v>
      </c>
      <c r="AT12" s="19">
        <f t="shared" si="1"/>
        <v>0.90476190476190477</v>
      </c>
      <c r="AU12" s="96" t="s">
        <v>4</v>
      </c>
      <c r="AV12" s="60" t="s">
        <v>761</v>
      </c>
      <c r="AW12" s="95">
        <f>AR12-AS12</f>
        <v>14</v>
      </c>
    </row>
    <row r="13" spans="2:49" ht="76.5" customHeight="1" x14ac:dyDescent="0.25">
      <c r="B13" s="65">
        <v>6</v>
      </c>
      <c r="C13" s="2" t="s">
        <v>10</v>
      </c>
      <c r="D13" s="6" t="s">
        <v>101</v>
      </c>
      <c r="E13" s="2" t="s">
        <v>86</v>
      </c>
      <c r="F13" s="6" t="s">
        <v>124</v>
      </c>
      <c r="G13" s="6" t="s">
        <v>125</v>
      </c>
      <c r="H13" s="1" t="s">
        <v>89</v>
      </c>
      <c r="I13" s="2" t="s">
        <v>52</v>
      </c>
      <c r="J13" s="2" t="s">
        <v>90</v>
      </c>
      <c r="K13" s="2" t="s">
        <v>54</v>
      </c>
      <c r="L13" s="2" t="s">
        <v>91</v>
      </c>
      <c r="M13" s="6" t="s">
        <v>126</v>
      </c>
      <c r="N13" s="6" t="s">
        <v>127</v>
      </c>
      <c r="O13" s="2"/>
      <c r="P13" s="2"/>
      <c r="Q13" s="5" t="s">
        <v>58</v>
      </c>
      <c r="R13" s="5" t="s">
        <v>1</v>
      </c>
      <c r="S13" s="74">
        <v>1</v>
      </c>
      <c r="T13" s="2"/>
      <c r="U13" s="2"/>
      <c r="V13" s="2"/>
      <c r="W13" s="2"/>
      <c r="X13" s="2">
        <v>119</v>
      </c>
      <c r="Y13" s="2">
        <v>119</v>
      </c>
      <c r="Z13" s="2"/>
      <c r="AA13" s="2"/>
      <c r="AB13" s="2"/>
      <c r="AC13" s="2"/>
      <c r="AD13" s="2">
        <v>150</v>
      </c>
      <c r="AE13" s="2">
        <v>150</v>
      </c>
      <c r="AF13" s="2"/>
      <c r="AG13" s="2"/>
      <c r="AH13" s="2"/>
      <c r="AI13" s="2"/>
      <c r="AJ13" s="2">
        <v>194</v>
      </c>
      <c r="AK13" s="2">
        <v>192</v>
      </c>
      <c r="AL13" s="2"/>
      <c r="AM13" s="2"/>
      <c r="AN13" s="2"/>
      <c r="AO13" s="2"/>
      <c r="AP13" s="2">
        <v>226</v>
      </c>
      <c r="AQ13" s="2"/>
      <c r="AR13" s="22">
        <f>+AP13</f>
        <v>226</v>
      </c>
      <c r="AS13" s="22">
        <f>+AK13</f>
        <v>192</v>
      </c>
      <c r="AT13" s="81">
        <f t="shared" si="1"/>
        <v>0.84955752212389379</v>
      </c>
      <c r="AU13" s="96" t="s">
        <v>4</v>
      </c>
      <c r="AV13" s="60" t="s">
        <v>761</v>
      </c>
      <c r="AW13" s="95">
        <f>AR13-AS13</f>
        <v>34</v>
      </c>
    </row>
    <row r="14" spans="2:49" ht="76.5" customHeight="1" x14ac:dyDescent="0.25">
      <c r="B14" s="65">
        <v>7</v>
      </c>
      <c r="C14" s="2" t="s">
        <v>10</v>
      </c>
      <c r="D14" s="6" t="s">
        <v>101</v>
      </c>
      <c r="E14" s="2" t="s">
        <v>102</v>
      </c>
      <c r="F14" s="6" t="s">
        <v>103</v>
      </c>
      <c r="G14" s="6" t="s">
        <v>104</v>
      </c>
      <c r="H14" s="1" t="s">
        <v>89</v>
      </c>
      <c r="I14" s="2" t="s">
        <v>52</v>
      </c>
      <c r="J14" s="2" t="s">
        <v>90</v>
      </c>
      <c r="K14" s="2" t="s">
        <v>54</v>
      </c>
      <c r="L14" s="2" t="s">
        <v>91</v>
      </c>
      <c r="M14" s="6" t="s">
        <v>105</v>
      </c>
      <c r="N14" s="6" t="s">
        <v>106</v>
      </c>
      <c r="O14" s="2"/>
      <c r="P14" s="2"/>
      <c r="Q14" s="5" t="s">
        <v>58</v>
      </c>
      <c r="R14" s="5" t="s">
        <v>107</v>
      </c>
      <c r="S14" s="74">
        <v>1</v>
      </c>
      <c r="T14" s="2"/>
      <c r="U14" s="2"/>
      <c r="V14" s="2"/>
      <c r="W14" s="2"/>
      <c r="X14" s="2">
        <v>346</v>
      </c>
      <c r="Y14" s="2">
        <v>346</v>
      </c>
      <c r="Z14" s="2"/>
      <c r="AA14" s="2"/>
      <c r="AB14" s="2"/>
      <c r="AC14" s="2"/>
      <c r="AD14" s="2">
        <v>102</v>
      </c>
      <c r="AE14" s="2">
        <v>70</v>
      </c>
      <c r="AF14" s="2"/>
      <c r="AG14" s="2"/>
      <c r="AH14" s="2"/>
      <c r="AI14" s="2"/>
      <c r="AJ14" s="2">
        <v>160</v>
      </c>
      <c r="AK14" s="2"/>
      <c r="AL14" s="2"/>
      <c r="AM14" s="2"/>
      <c r="AN14" s="2"/>
      <c r="AO14" s="2"/>
      <c r="AP14" s="2">
        <v>160</v>
      </c>
      <c r="AQ14" s="2"/>
      <c r="AR14" s="22">
        <f t="shared" si="0"/>
        <v>768</v>
      </c>
      <c r="AS14" s="22">
        <f t="shared" si="0"/>
        <v>416</v>
      </c>
      <c r="AT14" s="81">
        <f t="shared" si="1"/>
        <v>0.54166666666666663</v>
      </c>
      <c r="AU14" s="98" t="s">
        <v>604</v>
      </c>
      <c r="AV14" s="60" t="s">
        <v>763</v>
      </c>
    </row>
    <row r="15" spans="2:49" ht="76.5" customHeight="1" x14ac:dyDescent="0.25">
      <c r="B15" s="65">
        <v>8</v>
      </c>
      <c r="C15" s="2" t="s">
        <v>10</v>
      </c>
      <c r="D15" s="6" t="s">
        <v>101</v>
      </c>
      <c r="E15" s="2" t="s">
        <v>95</v>
      </c>
      <c r="F15" s="6" t="s">
        <v>134</v>
      </c>
      <c r="G15" s="6" t="s">
        <v>135</v>
      </c>
      <c r="H15" s="1" t="s">
        <v>89</v>
      </c>
      <c r="I15" s="2" t="s">
        <v>69</v>
      </c>
      <c r="J15" s="2" t="s">
        <v>90</v>
      </c>
      <c r="K15" s="2" t="s">
        <v>54</v>
      </c>
      <c r="L15" s="2" t="s">
        <v>136</v>
      </c>
      <c r="M15" s="6" t="s">
        <v>137</v>
      </c>
      <c r="N15" s="6" t="s">
        <v>138</v>
      </c>
      <c r="O15" s="2"/>
      <c r="P15" s="2"/>
      <c r="Q15" s="5" t="s">
        <v>58</v>
      </c>
      <c r="R15" s="5" t="s">
        <v>1</v>
      </c>
      <c r="S15" s="74">
        <v>0.7</v>
      </c>
      <c r="T15" s="2"/>
      <c r="U15" s="2"/>
      <c r="V15" s="2"/>
      <c r="W15" s="2"/>
      <c r="X15" s="2"/>
      <c r="Y15" s="2"/>
      <c r="Z15" s="2"/>
      <c r="AA15" s="2"/>
      <c r="AB15" s="2"/>
      <c r="AC15" s="2"/>
      <c r="AD15" s="2"/>
      <c r="AE15" s="2"/>
      <c r="AF15" s="2"/>
      <c r="AG15" s="2"/>
      <c r="AH15" s="2">
        <v>56</v>
      </c>
      <c r="AI15" s="97">
        <v>49.18</v>
      </c>
      <c r="AJ15" s="2"/>
      <c r="AK15" s="2"/>
      <c r="AL15" s="2"/>
      <c r="AM15" s="2"/>
      <c r="AN15" s="2"/>
      <c r="AO15" s="2"/>
      <c r="AP15" s="2"/>
      <c r="AQ15" s="2"/>
      <c r="AR15" s="22">
        <f t="shared" si="0"/>
        <v>56</v>
      </c>
      <c r="AS15" s="22">
        <f t="shared" si="0"/>
        <v>49.18</v>
      </c>
      <c r="AT15" s="19">
        <f t="shared" si="1"/>
        <v>0.87821428571428573</v>
      </c>
      <c r="AU15" s="96" t="s">
        <v>4</v>
      </c>
      <c r="AV15" s="60" t="s">
        <v>623</v>
      </c>
    </row>
    <row r="16" spans="2:49" ht="76.5" customHeight="1" x14ac:dyDescent="0.25">
      <c r="B16" s="65">
        <v>9</v>
      </c>
      <c r="C16" s="2" t="s">
        <v>10</v>
      </c>
      <c r="D16" s="6" t="s">
        <v>101</v>
      </c>
      <c r="E16" s="2" t="s">
        <v>748</v>
      </c>
      <c r="F16" s="6" t="s">
        <v>749</v>
      </c>
      <c r="G16" s="6" t="s">
        <v>750</v>
      </c>
      <c r="H16" s="1" t="s">
        <v>89</v>
      </c>
      <c r="I16" s="2" t="s">
        <v>52</v>
      </c>
      <c r="J16" s="2" t="s">
        <v>90</v>
      </c>
      <c r="K16" s="2" t="s">
        <v>54</v>
      </c>
      <c r="L16" s="2" t="s">
        <v>55</v>
      </c>
      <c r="M16" s="6" t="s">
        <v>751</v>
      </c>
      <c r="N16" s="6" t="s">
        <v>752</v>
      </c>
      <c r="O16" s="2"/>
      <c r="P16" s="2"/>
      <c r="Q16" s="5" t="s">
        <v>58</v>
      </c>
      <c r="R16" s="5" t="s">
        <v>1</v>
      </c>
      <c r="S16" s="74">
        <v>1</v>
      </c>
      <c r="T16" s="2"/>
      <c r="U16" s="2"/>
      <c r="V16" s="2"/>
      <c r="W16" s="2"/>
      <c r="X16" s="2"/>
      <c r="Y16" s="2"/>
      <c r="Z16" s="2"/>
      <c r="AA16" s="2"/>
      <c r="AB16" s="2"/>
      <c r="AC16" s="2"/>
      <c r="AD16" s="2"/>
      <c r="AE16" s="2"/>
      <c r="AF16" s="2">
        <v>163</v>
      </c>
      <c r="AG16" s="2">
        <v>114</v>
      </c>
      <c r="AH16" s="2">
        <v>187</v>
      </c>
      <c r="AI16" s="2">
        <v>129</v>
      </c>
      <c r="AJ16" s="2">
        <v>210</v>
      </c>
      <c r="AK16" s="2">
        <v>141</v>
      </c>
      <c r="AL16" s="2">
        <v>233</v>
      </c>
      <c r="AM16" s="2"/>
      <c r="AN16" s="2">
        <v>257</v>
      </c>
      <c r="AO16" s="2"/>
      <c r="AP16" s="2">
        <v>280</v>
      </c>
      <c r="AQ16" s="2"/>
      <c r="AR16" s="22">
        <f>+AP16</f>
        <v>280</v>
      </c>
      <c r="AS16" s="22">
        <f>+AK16</f>
        <v>141</v>
      </c>
      <c r="AT16" s="19">
        <f t="shared" si="1"/>
        <v>0.50357142857142856</v>
      </c>
      <c r="AU16" s="23" t="s">
        <v>603</v>
      </c>
      <c r="AV16" s="60" t="s">
        <v>764</v>
      </c>
    </row>
    <row r="17" spans="2:48" ht="76.5" customHeight="1" x14ac:dyDescent="0.25">
      <c r="B17" s="65">
        <v>10</v>
      </c>
      <c r="C17" s="2" t="s">
        <v>10</v>
      </c>
      <c r="D17" s="6" t="s">
        <v>101</v>
      </c>
      <c r="E17" s="2" t="s">
        <v>753</v>
      </c>
      <c r="F17" s="6" t="s">
        <v>754</v>
      </c>
      <c r="G17" s="6" t="s">
        <v>754</v>
      </c>
      <c r="H17" s="1" t="s">
        <v>89</v>
      </c>
      <c r="I17" s="2" t="s">
        <v>69</v>
      </c>
      <c r="J17" s="2" t="s">
        <v>152</v>
      </c>
      <c r="K17" s="2" t="s">
        <v>54</v>
      </c>
      <c r="L17" s="2" t="s">
        <v>55</v>
      </c>
      <c r="M17" s="6" t="s">
        <v>755</v>
      </c>
      <c r="N17" s="6" t="s">
        <v>756</v>
      </c>
      <c r="O17" s="2"/>
      <c r="P17" s="2"/>
      <c r="Q17" s="5" t="s">
        <v>58</v>
      </c>
      <c r="R17" s="5" t="s">
        <v>1</v>
      </c>
      <c r="S17" s="74">
        <v>0.05</v>
      </c>
      <c r="T17" s="2"/>
      <c r="U17" s="2"/>
      <c r="V17" s="2"/>
      <c r="W17" s="2"/>
      <c r="X17" s="2"/>
      <c r="Y17" s="2"/>
      <c r="Z17" s="2"/>
      <c r="AA17" s="2"/>
      <c r="AB17" s="2"/>
      <c r="AC17" s="2"/>
      <c r="AD17" s="2"/>
      <c r="AE17" s="2"/>
      <c r="AF17" s="2">
        <v>418</v>
      </c>
      <c r="AG17" s="2">
        <v>6</v>
      </c>
      <c r="AH17" s="2">
        <v>418</v>
      </c>
      <c r="AI17" s="97">
        <v>7.0000000000000007E-2</v>
      </c>
      <c r="AJ17" s="2">
        <v>418</v>
      </c>
      <c r="AK17" s="2">
        <v>7</v>
      </c>
      <c r="AL17" s="2">
        <v>418</v>
      </c>
      <c r="AM17" s="2"/>
      <c r="AN17" s="2">
        <v>418</v>
      </c>
      <c r="AO17" s="2"/>
      <c r="AP17" s="2">
        <v>418</v>
      </c>
      <c r="AQ17" s="2"/>
      <c r="AR17" s="22">
        <f>+AP17</f>
        <v>418</v>
      </c>
      <c r="AS17" s="22">
        <f>+AK17</f>
        <v>7</v>
      </c>
      <c r="AT17" s="19">
        <f t="shared" si="1"/>
        <v>1.6746411483253589E-2</v>
      </c>
      <c r="AU17" s="96" t="s">
        <v>4</v>
      </c>
      <c r="AV17" s="60" t="s">
        <v>764</v>
      </c>
    </row>
    <row r="18" spans="2:48" ht="93.75" customHeight="1" x14ac:dyDescent="0.25">
      <c r="B18" s="65">
        <v>11</v>
      </c>
      <c r="C18" s="2" t="s">
        <v>11</v>
      </c>
      <c r="D18" s="6" t="s">
        <v>140</v>
      </c>
      <c r="E18" s="2" t="s">
        <v>141</v>
      </c>
      <c r="F18" s="6" t="s">
        <v>142</v>
      </c>
      <c r="G18" s="6" t="s">
        <v>143</v>
      </c>
      <c r="H18" s="1" t="s">
        <v>144</v>
      </c>
      <c r="I18" s="2" t="s">
        <v>76</v>
      </c>
      <c r="J18" s="2" t="s">
        <v>62</v>
      </c>
      <c r="K18" s="2" t="s">
        <v>54</v>
      </c>
      <c r="L18" s="2" t="s">
        <v>145</v>
      </c>
      <c r="M18" s="6" t="s">
        <v>146</v>
      </c>
      <c r="N18" s="6" t="s">
        <v>147</v>
      </c>
      <c r="O18" s="2"/>
      <c r="P18" s="2"/>
      <c r="Q18" s="5" t="s">
        <v>58</v>
      </c>
      <c r="R18" s="5" t="s">
        <v>1</v>
      </c>
      <c r="S18" s="74">
        <v>1</v>
      </c>
      <c r="T18" s="2">
        <v>294</v>
      </c>
      <c r="U18" s="2">
        <v>291</v>
      </c>
      <c r="V18" s="2">
        <v>686</v>
      </c>
      <c r="W18" s="2">
        <v>679</v>
      </c>
      <c r="X18" s="2">
        <v>414</v>
      </c>
      <c r="Y18" s="2">
        <v>394</v>
      </c>
      <c r="Z18" s="2">
        <v>784</v>
      </c>
      <c r="AA18" s="2">
        <v>784</v>
      </c>
      <c r="AB18" s="2">
        <v>425</v>
      </c>
      <c r="AC18" s="2">
        <v>425</v>
      </c>
      <c r="AD18" s="2">
        <v>868</v>
      </c>
      <c r="AE18" s="2">
        <v>818</v>
      </c>
      <c r="AF18" s="2">
        <v>899</v>
      </c>
      <c r="AG18" s="2">
        <v>856</v>
      </c>
      <c r="AH18" s="2">
        <v>972</v>
      </c>
      <c r="AI18" s="2">
        <v>946</v>
      </c>
      <c r="AJ18" s="2">
        <v>1192</v>
      </c>
      <c r="AK18" s="2">
        <v>1094</v>
      </c>
      <c r="AL18" s="2"/>
      <c r="AM18" s="2"/>
      <c r="AN18" s="2"/>
      <c r="AO18" s="2"/>
      <c r="AP18" s="2"/>
      <c r="AQ18" s="2"/>
      <c r="AR18" s="22">
        <f t="shared" si="0"/>
        <v>6534</v>
      </c>
      <c r="AS18" s="22">
        <f t="shared" si="0"/>
        <v>6287</v>
      </c>
      <c r="AT18" s="19">
        <f t="shared" si="1"/>
        <v>0.9621977349250076</v>
      </c>
      <c r="AU18" s="78" t="s">
        <v>4</v>
      </c>
      <c r="AV18" s="60"/>
    </row>
    <row r="19" spans="2:48" ht="93.75" customHeight="1" x14ac:dyDescent="0.25">
      <c r="B19" s="65">
        <v>12</v>
      </c>
      <c r="C19" s="2" t="s">
        <v>11</v>
      </c>
      <c r="D19" s="6" t="s">
        <v>140</v>
      </c>
      <c r="E19" s="2" t="s">
        <v>149</v>
      </c>
      <c r="F19" s="6" t="s">
        <v>150</v>
      </c>
      <c r="G19" s="6" t="s">
        <v>151</v>
      </c>
      <c r="H19" s="1" t="s">
        <v>144</v>
      </c>
      <c r="I19" s="2" t="s">
        <v>76</v>
      </c>
      <c r="J19" s="2" t="s">
        <v>152</v>
      </c>
      <c r="K19" s="2" t="s">
        <v>54</v>
      </c>
      <c r="L19" s="2" t="s">
        <v>55</v>
      </c>
      <c r="M19" s="6" t="s">
        <v>153</v>
      </c>
      <c r="N19" s="6" t="s">
        <v>154</v>
      </c>
      <c r="O19" s="2"/>
      <c r="P19" s="2"/>
      <c r="Q19" s="5" t="s">
        <v>58</v>
      </c>
      <c r="R19" s="5" t="s">
        <v>1</v>
      </c>
      <c r="S19" s="5" t="s">
        <v>624</v>
      </c>
      <c r="T19" s="2">
        <v>908</v>
      </c>
      <c r="U19" s="2">
        <v>136</v>
      </c>
      <c r="V19" s="2">
        <v>1442</v>
      </c>
      <c r="W19" s="2">
        <v>185</v>
      </c>
      <c r="X19" s="2">
        <v>1167</v>
      </c>
      <c r="Y19" s="2">
        <v>331</v>
      </c>
      <c r="Z19" s="2">
        <v>1773</v>
      </c>
      <c r="AA19" s="2">
        <v>765</v>
      </c>
      <c r="AB19" s="2">
        <v>1957</v>
      </c>
      <c r="AC19" s="2">
        <v>720</v>
      </c>
      <c r="AD19" s="2">
        <v>1929</v>
      </c>
      <c r="AE19" s="2">
        <v>557</v>
      </c>
      <c r="AF19" s="2">
        <v>1853</v>
      </c>
      <c r="AG19" s="2">
        <v>453</v>
      </c>
      <c r="AH19" s="2">
        <v>1255</v>
      </c>
      <c r="AI19" s="2">
        <v>209</v>
      </c>
      <c r="AJ19" s="2">
        <v>1535</v>
      </c>
      <c r="AK19" s="2">
        <v>273</v>
      </c>
      <c r="AL19" s="2"/>
      <c r="AM19" s="2"/>
      <c r="AN19" s="2"/>
      <c r="AO19" s="2"/>
      <c r="AP19" s="2"/>
      <c r="AQ19" s="2"/>
      <c r="AR19" s="22">
        <f t="shared" si="0"/>
        <v>13819</v>
      </c>
      <c r="AS19" s="22">
        <f t="shared" si="0"/>
        <v>3629</v>
      </c>
      <c r="AT19" s="19">
        <f t="shared" si="1"/>
        <v>0.26260945075620523</v>
      </c>
      <c r="AU19" s="78" t="s">
        <v>4</v>
      </c>
      <c r="AV19" s="60"/>
    </row>
    <row r="20" spans="2:48" ht="93" customHeight="1" x14ac:dyDescent="0.25">
      <c r="B20" s="65">
        <v>13</v>
      </c>
      <c r="C20" s="2" t="s">
        <v>9</v>
      </c>
      <c r="D20" s="6" t="s">
        <v>47</v>
      </c>
      <c r="E20" s="2" t="s">
        <v>48</v>
      </c>
      <c r="F20" s="6" t="s">
        <v>49</v>
      </c>
      <c r="G20" s="6" t="s">
        <v>50</v>
      </c>
      <c r="H20" s="2" t="s">
        <v>51</v>
      </c>
      <c r="I20" s="2" t="s">
        <v>52</v>
      </c>
      <c r="J20" s="2" t="s">
        <v>53</v>
      </c>
      <c r="K20" s="2" t="s">
        <v>54</v>
      </c>
      <c r="L20" s="2" t="s">
        <v>55</v>
      </c>
      <c r="M20" s="6" t="s">
        <v>56</v>
      </c>
      <c r="N20" s="6" t="s">
        <v>57</v>
      </c>
      <c r="O20" s="2"/>
      <c r="P20" s="2"/>
      <c r="Q20" s="5" t="s">
        <v>58</v>
      </c>
      <c r="R20" s="5" t="s">
        <v>1</v>
      </c>
      <c r="S20" s="74">
        <v>1</v>
      </c>
      <c r="T20" s="2">
        <v>278</v>
      </c>
      <c r="U20" s="2">
        <v>255</v>
      </c>
      <c r="V20" s="2">
        <v>404</v>
      </c>
      <c r="W20" s="2">
        <v>302</v>
      </c>
      <c r="X20" s="2">
        <v>363</v>
      </c>
      <c r="Y20" s="2">
        <v>319</v>
      </c>
      <c r="Z20" s="2">
        <v>0</v>
      </c>
      <c r="AA20" s="2">
        <v>179</v>
      </c>
      <c r="AB20" s="2">
        <v>184</v>
      </c>
      <c r="AC20" s="2">
        <v>204</v>
      </c>
      <c r="AD20" s="2">
        <v>264</v>
      </c>
      <c r="AE20" s="2">
        <v>305</v>
      </c>
      <c r="AF20" s="2">
        <v>291</v>
      </c>
      <c r="AG20" s="2">
        <v>227</v>
      </c>
      <c r="AH20" s="2">
        <v>96</v>
      </c>
      <c r="AI20" s="2">
        <v>165</v>
      </c>
      <c r="AJ20" s="2">
        <v>438</v>
      </c>
      <c r="AK20" s="2">
        <v>249</v>
      </c>
      <c r="AL20" s="2"/>
      <c r="AM20" s="2"/>
      <c r="AN20" s="2"/>
      <c r="AO20" s="2"/>
      <c r="AP20" s="2"/>
      <c r="AQ20" s="2"/>
      <c r="AR20" s="22">
        <f t="shared" si="0"/>
        <v>2318</v>
      </c>
      <c r="AS20" s="22">
        <f t="shared" si="0"/>
        <v>2205</v>
      </c>
      <c r="AT20" s="19">
        <f t="shared" si="1"/>
        <v>0.95125107851596202</v>
      </c>
      <c r="AU20" s="78" t="s">
        <v>4</v>
      </c>
      <c r="AV20" s="60"/>
    </row>
    <row r="21" spans="2:48" ht="99.75" customHeight="1" x14ac:dyDescent="0.25">
      <c r="B21" s="65">
        <v>14</v>
      </c>
      <c r="C21" s="2" t="s">
        <v>9</v>
      </c>
      <c r="D21" s="6" t="s">
        <v>47</v>
      </c>
      <c r="E21" s="2" t="s">
        <v>48</v>
      </c>
      <c r="F21" s="6" t="s">
        <v>60</v>
      </c>
      <c r="G21" s="6" t="s">
        <v>61</v>
      </c>
      <c r="H21" s="2" t="s">
        <v>51</v>
      </c>
      <c r="I21" s="2" t="s">
        <v>52</v>
      </c>
      <c r="J21" s="2" t="s">
        <v>62</v>
      </c>
      <c r="K21" s="2" t="s">
        <v>54</v>
      </c>
      <c r="L21" s="2" t="s">
        <v>55</v>
      </c>
      <c r="M21" s="6" t="s">
        <v>63</v>
      </c>
      <c r="N21" s="6" t="s">
        <v>64</v>
      </c>
      <c r="O21" s="2"/>
      <c r="P21" s="2"/>
      <c r="Q21" s="5" t="s">
        <v>58</v>
      </c>
      <c r="R21" s="5" t="s">
        <v>1</v>
      </c>
      <c r="S21" s="74">
        <v>1</v>
      </c>
      <c r="T21" s="2">
        <v>29759</v>
      </c>
      <c r="U21" s="2">
        <v>29694</v>
      </c>
      <c r="V21" s="2">
        <v>16343</v>
      </c>
      <c r="W21" s="2">
        <v>16299</v>
      </c>
      <c r="X21" s="2">
        <v>30020</v>
      </c>
      <c r="Y21" s="2">
        <v>30056</v>
      </c>
      <c r="Z21" s="2">
        <v>28155</v>
      </c>
      <c r="AA21" s="2">
        <v>28107</v>
      </c>
      <c r="AB21" s="2">
        <v>28993</v>
      </c>
      <c r="AC21" s="2">
        <v>29004</v>
      </c>
      <c r="AD21" s="2">
        <v>27361</v>
      </c>
      <c r="AE21" s="2">
        <v>27370</v>
      </c>
      <c r="AF21" s="2">
        <v>27380</v>
      </c>
      <c r="AG21" s="2">
        <v>27426</v>
      </c>
      <c r="AH21" s="2">
        <v>25753</v>
      </c>
      <c r="AI21" s="2">
        <v>25687</v>
      </c>
      <c r="AJ21" s="2">
        <v>25520</v>
      </c>
      <c r="AK21" s="2">
        <v>25679</v>
      </c>
      <c r="AL21" s="2"/>
      <c r="AM21" s="2"/>
      <c r="AN21" s="2"/>
      <c r="AO21" s="2"/>
      <c r="AP21" s="2"/>
      <c r="AQ21" s="2"/>
      <c r="AR21" s="22">
        <f>+AVERAGE(T21,V21,X21,Z21,AB21,AD21,AF21,AH21,AJ21,AL21,AN21,AP21)</f>
        <v>26587.111111111109</v>
      </c>
      <c r="AS21" s="22">
        <f>+AVERAGE(U21,W21,Y21,AA21,AC21,AE21,AG21,AI21,AK21,AM21,AO21,AQ21)</f>
        <v>26591.333333333332</v>
      </c>
      <c r="AT21" s="19">
        <f t="shared" si="1"/>
        <v>1.0001588071078718</v>
      </c>
      <c r="AU21" s="78" t="s">
        <v>4</v>
      </c>
      <c r="AV21" s="60"/>
    </row>
    <row r="22" spans="2:48" ht="93" customHeight="1" x14ac:dyDescent="0.25">
      <c r="B22" s="65">
        <v>15</v>
      </c>
      <c r="C22" s="2" t="s">
        <v>9</v>
      </c>
      <c r="D22" s="6" t="s">
        <v>47</v>
      </c>
      <c r="E22" s="2" t="s">
        <v>66</v>
      </c>
      <c r="F22" s="6" t="s">
        <v>67</v>
      </c>
      <c r="G22" s="6" t="s">
        <v>68</v>
      </c>
      <c r="H22" s="2" t="s">
        <v>51</v>
      </c>
      <c r="I22" s="2" t="s">
        <v>69</v>
      </c>
      <c r="J22" s="2" t="s">
        <v>62</v>
      </c>
      <c r="K22" s="2" t="s">
        <v>54</v>
      </c>
      <c r="L22" s="2" t="s">
        <v>55</v>
      </c>
      <c r="M22" s="6" t="s">
        <v>70</v>
      </c>
      <c r="N22" s="6" t="s">
        <v>71</v>
      </c>
      <c r="O22" s="2"/>
      <c r="P22" s="2"/>
      <c r="Q22" s="5" t="s">
        <v>58</v>
      </c>
      <c r="R22" s="5" t="s">
        <v>1</v>
      </c>
      <c r="S22" s="74">
        <v>1</v>
      </c>
      <c r="T22" s="2">
        <v>9</v>
      </c>
      <c r="U22" s="2">
        <v>9</v>
      </c>
      <c r="V22" s="2">
        <v>11</v>
      </c>
      <c r="W22" s="2">
        <v>9</v>
      </c>
      <c r="X22" s="2">
        <v>0</v>
      </c>
      <c r="Y22" s="2">
        <v>0</v>
      </c>
      <c r="Z22" s="2">
        <v>0</v>
      </c>
      <c r="AA22" s="2">
        <v>0</v>
      </c>
      <c r="AB22" s="2">
        <v>0</v>
      </c>
      <c r="AC22" s="2">
        <v>0</v>
      </c>
      <c r="AD22" s="2">
        <v>0</v>
      </c>
      <c r="AE22" s="2">
        <v>0</v>
      </c>
      <c r="AF22" s="2">
        <v>0</v>
      </c>
      <c r="AG22" s="2">
        <v>0</v>
      </c>
      <c r="AH22" s="2">
        <v>0</v>
      </c>
      <c r="AI22" s="2">
        <v>0</v>
      </c>
      <c r="AJ22" s="2">
        <v>38</v>
      </c>
      <c r="AK22" s="2">
        <v>38</v>
      </c>
      <c r="AL22" s="2"/>
      <c r="AM22" s="2"/>
      <c r="AN22" s="2"/>
      <c r="AO22" s="2"/>
      <c r="AP22" s="2"/>
      <c r="AQ22" s="2"/>
      <c r="AR22" s="22">
        <f t="shared" si="0"/>
        <v>58</v>
      </c>
      <c r="AS22" s="22">
        <f t="shared" si="0"/>
        <v>56</v>
      </c>
      <c r="AT22" s="19">
        <f t="shared" si="1"/>
        <v>0.96551724137931039</v>
      </c>
      <c r="AU22" s="78" t="s">
        <v>4</v>
      </c>
      <c r="AV22" s="60" t="s">
        <v>626</v>
      </c>
    </row>
    <row r="23" spans="2:48" ht="93" customHeight="1" x14ac:dyDescent="0.25">
      <c r="B23" s="65">
        <v>16</v>
      </c>
      <c r="C23" s="2" t="s">
        <v>9</v>
      </c>
      <c r="D23" s="6" t="s">
        <v>47</v>
      </c>
      <c r="E23" s="2" t="s">
        <v>73</v>
      </c>
      <c r="F23" s="6" t="s">
        <v>74</v>
      </c>
      <c r="G23" s="6" t="s">
        <v>75</v>
      </c>
      <c r="H23" s="2" t="s">
        <v>51</v>
      </c>
      <c r="I23" s="2" t="s">
        <v>76</v>
      </c>
      <c r="J23" s="2" t="s">
        <v>62</v>
      </c>
      <c r="K23" s="2" t="s">
        <v>54</v>
      </c>
      <c r="L23" s="2" t="s">
        <v>55</v>
      </c>
      <c r="M23" s="6" t="s">
        <v>77</v>
      </c>
      <c r="N23" s="6" t="s">
        <v>78</v>
      </c>
      <c r="O23" s="2"/>
      <c r="P23" s="2"/>
      <c r="Q23" s="5" t="s">
        <v>58</v>
      </c>
      <c r="R23" s="5" t="s">
        <v>1</v>
      </c>
      <c r="S23" s="74">
        <v>1</v>
      </c>
      <c r="T23" s="2">
        <v>562</v>
      </c>
      <c r="U23" s="2">
        <v>546</v>
      </c>
      <c r="V23" s="2">
        <v>750</v>
      </c>
      <c r="W23" s="2">
        <v>695</v>
      </c>
      <c r="X23" s="2">
        <v>959</v>
      </c>
      <c r="Y23" s="2">
        <v>950</v>
      </c>
      <c r="Z23" s="2">
        <v>943</v>
      </c>
      <c r="AA23" s="2">
        <v>943</v>
      </c>
      <c r="AB23" s="2">
        <v>927</v>
      </c>
      <c r="AC23" s="2">
        <v>927</v>
      </c>
      <c r="AD23" s="2">
        <v>905</v>
      </c>
      <c r="AE23" s="2">
        <v>905</v>
      </c>
      <c r="AF23" s="2">
        <v>874</v>
      </c>
      <c r="AG23" s="2">
        <v>695</v>
      </c>
      <c r="AH23" s="2">
        <v>852</v>
      </c>
      <c r="AI23" s="2">
        <v>736</v>
      </c>
      <c r="AJ23" s="2">
        <v>911</v>
      </c>
      <c r="AK23" s="2">
        <v>770</v>
      </c>
      <c r="AL23" s="2"/>
      <c r="AM23" s="2"/>
      <c r="AN23" s="2"/>
      <c r="AO23" s="2"/>
      <c r="AP23" s="2"/>
      <c r="AQ23" s="2"/>
      <c r="AR23" s="22">
        <f t="shared" si="0"/>
        <v>7683</v>
      </c>
      <c r="AS23" s="22">
        <f t="shared" si="0"/>
        <v>7167</v>
      </c>
      <c r="AT23" s="19">
        <f t="shared" si="1"/>
        <v>0.93283873486919178</v>
      </c>
      <c r="AU23" s="78" t="s">
        <v>4</v>
      </c>
      <c r="AV23" s="60"/>
    </row>
    <row r="24" spans="2:48" ht="93" customHeight="1" x14ac:dyDescent="0.25">
      <c r="B24" s="65">
        <v>17</v>
      </c>
      <c r="C24" s="2" t="s">
        <v>9</v>
      </c>
      <c r="D24" s="6" t="s">
        <v>47</v>
      </c>
      <c r="E24" s="2" t="s">
        <v>48</v>
      </c>
      <c r="F24" s="6" t="s">
        <v>80</v>
      </c>
      <c r="G24" s="6" t="s">
        <v>81</v>
      </c>
      <c r="H24" s="2" t="s">
        <v>51</v>
      </c>
      <c r="I24" s="2" t="s">
        <v>52</v>
      </c>
      <c r="J24" s="2" t="s">
        <v>62</v>
      </c>
      <c r="K24" s="2" t="s">
        <v>54</v>
      </c>
      <c r="L24" s="2" t="s">
        <v>629</v>
      </c>
      <c r="M24" s="6" t="s">
        <v>82</v>
      </c>
      <c r="N24" s="6" t="s">
        <v>83</v>
      </c>
      <c r="O24" s="2"/>
      <c r="P24" s="2"/>
      <c r="Q24" s="5" t="s">
        <v>58</v>
      </c>
      <c r="R24" s="5" t="s">
        <v>1</v>
      </c>
      <c r="S24" s="74">
        <v>0.11</v>
      </c>
      <c r="T24" s="2"/>
      <c r="U24" s="2"/>
      <c r="V24" s="2"/>
      <c r="W24" s="2"/>
      <c r="X24" s="2"/>
      <c r="Y24" s="2"/>
      <c r="Z24" s="2"/>
      <c r="AA24" s="2"/>
      <c r="AB24" s="2">
        <v>29004</v>
      </c>
      <c r="AC24" s="2">
        <v>3100</v>
      </c>
      <c r="AD24" s="2">
        <v>27370</v>
      </c>
      <c r="AE24" s="2">
        <v>3000</v>
      </c>
      <c r="AF24" s="2">
        <v>27426</v>
      </c>
      <c r="AG24" s="2">
        <v>3270</v>
      </c>
      <c r="AH24" s="2">
        <v>25687</v>
      </c>
      <c r="AI24" s="2">
        <v>3379</v>
      </c>
      <c r="AJ24" s="2">
        <v>25679</v>
      </c>
      <c r="AK24" s="2">
        <v>3330</v>
      </c>
      <c r="AL24" s="2"/>
      <c r="AM24" s="2"/>
      <c r="AN24" s="2"/>
      <c r="AO24" s="2"/>
      <c r="AP24" s="2"/>
      <c r="AQ24" s="2"/>
      <c r="AR24" s="22">
        <f>+AVERAGE(T24,V24,X24,Z24,AB24,AD24,AF24,AH24,AJ24,AL24,AN24,AP24)</f>
        <v>27033.200000000001</v>
      </c>
      <c r="AS24" s="22">
        <f>+AVERAGE(U24,W24,Y24,AA24,AC24,AE24,AG24,AI24,AK24,AM24,AO24,AQ24)</f>
        <v>3215.8</v>
      </c>
      <c r="AT24" s="19">
        <f t="shared" si="1"/>
        <v>0.11895743012295992</v>
      </c>
      <c r="AU24" s="78" t="s">
        <v>4</v>
      </c>
      <c r="AV24" s="60" t="s">
        <v>630</v>
      </c>
    </row>
    <row r="25" spans="2:48" ht="115.5" customHeight="1" x14ac:dyDescent="0.25">
      <c r="B25" s="65">
        <v>18</v>
      </c>
      <c r="C25" s="2" t="s">
        <v>13</v>
      </c>
      <c r="D25" s="6" t="s">
        <v>170</v>
      </c>
      <c r="E25" s="2" t="s">
        <v>171</v>
      </c>
      <c r="F25" s="6" t="s">
        <v>172</v>
      </c>
      <c r="G25" s="6" t="s">
        <v>173</v>
      </c>
      <c r="H25" s="2" t="s">
        <v>51</v>
      </c>
      <c r="I25" s="2" t="s">
        <v>52</v>
      </c>
      <c r="J25" s="2" t="s">
        <v>152</v>
      </c>
      <c r="K25" s="2" t="s">
        <v>54</v>
      </c>
      <c r="L25" s="2" t="s">
        <v>55</v>
      </c>
      <c r="M25" s="6" t="s">
        <v>174</v>
      </c>
      <c r="N25" s="6" t="s">
        <v>175</v>
      </c>
      <c r="O25" s="2"/>
      <c r="P25" s="2"/>
      <c r="Q25" s="5" t="s">
        <v>58</v>
      </c>
      <c r="R25" s="5" t="s">
        <v>1</v>
      </c>
      <c r="S25" s="5" t="s">
        <v>631</v>
      </c>
      <c r="T25" s="2">
        <v>5</v>
      </c>
      <c r="U25" s="2">
        <v>4</v>
      </c>
      <c r="V25" s="2">
        <v>4</v>
      </c>
      <c r="W25" s="2">
        <v>3</v>
      </c>
      <c r="X25" s="2">
        <v>3</v>
      </c>
      <c r="Y25" s="2">
        <v>7</v>
      </c>
      <c r="Z25" s="2">
        <v>7</v>
      </c>
      <c r="AA25" s="2">
        <v>3</v>
      </c>
      <c r="AB25" s="2">
        <v>3</v>
      </c>
      <c r="AC25" s="2">
        <v>2</v>
      </c>
      <c r="AD25" s="2">
        <v>2</v>
      </c>
      <c r="AE25" s="2">
        <v>4</v>
      </c>
      <c r="AF25" s="2">
        <v>4</v>
      </c>
      <c r="AG25" s="2">
        <v>0</v>
      </c>
      <c r="AH25" s="2">
        <v>0</v>
      </c>
      <c r="AI25" s="2">
        <v>2</v>
      </c>
      <c r="AJ25" s="2">
        <v>2</v>
      </c>
      <c r="AK25" s="2">
        <v>1</v>
      </c>
      <c r="AL25" s="2"/>
      <c r="AM25" s="2"/>
      <c r="AN25" s="2"/>
      <c r="AO25" s="2"/>
      <c r="AP25" s="2"/>
      <c r="AQ25" s="2"/>
      <c r="AR25" s="22">
        <f t="shared" si="0"/>
        <v>30</v>
      </c>
      <c r="AS25" s="22">
        <f t="shared" si="0"/>
        <v>26</v>
      </c>
      <c r="AT25" s="19">
        <f>+(AS25/AR25)-1</f>
        <v>-0.1333333333333333</v>
      </c>
      <c r="AU25" s="78" t="s">
        <v>4</v>
      </c>
      <c r="AV25" s="60"/>
    </row>
    <row r="26" spans="2:48" ht="115.5" customHeight="1" x14ac:dyDescent="0.25">
      <c r="B26" s="65">
        <v>19</v>
      </c>
      <c r="C26" s="2" t="s">
        <v>13</v>
      </c>
      <c r="D26" s="6" t="s">
        <v>179</v>
      </c>
      <c r="E26" s="2" t="s">
        <v>171</v>
      </c>
      <c r="F26" s="6" t="s">
        <v>180</v>
      </c>
      <c r="G26" s="6" t="s">
        <v>181</v>
      </c>
      <c r="H26" s="2" t="s">
        <v>51</v>
      </c>
      <c r="I26" s="2" t="s">
        <v>52</v>
      </c>
      <c r="J26" s="2" t="s">
        <v>62</v>
      </c>
      <c r="K26" s="2" t="s">
        <v>54</v>
      </c>
      <c r="L26" s="2" t="s">
        <v>55</v>
      </c>
      <c r="M26" s="6" t="s">
        <v>182</v>
      </c>
      <c r="N26" s="6" t="s">
        <v>183</v>
      </c>
      <c r="O26" s="1"/>
      <c r="P26" s="1"/>
      <c r="Q26" s="5" t="s">
        <v>58</v>
      </c>
      <c r="R26" s="5" t="s">
        <v>1</v>
      </c>
      <c r="S26" s="74">
        <v>1</v>
      </c>
      <c r="T26" s="93">
        <v>12</v>
      </c>
      <c r="U26" s="93">
        <v>6</v>
      </c>
      <c r="V26" s="2">
        <v>12</v>
      </c>
      <c r="W26" s="2">
        <v>12</v>
      </c>
      <c r="X26" s="2">
        <v>7</v>
      </c>
      <c r="Y26" s="2">
        <v>7</v>
      </c>
      <c r="Z26" s="2">
        <v>0</v>
      </c>
      <c r="AA26" s="2">
        <v>0</v>
      </c>
      <c r="AB26" s="2">
        <v>4</v>
      </c>
      <c r="AC26" s="2">
        <v>4</v>
      </c>
      <c r="AD26" s="2">
        <v>8</v>
      </c>
      <c r="AE26" s="2">
        <v>8</v>
      </c>
      <c r="AF26" s="2">
        <v>3</v>
      </c>
      <c r="AG26" s="2">
        <v>3</v>
      </c>
      <c r="AH26" s="2">
        <v>10</v>
      </c>
      <c r="AI26" s="2">
        <v>10</v>
      </c>
      <c r="AJ26" s="2">
        <v>3</v>
      </c>
      <c r="AK26" s="2">
        <v>3</v>
      </c>
      <c r="AL26" s="2"/>
      <c r="AM26" s="2"/>
      <c r="AN26" s="2"/>
      <c r="AO26" s="2"/>
      <c r="AP26" s="2"/>
      <c r="AQ26" s="2"/>
      <c r="AR26" s="22">
        <f t="shared" si="0"/>
        <v>59</v>
      </c>
      <c r="AS26" s="22">
        <f t="shared" si="0"/>
        <v>53</v>
      </c>
      <c r="AT26" s="19">
        <f t="shared" ref="AT26:AT34" si="2">+AS26/AR26</f>
        <v>0.89830508474576276</v>
      </c>
      <c r="AU26" s="78" t="s">
        <v>4</v>
      </c>
      <c r="AV26" s="60"/>
    </row>
    <row r="27" spans="2:48" ht="84" customHeight="1" x14ac:dyDescent="0.25">
      <c r="B27" s="65">
        <v>20</v>
      </c>
      <c r="C27" s="2" t="s">
        <v>26</v>
      </c>
      <c r="D27" s="6" t="s">
        <v>506</v>
      </c>
      <c r="E27" s="2" t="s">
        <v>507</v>
      </c>
      <c r="F27" s="6" t="s">
        <v>508</v>
      </c>
      <c r="G27" s="6" t="s">
        <v>509</v>
      </c>
      <c r="H27" s="2" t="s">
        <v>51</v>
      </c>
      <c r="I27" s="2" t="s">
        <v>52</v>
      </c>
      <c r="J27" s="2" t="s">
        <v>62</v>
      </c>
      <c r="K27" s="2" t="s">
        <v>54</v>
      </c>
      <c r="L27" s="2" t="s">
        <v>55</v>
      </c>
      <c r="M27" s="6" t="s">
        <v>510</v>
      </c>
      <c r="N27" s="6" t="s">
        <v>511</v>
      </c>
      <c r="O27" s="2"/>
      <c r="P27" s="2"/>
      <c r="Q27" s="5" t="s">
        <v>288</v>
      </c>
      <c r="R27" s="5" t="s">
        <v>1</v>
      </c>
      <c r="S27" s="74">
        <v>1</v>
      </c>
      <c r="T27" s="2">
        <v>387</v>
      </c>
      <c r="U27" s="2">
        <v>387</v>
      </c>
      <c r="V27" s="2">
        <v>505</v>
      </c>
      <c r="W27" s="2">
        <v>505</v>
      </c>
      <c r="X27" s="2">
        <v>522</v>
      </c>
      <c r="Y27" s="2">
        <v>522</v>
      </c>
      <c r="Z27" s="2">
        <v>345</v>
      </c>
      <c r="AA27" s="2">
        <v>345</v>
      </c>
      <c r="AB27" s="2">
        <v>442</v>
      </c>
      <c r="AC27" s="2">
        <v>442</v>
      </c>
      <c r="AD27" s="2">
        <v>507</v>
      </c>
      <c r="AE27" s="2">
        <v>507</v>
      </c>
      <c r="AF27" s="2">
        <v>495</v>
      </c>
      <c r="AG27" s="2">
        <v>495</v>
      </c>
      <c r="AH27" s="2">
        <v>393</v>
      </c>
      <c r="AI27" s="2">
        <v>393</v>
      </c>
      <c r="AJ27" s="2">
        <v>476</v>
      </c>
      <c r="AK27" s="2">
        <v>476</v>
      </c>
      <c r="AL27" s="2"/>
      <c r="AM27" s="2"/>
      <c r="AN27" s="2"/>
      <c r="AO27" s="2"/>
      <c r="AP27" s="2"/>
      <c r="AQ27" s="2"/>
      <c r="AR27" s="22">
        <f t="shared" si="0"/>
        <v>4072</v>
      </c>
      <c r="AS27" s="22">
        <f t="shared" si="0"/>
        <v>4072</v>
      </c>
      <c r="AT27" s="19">
        <f t="shared" si="2"/>
        <v>1</v>
      </c>
      <c r="AU27" s="78" t="s">
        <v>4</v>
      </c>
      <c r="AV27" s="60"/>
    </row>
    <row r="28" spans="2:48" ht="84" customHeight="1" x14ac:dyDescent="0.25">
      <c r="B28" s="65">
        <v>21</v>
      </c>
      <c r="C28" s="2" t="s">
        <v>26</v>
      </c>
      <c r="D28" s="6" t="s">
        <v>506</v>
      </c>
      <c r="E28" s="2" t="s">
        <v>519</v>
      </c>
      <c r="F28" s="6" t="s">
        <v>520</v>
      </c>
      <c r="G28" s="6" t="s">
        <v>521</v>
      </c>
      <c r="H28" s="2" t="s">
        <v>51</v>
      </c>
      <c r="I28" s="2" t="s">
        <v>52</v>
      </c>
      <c r="J28" s="2" t="s">
        <v>152</v>
      </c>
      <c r="K28" s="2" t="s">
        <v>54</v>
      </c>
      <c r="L28" s="2" t="s">
        <v>55</v>
      </c>
      <c r="M28" s="6" t="s">
        <v>522</v>
      </c>
      <c r="N28" s="6" t="s">
        <v>523</v>
      </c>
      <c r="O28" s="2"/>
      <c r="P28" s="2"/>
      <c r="Q28" s="5" t="s">
        <v>58</v>
      </c>
      <c r="R28" s="5" t="s">
        <v>1</v>
      </c>
      <c r="S28" s="74">
        <v>0.25</v>
      </c>
      <c r="T28" s="2">
        <v>740</v>
      </c>
      <c r="U28" s="2">
        <v>6</v>
      </c>
      <c r="V28" s="2">
        <v>943</v>
      </c>
      <c r="W28" s="2">
        <v>2</v>
      </c>
      <c r="X28" s="2">
        <v>585</v>
      </c>
      <c r="Y28" s="2">
        <v>15</v>
      </c>
      <c r="Z28" s="2">
        <v>135</v>
      </c>
      <c r="AA28" s="2">
        <v>0</v>
      </c>
      <c r="AB28" s="2">
        <v>43</v>
      </c>
      <c r="AC28" s="2">
        <v>3</v>
      </c>
      <c r="AD28" s="2">
        <v>36</v>
      </c>
      <c r="AE28" s="2">
        <v>0</v>
      </c>
      <c r="AF28" s="2">
        <v>106</v>
      </c>
      <c r="AG28" s="2">
        <v>0</v>
      </c>
      <c r="AH28" s="2">
        <v>56</v>
      </c>
      <c r="AI28" s="2">
        <v>0</v>
      </c>
      <c r="AJ28" s="2">
        <v>51</v>
      </c>
      <c r="AK28" s="2">
        <v>0</v>
      </c>
      <c r="AL28" s="2"/>
      <c r="AM28" s="2"/>
      <c r="AN28" s="2"/>
      <c r="AO28" s="2"/>
      <c r="AP28" s="2"/>
      <c r="AQ28" s="2"/>
      <c r="AR28" s="22">
        <f t="shared" si="0"/>
        <v>2695</v>
      </c>
      <c r="AS28" s="22">
        <f t="shared" si="0"/>
        <v>26</v>
      </c>
      <c r="AT28" s="19">
        <f t="shared" si="2"/>
        <v>9.6474953617810763E-3</v>
      </c>
      <c r="AU28" s="78" t="s">
        <v>4</v>
      </c>
      <c r="AV28" s="60"/>
    </row>
    <row r="29" spans="2:48" ht="84" customHeight="1" x14ac:dyDescent="0.25">
      <c r="B29" s="65">
        <v>22</v>
      </c>
      <c r="C29" s="2" t="s">
        <v>26</v>
      </c>
      <c r="D29" s="6" t="s">
        <v>506</v>
      </c>
      <c r="E29" s="2" t="s">
        <v>525</v>
      </c>
      <c r="F29" s="6" t="s">
        <v>526</v>
      </c>
      <c r="G29" s="6" t="s">
        <v>527</v>
      </c>
      <c r="H29" s="2" t="s">
        <v>51</v>
      </c>
      <c r="I29" s="2" t="s">
        <v>76</v>
      </c>
      <c r="J29" s="2" t="s">
        <v>62</v>
      </c>
      <c r="K29" s="2" t="s">
        <v>278</v>
      </c>
      <c r="L29" s="2" t="s">
        <v>55</v>
      </c>
      <c r="M29" s="6" t="s">
        <v>528</v>
      </c>
      <c r="N29" s="6" t="s">
        <v>529</v>
      </c>
      <c r="O29" s="2"/>
      <c r="P29" s="2"/>
      <c r="Q29" s="5" t="s">
        <v>530</v>
      </c>
      <c r="R29" s="5" t="s">
        <v>1</v>
      </c>
      <c r="S29" s="5" t="s">
        <v>633</v>
      </c>
      <c r="T29" s="2">
        <v>100</v>
      </c>
      <c r="U29" s="2">
        <v>600</v>
      </c>
      <c r="V29" s="2">
        <v>87</v>
      </c>
      <c r="W29" s="2">
        <v>635</v>
      </c>
      <c r="X29" s="2">
        <v>65</v>
      </c>
      <c r="Y29" s="2">
        <v>699</v>
      </c>
      <c r="Z29" s="2">
        <v>82</v>
      </c>
      <c r="AA29" s="2">
        <v>409</v>
      </c>
      <c r="AB29" s="2">
        <v>35</v>
      </c>
      <c r="AC29" s="2">
        <v>176</v>
      </c>
      <c r="AD29" s="2">
        <v>35</v>
      </c>
      <c r="AE29" s="2">
        <v>205</v>
      </c>
      <c r="AF29" s="2">
        <v>67</v>
      </c>
      <c r="AG29" s="2">
        <v>458</v>
      </c>
      <c r="AH29" s="2">
        <v>38</v>
      </c>
      <c r="AI29" s="2">
        <v>269</v>
      </c>
      <c r="AJ29" s="2">
        <v>73</v>
      </c>
      <c r="AK29" s="2">
        <v>642</v>
      </c>
      <c r="AL29" s="2"/>
      <c r="AM29" s="2"/>
      <c r="AN29" s="2"/>
      <c r="AO29" s="2"/>
      <c r="AP29" s="2"/>
      <c r="AQ29" s="2"/>
      <c r="AR29" s="22">
        <f t="shared" si="0"/>
        <v>582</v>
      </c>
      <c r="AS29" s="22">
        <f t="shared" si="0"/>
        <v>4093</v>
      </c>
      <c r="AT29" s="80">
        <f t="shared" si="2"/>
        <v>7.0326460481099655</v>
      </c>
      <c r="AU29" s="78" t="s">
        <v>4</v>
      </c>
      <c r="AV29" s="60"/>
    </row>
    <row r="30" spans="2:48" ht="100.5" customHeight="1" x14ac:dyDescent="0.25">
      <c r="B30" s="65">
        <v>23</v>
      </c>
      <c r="C30" s="2" t="s">
        <v>12</v>
      </c>
      <c r="D30" s="6" t="s">
        <v>156</v>
      </c>
      <c r="E30" s="2" t="s">
        <v>157</v>
      </c>
      <c r="F30" s="6" t="s">
        <v>158</v>
      </c>
      <c r="G30" s="6" t="s">
        <v>159</v>
      </c>
      <c r="H30" s="2" t="s">
        <v>160</v>
      </c>
      <c r="I30" s="2" t="s">
        <v>52</v>
      </c>
      <c r="J30" s="2" t="s">
        <v>90</v>
      </c>
      <c r="K30" s="2" t="s">
        <v>54</v>
      </c>
      <c r="L30" s="2" t="s">
        <v>161</v>
      </c>
      <c r="M30" s="6" t="s">
        <v>162</v>
      </c>
      <c r="N30" s="6" t="s">
        <v>163</v>
      </c>
      <c r="O30" s="2"/>
      <c r="P30" s="2"/>
      <c r="Q30" s="5" t="s">
        <v>58</v>
      </c>
      <c r="R30" s="5" t="s">
        <v>1</v>
      </c>
      <c r="S30" s="74">
        <v>0.65</v>
      </c>
      <c r="T30" s="2"/>
      <c r="U30" s="2"/>
      <c r="V30" s="2"/>
      <c r="W30" s="2"/>
      <c r="X30" s="2"/>
      <c r="Y30" s="2"/>
      <c r="Z30" s="2"/>
      <c r="AA30" s="2"/>
      <c r="AB30" s="2"/>
      <c r="AC30" s="2"/>
      <c r="AD30" s="2">
        <v>70</v>
      </c>
      <c r="AE30" s="2">
        <v>101</v>
      </c>
      <c r="AF30" s="2"/>
      <c r="AG30" s="2"/>
      <c r="AH30" s="2"/>
      <c r="AI30" s="2"/>
      <c r="AJ30" s="2"/>
      <c r="AK30" s="2"/>
      <c r="AL30" s="2"/>
      <c r="AM30" s="2"/>
      <c r="AN30" s="2"/>
      <c r="AO30" s="2"/>
      <c r="AP30" s="2"/>
      <c r="AQ30" s="2"/>
      <c r="AR30" s="22">
        <f t="shared" si="0"/>
        <v>70</v>
      </c>
      <c r="AS30" s="22">
        <f t="shared" si="0"/>
        <v>101</v>
      </c>
      <c r="AT30" s="19">
        <f>+(AS30/AR30)*S30</f>
        <v>0.93785714285714283</v>
      </c>
      <c r="AU30" s="78" t="s">
        <v>4</v>
      </c>
      <c r="AV30" s="60"/>
    </row>
    <row r="31" spans="2:48" ht="100.5" customHeight="1" x14ac:dyDescent="0.25">
      <c r="B31" s="65">
        <v>24</v>
      </c>
      <c r="C31" s="2" t="s">
        <v>12</v>
      </c>
      <c r="D31" s="6" t="s">
        <v>156</v>
      </c>
      <c r="E31" s="2" t="s">
        <v>157</v>
      </c>
      <c r="F31" s="6" t="s">
        <v>165</v>
      </c>
      <c r="G31" s="6" t="s">
        <v>166</v>
      </c>
      <c r="H31" s="2" t="s">
        <v>160</v>
      </c>
      <c r="I31" s="2" t="s">
        <v>52</v>
      </c>
      <c r="J31" s="2" t="s">
        <v>62</v>
      </c>
      <c r="K31" s="2" t="s">
        <v>54</v>
      </c>
      <c r="L31" s="2" t="s">
        <v>91</v>
      </c>
      <c r="M31" s="6" t="s">
        <v>167</v>
      </c>
      <c r="N31" s="6" t="s">
        <v>168</v>
      </c>
      <c r="O31" s="2"/>
      <c r="P31" s="2"/>
      <c r="Q31" s="5" t="s">
        <v>58</v>
      </c>
      <c r="R31" s="5" t="s">
        <v>1</v>
      </c>
      <c r="S31" s="74">
        <v>1</v>
      </c>
      <c r="T31" s="2"/>
      <c r="U31" s="2"/>
      <c r="V31" s="2"/>
      <c r="W31" s="2"/>
      <c r="X31" s="2">
        <v>24</v>
      </c>
      <c r="Y31" s="2">
        <v>24</v>
      </c>
      <c r="Z31" s="2"/>
      <c r="AA31" s="2"/>
      <c r="AB31" s="2"/>
      <c r="AC31" s="2"/>
      <c r="AD31" s="2">
        <v>13</v>
      </c>
      <c r="AE31" s="2">
        <v>13</v>
      </c>
      <c r="AF31" s="2"/>
      <c r="AG31" s="2"/>
      <c r="AH31" s="2"/>
      <c r="AI31" s="2"/>
      <c r="AJ31" s="2">
        <v>14</v>
      </c>
      <c r="AK31" s="2">
        <v>14</v>
      </c>
      <c r="AL31" s="2"/>
      <c r="AM31" s="2"/>
      <c r="AN31" s="2"/>
      <c r="AO31" s="2"/>
      <c r="AP31" s="2"/>
      <c r="AQ31" s="2"/>
      <c r="AR31" s="22">
        <f t="shared" si="0"/>
        <v>51</v>
      </c>
      <c r="AS31" s="22">
        <f t="shared" si="0"/>
        <v>51</v>
      </c>
      <c r="AT31" s="82">
        <f>+AS31/AR31</f>
        <v>1</v>
      </c>
      <c r="AU31" s="78" t="s">
        <v>4</v>
      </c>
      <c r="AV31" s="60"/>
    </row>
    <row r="32" spans="2:48" ht="113.25" customHeight="1" x14ac:dyDescent="0.25">
      <c r="B32" s="65">
        <v>25</v>
      </c>
      <c r="C32" s="2" t="s">
        <v>14</v>
      </c>
      <c r="D32" s="6" t="s">
        <v>185</v>
      </c>
      <c r="E32" s="2" t="s">
        <v>193</v>
      </c>
      <c r="F32" s="6" t="s">
        <v>194</v>
      </c>
      <c r="G32" s="6" t="s">
        <v>195</v>
      </c>
      <c r="H32" s="2" t="s">
        <v>196</v>
      </c>
      <c r="I32" s="2" t="s">
        <v>69</v>
      </c>
      <c r="J32" s="2" t="s">
        <v>62</v>
      </c>
      <c r="K32" s="2" t="s">
        <v>54</v>
      </c>
      <c r="L32" s="2" t="s">
        <v>91</v>
      </c>
      <c r="M32" s="6" t="s">
        <v>197</v>
      </c>
      <c r="N32" s="6" t="s">
        <v>198</v>
      </c>
      <c r="O32" s="2"/>
      <c r="P32" s="2"/>
      <c r="Q32" s="5" t="s">
        <v>58</v>
      </c>
      <c r="R32" s="5" t="s">
        <v>1</v>
      </c>
      <c r="S32" s="74">
        <v>0.9</v>
      </c>
      <c r="T32" s="2"/>
      <c r="U32" s="2"/>
      <c r="V32" s="2"/>
      <c r="W32" s="2"/>
      <c r="X32" s="2">
        <v>0</v>
      </c>
      <c r="Y32" s="2">
        <v>0</v>
      </c>
      <c r="Z32" s="2"/>
      <c r="AA32" s="2"/>
      <c r="AB32" s="2"/>
      <c r="AC32" s="2"/>
      <c r="AD32" s="2">
        <v>68</v>
      </c>
      <c r="AE32" s="2">
        <v>68</v>
      </c>
      <c r="AF32" s="2"/>
      <c r="AG32" s="2"/>
      <c r="AH32" s="2"/>
      <c r="AI32" s="2"/>
      <c r="AJ32" s="2">
        <v>228</v>
      </c>
      <c r="AK32" s="2">
        <v>215</v>
      </c>
      <c r="AL32" s="2"/>
      <c r="AM32" s="2"/>
      <c r="AN32" s="2"/>
      <c r="AO32" s="2"/>
      <c r="AP32" s="2"/>
      <c r="AQ32" s="2"/>
      <c r="AR32" s="22">
        <f t="shared" si="0"/>
        <v>296</v>
      </c>
      <c r="AS32" s="22">
        <f t="shared" si="0"/>
        <v>283</v>
      </c>
      <c r="AT32" s="19">
        <f t="shared" si="2"/>
        <v>0.95608108108108103</v>
      </c>
      <c r="AU32" s="78" t="s">
        <v>4</v>
      </c>
      <c r="AV32" s="60"/>
    </row>
    <row r="33" spans="2:48" ht="113.25" customHeight="1" x14ac:dyDescent="0.25">
      <c r="B33" s="65">
        <v>26</v>
      </c>
      <c r="C33" s="2" t="s">
        <v>14</v>
      </c>
      <c r="D33" s="6" t="s">
        <v>185</v>
      </c>
      <c r="E33" s="2" t="s">
        <v>186</v>
      </c>
      <c r="F33" s="6" t="s">
        <v>187</v>
      </c>
      <c r="G33" s="6" t="s">
        <v>188</v>
      </c>
      <c r="H33" s="2" t="s">
        <v>189</v>
      </c>
      <c r="I33" s="2" t="s">
        <v>52</v>
      </c>
      <c r="J33" s="2" t="s">
        <v>90</v>
      </c>
      <c r="K33" s="2" t="s">
        <v>54</v>
      </c>
      <c r="L33" s="2" t="s">
        <v>91</v>
      </c>
      <c r="M33" s="6" t="s">
        <v>190</v>
      </c>
      <c r="N33" s="6" t="s">
        <v>638</v>
      </c>
      <c r="O33" s="2"/>
      <c r="P33" s="2"/>
      <c r="Q33" s="5" t="s">
        <v>58</v>
      </c>
      <c r="R33" s="5" t="s">
        <v>1</v>
      </c>
      <c r="S33" s="74">
        <v>1</v>
      </c>
      <c r="T33" s="2"/>
      <c r="U33" s="2"/>
      <c r="V33" s="2"/>
      <c r="W33" s="2"/>
      <c r="X33" s="2">
        <v>19</v>
      </c>
      <c r="Y33" s="2">
        <v>19</v>
      </c>
      <c r="Z33" s="2"/>
      <c r="AA33" s="2"/>
      <c r="AB33" s="2"/>
      <c r="AC33" s="2"/>
      <c r="AD33" s="2">
        <v>38</v>
      </c>
      <c r="AE33" s="2">
        <v>38</v>
      </c>
      <c r="AF33" s="2"/>
      <c r="AG33" s="2"/>
      <c r="AH33" s="2"/>
      <c r="AI33" s="2"/>
      <c r="AJ33" s="2">
        <v>62</v>
      </c>
      <c r="AK33" s="2">
        <v>62</v>
      </c>
      <c r="AL33" s="2"/>
      <c r="AM33" s="2"/>
      <c r="AN33" s="2"/>
      <c r="AO33" s="2"/>
      <c r="AP33" s="2">
        <v>100</v>
      </c>
      <c r="AQ33" s="2"/>
      <c r="AR33" s="22">
        <f>+AP33</f>
        <v>100</v>
      </c>
      <c r="AS33" s="22">
        <f>+AK33</f>
        <v>62</v>
      </c>
      <c r="AT33" s="19">
        <f t="shared" si="2"/>
        <v>0.62</v>
      </c>
      <c r="AU33" s="79" t="s">
        <v>6</v>
      </c>
      <c r="AV33" s="60" t="s">
        <v>765</v>
      </c>
    </row>
    <row r="34" spans="2:48" ht="113.25" customHeight="1" x14ac:dyDescent="0.25">
      <c r="B34" s="65">
        <v>27</v>
      </c>
      <c r="C34" s="2" t="s">
        <v>15</v>
      </c>
      <c r="D34" s="6" t="s">
        <v>199</v>
      </c>
      <c r="E34" s="2" t="s">
        <v>200</v>
      </c>
      <c r="F34" s="6" t="s">
        <v>201</v>
      </c>
      <c r="G34" s="6" t="s">
        <v>202</v>
      </c>
      <c r="H34" s="2" t="s">
        <v>203</v>
      </c>
      <c r="I34" s="2" t="s">
        <v>52</v>
      </c>
      <c r="J34" s="2" t="s">
        <v>62</v>
      </c>
      <c r="K34" s="2" t="s">
        <v>54</v>
      </c>
      <c r="L34" s="2" t="s">
        <v>136</v>
      </c>
      <c r="M34" s="6" t="s">
        <v>204</v>
      </c>
      <c r="N34" s="6" t="s">
        <v>205</v>
      </c>
      <c r="O34" s="2"/>
      <c r="P34" s="2"/>
      <c r="Q34" s="5" t="s">
        <v>58</v>
      </c>
      <c r="R34" s="5" t="s">
        <v>1</v>
      </c>
      <c r="S34" s="74">
        <v>0.9</v>
      </c>
      <c r="T34" s="2"/>
      <c r="U34" s="2"/>
      <c r="V34" s="2"/>
      <c r="W34" s="2"/>
      <c r="X34" s="2"/>
      <c r="Y34" s="2"/>
      <c r="Z34" s="2">
        <v>238</v>
      </c>
      <c r="AA34" s="2">
        <v>221</v>
      </c>
      <c r="AB34" s="2"/>
      <c r="AC34" s="2"/>
      <c r="AD34" s="2"/>
      <c r="AE34" s="2"/>
      <c r="AF34" s="2"/>
      <c r="AG34" s="2"/>
      <c r="AH34" s="2">
        <v>304</v>
      </c>
      <c r="AI34" s="2">
        <v>281</v>
      </c>
      <c r="AJ34" s="2"/>
      <c r="AK34" s="2"/>
      <c r="AL34" s="2"/>
      <c r="AM34" s="2"/>
      <c r="AN34" s="2"/>
      <c r="AO34" s="2"/>
      <c r="AP34" s="2"/>
      <c r="AQ34" s="2"/>
      <c r="AR34" s="22">
        <f t="shared" si="0"/>
        <v>542</v>
      </c>
      <c r="AS34" s="22">
        <f t="shared" si="0"/>
        <v>502</v>
      </c>
      <c r="AT34" s="19">
        <f t="shared" si="2"/>
        <v>0.92619926199261993</v>
      </c>
      <c r="AU34" s="78" t="s">
        <v>4</v>
      </c>
      <c r="AV34" s="60"/>
    </row>
    <row r="35" spans="2:48" ht="91.5" customHeight="1" x14ac:dyDescent="0.25">
      <c r="B35" s="65">
        <v>28</v>
      </c>
      <c r="C35" s="2" t="s">
        <v>15</v>
      </c>
      <c r="D35" s="6" t="s">
        <v>199</v>
      </c>
      <c r="E35" s="2" t="s">
        <v>200</v>
      </c>
      <c r="F35" s="6" t="s">
        <v>207</v>
      </c>
      <c r="G35" s="6" t="s">
        <v>208</v>
      </c>
      <c r="H35" s="2" t="s">
        <v>203</v>
      </c>
      <c r="I35" s="2" t="s">
        <v>52</v>
      </c>
      <c r="J35" s="2" t="s">
        <v>62</v>
      </c>
      <c r="K35" s="2" t="s">
        <v>54</v>
      </c>
      <c r="L35" s="2" t="s">
        <v>91</v>
      </c>
      <c r="M35" s="6" t="s">
        <v>209</v>
      </c>
      <c r="N35" s="6" t="s">
        <v>210</v>
      </c>
      <c r="O35" s="2"/>
      <c r="P35" s="2"/>
      <c r="Q35" s="5" t="s">
        <v>58</v>
      </c>
      <c r="R35" s="5" t="s">
        <v>1</v>
      </c>
      <c r="S35" s="74">
        <v>0.9</v>
      </c>
      <c r="T35" s="2"/>
      <c r="U35" s="2"/>
      <c r="V35" s="2"/>
      <c r="W35" s="2"/>
      <c r="X35" s="2">
        <v>92</v>
      </c>
      <c r="Y35" s="2">
        <v>92</v>
      </c>
      <c r="Z35" s="2"/>
      <c r="AA35" s="2"/>
      <c r="AB35" s="2"/>
      <c r="AC35" s="2"/>
      <c r="AD35" s="2">
        <v>214</v>
      </c>
      <c r="AE35" s="2">
        <v>214</v>
      </c>
      <c r="AF35" s="2"/>
      <c r="AG35" s="2"/>
      <c r="AH35" s="2"/>
      <c r="AI35" s="2"/>
      <c r="AJ35" s="2">
        <v>257</v>
      </c>
      <c r="AK35" s="2">
        <v>257</v>
      </c>
      <c r="AL35" s="2"/>
      <c r="AM35" s="2"/>
      <c r="AN35" s="2"/>
      <c r="AO35" s="2"/>
      <c r="AP35" s="2"/>
      <c r="AQ35" s="2"/>
      <c r="AR35" s="22">
        <f t="shared" si="0"/>
        <v>563</v>
      </c>
      <c r="AS35" s="22">
        <f t="shared" si="0"/>
        <v>563</v>
      </c>
      <c r="AT35" s="19">
        <f>+(AS35)/AR35</f>
        <v>1</v>
      </c>
      <c r="AU35" s="78" t="s">
        <v>4</v>
      </c>
      <c r="AV35" s="60"/>
    </row>
    <row r="36" spans="2:48" ht="63.75" x14ac:dyDescent="0.25">
      <c r="B36" s="65">
        <v>29</v>
      </c>
      <c r="C36" s="2" t="s">
        <v>15</v>
      </c>
      <c r="D36" s="6" t="s">
        <v>199</v>
      </c>
      <c r="E36" s="2" t="s">
        <v>200</v>
      </c>
      <c r="F36" s="6" t="s">
        <v>211</v>
      </c>
      <c r="G36" s="6" t="s">
        <v>212</v>
      </c>
      <c r="H36" s="2" t="s">
        <v>203</v>
      </c>
      <c r="I36" s="2" t="s">
        <v>52</v>
      </c>
      <c r="J36" s="2" t="s">
        <v>62</v>
      </c>
      <c r="K36" s="2" t="s">
        <v>54</v>
      </c>
      <c r="L36" s="2" t="s">
        <v>91</v>
      </c>
      <c r="M36" s="6" t="s">
        <v>213</v>
      </c>
      <c r="N36" s="6" t="s">
        <v>214</v>
      </c>
      <c r="O36" s="2"/>
      <c r="P36" s="2"/>
      <c r="Q36" s="5" t="s">
        <v>58</v>
      </c>
      <c r="R36" s="5" t="s">
        <v>1</v>
      </c>
      <c r="S36" s="74">
        <v>0.9</v>
      </c>
      <c r="T36" s="2"/>
      <c r="U36" s="2"/>
      <c r="V36" s="2"/>
      <c r="W36" s="2"/>
      <c r="X36" s="2">
        <v>163</v>
      </c>
      <c r="Y36" s="2">
        <v>163</v>
      </c>
      <c r="Z36" s="2"/>
      <c r="AA36" s="2"/>
      <c r="AB36" s="2"/>
      <c r="AC36" s="2"/>
      <c r="AD36" s="2">
        <v>64</v>
      </c>
      <c r="AE36" s="2">
        <v>64</v>
      </c>
      <c r="AF36" s="2"/>
      <c r="AG36" s="2"/>
      <c r="AH36" s="2"/>
      <c r="AI36" s="2"/>
      <c r="AJ36" s="2">
        <v>137</v>
      </c>
      <c r="AK36" s="2">
        <v>137</v>
      </c>
      <c r="AL36" s="2"/>
      <c r="AM36" s="2"/>
      <c r="AN36" s="2"/>
      <c r="AO36" s="2"/>
      <c r="AP36" s="2"/>
      <c r="AQ36" s="2"/>
      <c r="AR36" s="22">
        <f t="shared" si="0"/>
        <v>364</v>
      </c>
      <c r="AS36" s="22">
        <f t="shared" si="0"/>
        <v>364</v>
      </c>
      <c r="AT36" s="19">
        <f>+(AS36)/AR36</f>
        <v>1</v>
      </c>
      <c r="AU36" s="78" t="s">
        <v>4</v>
      </c>
      <c r="AV36" s="60"/>
    </row>
    <row r="37" spans="2:48" ht="63.75" x14ac:dyDescent="0.25">
      <c r="B37" s="65">
        <v>30</v>
      </c>
      <c r="C37" s="2" t="s">
        <v>15</v>
      </c>
      <c r="D37" s="6" t="s">
        <v>199</v>
      </c>
      <c r="E37" s="2" t="s">
        <v>215</v>
      </c>
      <c r="F37" s="6" t="s">
        <v>216</v>
      </c>
      <c r="G37" s="6" t="s">
        <v>217</v>
      </c>
      <c r="H37" s="2" t="s">
        <v>203</v>
      </c>
      <c r="I37" s="2" t="s">
        <v>52</v>
      </c>
      <c r="J37" s="2" t="s">
        <v>62</v>
      </c>
      <c r="K37" s="2" t="s">
        <v>54</v>
      </c>
      <c r="L37" s="2" t="s">
        <v>91</v>
      </c>
      <c r="M37" s="6" t="s">
        <v>218</v>
      </c>
      <c r="N37" s="6" t="s">
        <v>219</v>
      </c>
      <c r="O37" s="2"/>
      <c r="P37" s="2"/>
      <c r="Q37" s="5" t="s">
        <v>58</v>
      </c>
      <c r="R37" s="5" t="s">
        <v>1</v>
      </c>
      <c r="S37" s="74">
        <v>1</v>
      </c>
      <c r="T37" s="2"/>
      <c r="U37" s="2"/>
      <c r="V37" s="2"/>
      <c r="W37" s="2"/>
      <c r="X37" s="2">
        <v>1936</v>
      </c>
      <c r="Y37" s="2">
        <v>1936</v>
      </c>
      <c r="Z37" s="2"/>
      <c r="AA37" s="2"/>
      <c r="AB37" s="2"/>
      <c r="AC37" s="2"/>
      <c r="AD37" s="2">
        <v>1471</v>
      </c>
      <c r="AE37" s="2">
        <v>1471</v>
      </c>
      <c r="AF37" s="2"/>
      <c r="AG37" s="2"/>
      <c r="AH37" s="2"/>
      <c r="AI37" s="2"/>
      <c r="AJ37" s="2">
        <v>2190</v>
      </c>
      <c r="AK37" s="2">
        <v>2190</v>
      </c>
      <c r="AL37" s="2"/>
      <c r="AM37" s="2"/>
      <c r="AN37" s="2"/>
      <c r="AO37" s="2"/>
      <c r="AP37" s="2"/>
      <c r="AQ37" s="2"/>
      <c r="AR37" s="22">
        <f t="shared" si="0"/>
        <v>5597</v>
      </c>
      <c r="AS37" s="22">
        <f t="shared" si="0"/>
        <v>5597</v>
      </c>
      <c r="AT37" s="19">
        <f>+AS37/AR37</f>
        <v>1</v>
      </c>
      <c r="AU37" s="78" t="s">
        <v>4</v>
      </c>
      <c r="AV37" s="60"/>
    </row>
    <row r="38" spans="2:48" ht="87" customHeight="1" x14ac:dyDescent="0.25">
      <c r="B38" s="65">
        <v>31</v>
      </c>
      <c r="C38" s="2" t="s">
        <v>17</v>
      </c>
      <c r="D38" s="6" t="s">
        <v>267</v>
      </c>
      <c r="E38" s="2" t="s">
        <v>268</v>
      </c>
      <c r="F38" s="6" t="s">
        <v>269</v>
      </c>
      <c r="G38" s="6" t="s">
        <v>270</v>
      </c>
      <c r="H38" s="2" t="s">
        <v>271</v>
      </c>
      <c r="I38" s="2" t="s">
        <v>52</v>
      </c>
      <c r="J38" s="2" t="s">
        <v>90</v>
      </c>
      <c r="K38" s="2" t="s">
        <v>54</v>
      </c>
      <c r="L38" s="2" t="s">
        <v>91</v>
      </c>
      <c r="M38" s="6" t="s">
        <v>272</v>
      </c>
      <c r="N38" s="6" t="s">
        <v>273</v>
      </c>
      <c r="O38" s="2"/>
      <c r="P38" s="2"/>
      <c r="Q38" s="5" t="s">
        <v>176</v>
      </c>
      <c r="R38" s="5" t="s">
        <v>1</v>
      </c>
      <c r="S38" s="74">
        <v>0.1</v>
      </c>
      <c r="T38" s="2"/>
      <c r="U38" s="2"/>
      <c r="V38" s="2"/>
      <c r="W38" s="2"/>
      <c r="X38" s="2">
        <v>71946</v>
      </c>
      <c r="Y38" s="2">
        <v>185655</v>
      </c>
      <c r="Z38" s="2"/>
      <c r="AA38" s="2"/>
      <c r="AB38" s="2"/>
      <c r="AC38" s="2"/>
      <c r="AD38" s="2">
        <v>80329</v>
      </c>
      <c r="AE38" s="2">
        <v>135110</v>
      </c>
      <c r="AF38" s="2"/>
      <c r="AG38" s="2"/>
      <c r="AH38" s="2"/>
      <c r="AI38" s="2"/>
      <c r="AJ38" s="2">
        <v>92028</v>
      </c>
      <c r="AK38" s="2">
        <v>152113</v>
      </c>
      <c r="AL38" s="2"/>
      <c r="AM38" s="2"/>
      <c r="AN38" s="2"/>
      <c r="AO38" s="2"/>
      <c r="AP38" s="2"/>
      <c r="AQ38" s="2"/>
      <c r="AR38" s="22">
        <f t="shared" si="0"/>
        <v>244303</v>
      </c>
      <c r="AS38" s="22">
        <f t="shared" si="0"/>
        <v>472878</v>
      </c>
      <c r="AT38" s="81">
        <f>+(AS38/AR38)-1</f>
        <v>0.93562092974707634</v>
      </c>
      <c r="AU38" s="78" t="s">
        <v>4</v>
      </c>
      <c r="AV38" s="60"/>
    </row>
    <row r="39" spans="2:48" ht="87" customHeight="1" x14ac:dyDescent="0.25">
      <c r="B39" s="65">
        <v>32</v>
      </c>
      <c r="C39" s="2" t="s">
        <v>17</v>
      </c>
      <c r="D39" s="6" t="s">
        <v>267</v>
      </c>
      <c r="E39" s="2" t="s">
        <v>268</v>
      </c>
      <c r="F39" s="6" t="s">
        <v>649</v>
      </c>
      <c r="G39" s="6" t="s">
        <v>650</v>
      </c>
      <c r="H39" s="2" t="s">
        <v>271</v>
      </c>
      <c r="I39" s="2" t="s">
        <v>52</v>
      </c>
      <c r="J39" s="2" t="s">
        <v>90</v>
      </c>
      <c r="K39" s="2" t="s">
        <v>54</v>
      </c>
      <c r="L39" s="2" t="s">
        <v>91</v>
      </c>
      <c r="M39" s="6" t="s">
        <v>651</v>
      </c>
      <c r="N39" s="6" t="s">
        <v>652</v>
      </c>
      <c r="O39" s="2"/>
      <c r="P39" s="2"/>
      <c r="Q39" s="5" t="s">
        <v>176</v>
      </c>
      <c r="R39" s="5" t="s">
        <v>107</v>
      </c>
      <c r="S39" s="74">
        <v>0.1</v>
      </c>
      <c r="T39" s="2"/>
      <c r="U39" s="2"/>
      <c r="V39" s="2"/>
      <c r="W39" s="2"/>
      <c r="X39" s="2">
        <v>157468</v>
      </c>
      <c r="Y39" s="2">
        <v>158377</v>
      </c>
      <c r="Z39" s="2"/>
      <c r="AA39" s="2"/>
      <c r="AB39" s="2"/>
      <c r="AC39" s="2"/>
      <c r="AD39" s="2"/>
      <c r="AE39" s="2"/>
      <c r="AF39" s="2"/>
      <c r="AG39" s="2"/>
      <c r="AH39" s="2"/>
      <c r="AI39" s="2"/>
      <c r="AJ39" s="2"/>
      <c r="AK39" s="2"/>
      <c r="AL39" s="2"/>
      <c r="AM39" s="2"/>
      <c r="AN39" s="2"/>
      <c r="AO39" s="2"/>
      <c r="AP39" s="2"/>
      <c r="AQ39" s="2"/>
      <c r="AR39" s="22">
        <f t="shared" si="0"/>
        <v>157468</v>
      </c>
      <c r="AS39" s="22">
        <f t="shared" si="0"/>
        <v>158377</v>
      </c>
      <c r="AT39" s="81">
        <f>+(AS39/AR39)-1</f>
        <v>5.772601417430856E-3</v>
      </c>
      <c r="AU39" s="98" t="s">
        <v>604</v>
      </c>
      <c r="AV39" s="60" t="s">
        <v>766</v>
      </c>
    </row>
    <row r="40" spans="2:48" ht="87" customHeight="1" x14ac:dyDescent="0.25">
      <c r="B40" s="65">
        <v>33</v>
      </c>
      <c r="C40" s="2" t="s">
        <v>17</v>
      </c>
      <c r="D40" s="6" t="s">
        <v>267</v>
      </c>
      <c r="E40" s="2" t="s">
        <v>275</v>
      </c>
      <c r="F40" s="6" t="s">
        <v>276</v>
      </c>
      <c r="G40" s="6" t="s">
        <v>277</v>
      </c>
      <c r="H40" s="2" t="s">
        <v>271</v>
      </c>
      <c r="I40" s="2" t="s">
        <v>76</v>
      </c>
      <c r="J40" s="2" t="s">
        <v>62</v>
      </c>
      <c r="K40" s="2" t="s">
        <v>278</v>
      </c>
      <c r="L40" s="2" t="s">
        <v>91</v>
      </c>
      <c r="M40" s="6" t="s">
        <v>279</v>
      </c>
      <c r="N40" s="6" t="s">
        <v>280</v>
      </c>
      <c r="O40" s="2"/>
      <c r="P40" s="2"/>
      <c r="Q40" s="5" t="s">
        <v>281</v>
      </c>
      <c r="R40" s="5" t="s">
        <v>1</v>
      </c>
      <c r="S40" s="5" t="s">
        <v>653</v>
      </c>
      <c r="T40" s="2"/>
      <c r="U40" s="2"/>
      <c r="V40" s="2"/>
      <c r="W40" s="2"/>
      <c r="X40" s="2">
        <v>157</v>
      </c>
      <c r="Y40" s="2">
        <v>195</v>
      </c>
      <c r="Z40" s="2"/>
      <c r="AA40" s="2"/>
      <c r="AB40" s="2"/>
      <c r="AC40" s="2"/>
      <c r="AD40" s="2">
        <v>182</v>
      </c>
      <c r="AE40" s="2">
        <v>219</v>
      </c>
      <c r="AF40" s="2"/>
      <c r="AG40" s="2"/>
      <c r="AH40" s="2"/>
      <c r="AI40" s="2"/>
      <c r="AJ40" s="2">
        <v>223</v>
      </c>
      <c r="AK40" s="2">
        <v>265</v>
      </c>
      <c r="AL40" s="2"/>
      <c r="AM40" s="2"/>
      <c r="AN40" s="2"/>
      <c r="AO40" s="2"/>
      <c r="AP40" s="2"/>
      <c r="AQ40" s="2"/>
      <c r="AR40" s="22">
        <f t="shared" si="0"/>
        <v>562</v>
      </c>
      <c r="AS40" s="22">
        <f t="shared" si="0"/>
        <v>679</v>
      </c>
      <c r="AT40" s="84">
        <f t="shared" ref="AT40:AT47" si="3">+AS40/AR40</f>
        <v>1.208185053380783</v>
      </c>
      <c r="AU40" s="78" t="s">
        <v>4</v>
      </c>
      <c r="AV40" s="60"/>
    </row>
    <row r="41" spans="2:48" ht="102" customHeight="1" x14ac:dyDescent="0.25">
      <c r="B41" s="65">
        <v>34</v>
      </c>
      <c r="C41" s="2" t="s">
        <v>18</v>
      </c>
      <c r="D41" s="6" t="s">
        <v>290</v>
      </c>
      <c r="E41" s="2" t="s">
        <v>291</v>
      </c>
      <c r="F41" s="6" t="s">
        <v>292</v>
      </c>
      <c r="G41" s="6" t="s">
        <v>293</v>
      </c>
      <c r="H41" s="2" t="s">
        <v>294</v>
      </c>
      <c r="I41" s="5" t="s">
        <v>52</v>
      </c>
      <c r="J41" s="5" t="s">
        <v>62</v>
      </c>
      <c r="K41" s="5" t="s">
        <v>54</v>
      </c>
      <c r="L41" s="5" t="s">
        <v>55</v>
      </c>
      <c r="M41" s="6" t="s">
        <v>295</v>
      </c>
      <c r="N41" s="6" t="s">
        <v>296</v>
      </c>
      <c r="O41" s="2"/>
      <c r="P41" s="2"/>
      <c r="Q41" s="5" t="s">
        <v>228</v>
      </c>
      <c r="R41" s="5" t="s">
        <v>1</v>
      </c>
      <c r="S41" s="74">
        <v>0.2</v>
      </c>
      <c r="T41" s="2">
        <v>50</v>
      </c>
      <c r="U41" s="2">
        <v>5</v>
      </c>
      <c r="V41" s="2">
        <v>50</v>
      </c>
      <c r="W41" s="2">
        <v>16</v>
      </c>
      <c r="X41" s="2">
        <v>50</v>
      </c>
      <c r="Y41" s="2">
        <v>8</v>
      </c>
      <c r="Z41" s="2">
        <v>50</v>
      </c>
      <c r="AA41" s="2">
        <v>7</v>
      </c>
      <c r="AB41" s="2">
        <v>525</v>
      </c>
      <c r="AC41" s="2">
        <v>54</v>
      </c>
      <c r="AD41" s="2">
        <v>2643</v>
      </c>
      <c r="AE41" s="2">
        <v>234</v>
      </c>
      <c r="AF41" s="2">
        <v>1437</v>
      </c>
      <c r="AG41" s="2">
        <v>166</v>
      </c>
      <c r="AH41" s="2">
        <v>519</v>
      </c>
      <c r="AI41" s="2">
        <v>42</v>
      </c>
      <c r="AJ41" s="2">
        <v>2381</v>
      </c>
      <c r="AK41" s="2">
        <v>245</v>
      </c>
      <c r="AL41" s="2"/>
      <c r="AM41" s="2"/>
      <c r="AN41" s="2"/>
      <c r="AO41" s="2"/>
      <c r="AP41" s="2"/>
      <c r="AQ41" s="2"/>
      <c r="AR41" s="22">
        <f t="shared" si="0"/>
        <v>7705</v>
      </c>
      <c r="AS41" s="22">
        <f t="shared" si="0"/>
        <v>777</v>
      </c>
      <c r="AT41" s="81">
        <f t="shared" si="3"/>
        <v>0.1008436080467229</v>
      </c>
      <c r="AU41" s="78" t="s">
        <v>4</v>
      </c>
      <c r="AV41" s="60"/>
    </row>
    <row r="42" spans="2:48" ht="102" customHeight="1" x14ac:dyDescent="0.25">
      <c r="B42" s="65">
        <v>35</v>
      </c>
      <c r="C42" s="2" t="s">
        <v>18</v>
      </c>
      <c r="D42" s="6" t="s">
        <v>290</v>
      </c>
      <c r="E42" s="2" t="s">
        <v>298</v>
      </c>
      <c r="F42" s="6" t="s">
        <v>299</v>
      </c>
      <c r="G42" s="6" t="s">
        <v>300</v>
      </c>
      <c r="H42" s="2" t="s">
        <v>294</v>
      </c>
      <c r="I42" s="2" t="s">
        <v>76</v>
      </c>
      <c r="J42" s="2" t="s">
        <v>62</v>
      </c>
      <c r="K42" s="2" t="s">
        <v>54</v>
      </c>
      <c r="L42" s="2" t="s">
        <v>55</v>
      </c>
      <c r="M42" s="6" t="s">
        <v>301</v>
      </c>
      <c r="N42" s="6" t="s">
        <v>302</v>
      </c>
      <c r="O42" s="2"/>
      <c r="P42" s="2"/>
      <c r="Q42" s="5" t="s">
        <v>228</v>
      </c>
      <c r="R42" s="5" t="s">
        <v>1</v>
      </c>
      <c r="S42" s="74" t="s">
        <v>654</v>
      </c>
      <c r="T42" s="2">
        <v>1700436</v>
      </c>
      <c r="U42" s="2">
        <v>75170</v>
      </c>
      <c r="V42" s="2">
        <v>1721916</v>
      </c>
      <c r="W42" s="2">
        <v>116466</v>
      </c>
      <c r="X42" s="2">
        <v>2644459</v>
      </c>
      <c r="Y42" s="2">
        <v>742200</v>
      </c>
      <c r="Z42" s="2">
        <v>2027817</v>
      </c>
      <c r="AA42" s="2">
        <v>309772</v>
      </c>
      <c r="AB42" s="2">
        <v>2207753</v>
      </c>
      <c r="AC42" s="2">
        <v>393962</v>
      </c>
      <c r="AD42" s="2">
        <v>1886263</v>
      </c>
      <c r="AE42" s="2">
        <v>176354</v>
      </c>
      <c r="AF42" s="2">
        <v>1020720</v>
      </c>
      <c r="AG42" s="2">
        <v>137605</v>
      </c>
      <c r="AH42" s="2">
        <v>1062401</v>
      </c>
      <c r="AI42" s="2">
        <v>40511</v>
      </c>
      <c r="AJ42" s="2">
        <v>900441</v>
      </c>
      <c r="AK42" s="2">
        <v>57880</v>
      </c>
      <c r="AL42" s="2"/>
      <c r="AM42" s="2"/>
      <c r="AN42" s="2"/>
      <c r="AO42" s="2"/>
      <c r="AP42" s="2"/>
      <c r="AQ42" s="2"/>
      <c r="AR42" s="22">
        <f t="shared" si="0"/>
        <v>15172206</v>
      </c>
      <c r="AS42" s="22">
        <f t="shared" si="0"/>
        <v>2049920</v>
      </c>
      <c r="AT42" s="81">
        <f t="shared" si="3"/>
        <v>0.13511021403215853</v>
      </c>
      <c r="AU42" s="79" t="s">
        <v>6</v>
      </c>
      <c r="AV42" s="60"/>
    </row>
    <row r="43" spans="2:48" ht="102" customHeight="1" x14ac:dyDescent="0.25">
      <c r="B43" s="65">
        <v>36</v>
      </c>
      <c r="C43" s="2" t="s">
        <v>18</v>
      </c>
      <c r="D43" s="6" t="s">
        <v>290</v>
      </c>
      <c r="E43" s="2" t="s">
        <v>305</v>
      </c>
      <c r="F43" s="6" t="s">
        <v>306</v>
      </c>
      <c r="G43" s="6" t="s">
        <v>307</v>
      </c>
      <c r="H43" s="2" t="s">
        <v>294</v>
      </c>
      <c r="I43" s="2" t="s">
        <v>76</v>
      </c>
      <c r="J43" s="2" t="s">
        <v>62</v>
      </c>
      <c r="K43" s="2" t="s">
        <v>54</v>
      </c>
      <c r="L43" s="2" t="s">
        <v>55</v>
      </c>
      <c r="M43" s="6" t="s">
        <v>308</v>
      </c>
      <c r="N43" s="6" t="s">
        <v>309</v>
      </c>
      <c r="O43" s="2"/>
      <c r="P43" s="2"/>
      <c r="Q43" s="5" t="s">
        <v>228</v>
      </c>
      <c r="R43" s="5" t="s">
        <v>1</v>
      </c>
      <c r="S43" s="74">
        <v>0.9</v>
      </c>
      <c r="T43" s="2">
        <v>547087</v>
      </c>
      <c r="U43" s="2">
        <v>413522</v>
      </c>
      <c r="V43" s="2">
        <v>547785</v>
      </c>
      <c r="W43" s="2">
        <v>394171</v>
      </c>
      <c r="X43" s="2">
        <v>569040</v>
      </c>
      <c r="Y43" s="2">
        <v>264846</v>
      </c>
      <c r="Z43" s="2">
        <v>564879</v>
      </c>
      <c r="AA43" s="2">
        <v>273239</v>
      </c>
      <c r="AB43" s="2">
        <v>582039</v>
      </c>
      <c r="AC43" s="2">
        <v>275983</v>
      </c>
      <c r="AD43" s="2">
        <v>646636</v>
      </c>
      <c r="AE43" s="2">
        <v>499161</v>
      </c>
      <c r="AF43" s="2">
        <v>620131</v>
      </c>
      <c r="AG43" s="2">
        <v>409967</v>
      </c>
      <c r="AH43" s="2">
        <v>821133</v>
      </c>
      <c r="AI43" s="2">
        <v>743336</v>
      </c>
      <c r="AJ43" s="2">
        <v>721710</v>
      </c>
      <c r="AK43" s="2">
        <v>708863</v>
      </c>
      <c r="AL43" s="2"/>
      <c r="AM43" s="2"/>
      <c r="AN43" s="2"/>
      <c r="AO43" s="2"/>
      <c r="AP43" s="2"/>
      <c r="AQ43" s="2"/>
      <c r="AR43" s="22">
        <f t="shared" si="0"/>
        <v>5620440</v>
      </c>
      <c r="AS43" s="22">
        <f t="shared" si="0"/>
        <v>3983088</v>
      </c>
      <c r="AT43" s="81">
        <f t="shared" si="3"/>
        <v>0.70867903580502589</v>
      </c>
      <c r="AU43" s="79" t="s">
        <v>6</v>
      </c>
      <c r="AV43" s="60"/>
    </row>
    <row r="44" spans="2:48" ht="93.75" customHeight="1" x14ac:dyDescent="0.25">
      <c r="B44" s="65">
        <v>37</v>
      </c>
      <c r="C44" s="2" t="s">
        <v>16</v>
      </c>
      <c r="D44" s="6" t="s">
        <v>221</v>
      </c>
      <c r="E44" s="2" t="s">
        <v>222</v>
      </c>
      <c r="F44" s="6" t="s">
        <v>223</v>
      </c>
      <c r="G44" s="6" t="s">
        <v>224</v>
      </c>
      <c r="H44" s="2" t="s">
        <v>225</v>
      </c>
      <c r="I44" s="2" t="s">
        <v>52</v>
      </c>
      <c r="J44" s="2" t="s">
        <v>62</v>
      </c>
      <c r="K44" s="2" t="s">
        <v>54</v>
      </c>
      <c r="L44" s="2" t="s">
        <v>91</v>
      </c>
      <c r="M44" s="6" t="s">
        <v>226</v>
      </c>
      <c r="N44" s="6" t="s">
        <v>227</v>
      </c>
      <c r="O44" s="2"/>
      <c r="P44" s="2"/>
      <c r="Q44" s="5" t="s">
        <v>228</v>
      </c>
      <c r="R44" s="5" t="s">
        <v>1</v>
      </c>
      <c r="S44" s="74">
        <v>1</v>
      </c>
      <c r="T44" s="2"/>
      <c r="U44" s="2"/>
      <c r="V44" s="2"/>
      <c r="W44" s="2"/>
      <c r="X44" s="2">
        <v>35</v>
      </c>
      <c r="Y44" s="2">
        <v>35</v>
      </c>
      <c r="Z44" s="2"/>
      <c r="AA44" s="2"/>
      <c r="AB44" s="2"/>
      <c r="AC44" s="2"/>
      <c r="AD44" s="2">
        <v>24</v>
      </c>
      <c r="AE44" s="2">
        <v>24</v>
      </c>
      <c r="AF44" s="2"/>
      <c r="AG44" s="2"/>
      <c r="AH44" s="2"/>
      <c r="AI44" s="2"/>
      <c r="AJ44" s="2">
        <v>26</v>
      </c>
      <c r="AK44" s="2">
        <v>26</v>
      </c>
      <c r="AL44" s="2"/>
      <c r="AM44" s="2"/>
      <c r="AN44" s="2"/>
      <c r="AO44" s="2"/>
      <c r="AP44" s="2"/>
      <c r="AQ44" s="2"/>
      <c r="AR44" s="22">
        <f t="shared" si="0"/>
        <v>85</v>
      </c>
      <c r="AS44" s="22">
        <f t="shared" si="0"/>
        <v>85</v>
      </c>
      <c r="AT44" s="19">
        <f t="shared" si="3"/>
        <v>1</v>
      </c>
      <c r="AU44" s="78" t="s">
        <v>4</v>
      </c>
      <c r="AV44" s="60"/>
    </row>
    <row r="45" spans="2:48" ht="78.75" customHeight="1" x14ac:dyDescent="0.25">
      <c r="B45" s="65">
        <v>38</v>
      </c>
      <c r="C45" s="2" t="s">
        <v>16</v>
      </c>
      <c r="D45" s="6" t="s">
        <v>221</v>
      </c>
      <c r="E45" s="6" t="s">
        <v>230</v>
      </c>
      <c r="F45" s="6" t="s">
        <v>231</v>
      </c>
      <c r="G45" s="6" t="s">
        <v>232</v>
      </c>
      <c r="H45" s="2" t="s">
        <v>225</v>
      </c>
      <c r="I45" s="2" t="s">
        <v>52</v>
      </c>
      <c r="J45" s="2" t="s">
        <v>62</v>
      </c>
      <c r="K45" s="2" t="s">
        <v>54</v>
      </c>
      <c r="L45" s="2" t="s">
        <v>91</v>
      </c>
      <c r="M45" s="6" t="s">
        <v>233</v>
      </c>
      <c r="N45" s="6" t="s">
        <v>234</v>
      </c>
      <c r="O45" s="2"/>
      <c r="P45" s="2"/>
      <c r="Q45" s="5" t="s">
        <v>228</v>
      </c>
      <c r="R45" s="5" t="s">
        <v>1</v>
      </c>
      <c r="S45" s="74">
        <v>1</v>
      </c>
      <c r="T45" s="2"/>
      <c r="U45" s="2"/>
      <c r="V45" s="2"/>
      <c r="W45" s="2"/>
      <c r="X45" s="2">
        <v>21</v>
      </c>
      <c r="Y45" s="2">
        <v>21</v>
      </c>
      <c r="Z45" s="2"/>
      <c r="AA45" s="2"/>
      <c r="AB45" s="2"/>
      <c r="AC45" s="2"/>
      <c r="AD45" s="2">
        <v>6</v>
      </c>
      <c r="AE45" s="2">
        <v>6</v>
      </c>
      <c r="AF45" s="2"/>
      <c r="AG45" s="2"/>
      <c r="AH45" s="2"/>
      <c r="AI45" s="2"/>
      <c r="AJ45" s="2">
        <v>15</v>
      </c>
      <c r="AK45" s="2">
        <v>15</v>
      </c>
      <c r="AL45" s="2"/>
      <c r="AM45" s="2"/>
      <c r="AN45" s="2"/>
      <c r="AO45" s="2"/>
      <c r="AP45" s="2"/>
      <c r="AQ45" s="2"/>
      <c r="AR45" s="22">
        <f t="shared" si="0"/>
        <v>42</v>
      </c>
      <c r="AS45" s="22">
        <f t="shared" si="0"/>
        <v>42</v>
      </c>
      <c r="AT45" s="19">
        <f>+(AS45*91%)/AR45</f>
        <v>0.90999999999999992</v>
      </c>
      <c r="AU45" s="78" t="s">
        <v>4</v>
      </c>
      <c r="AV45" s="60" t="s">
        <v>767</v>
      </c>
    </row>
    <row r="46" spans="2:48" ht="93.75" customHeight="1" x14ac:dyDescent="0.25">
      <c r="B46" s="65">
        <v>39</v>
      </c>
      <c r="C46" s="2" t="s">
        <v>16</v>
      </c>
      <c r="D46" s="6" t="s">
        <v>221</v>
      </c>
      <c r="E46" s="6" t="s">
        <v>230</v>
      </c>
      <c r="F46" s="6" t="s">
        <v>236</v>
      </c>
      <c r="G46" s="6" t="s">
        <v>237</v>
      </c>
      <c r="H46" s="2" t="s">
        <v>225</v>
      </c>
      <c r="I46" s="2" t="s">
        <v>52</v>
      </c>
      <c r="J46" s="2" t="s">
        <v>62</v>
      </c>
      <c r="K46" s="2" t="s">
        <v>238</v>
      </c>
      <c r="L46" s="2" t="s">
        <v>91</v>
      </c>
      <c r="M46" s="6" t="s">
        <v>239</v>
      </c>
      <c r="N46" s="6" t="s">
        <v>240</v>
      </c>
      <c r="O46" s="2"/>
      <c r="P46" s="2"/>
      <c r="Q46" s="5" t="s">
        <v>228</v>
      </c>
      <c r="R46" s="5" t="s">
        <v>1</v>
      </c>
      <c r="S46" s="74">
        <v>1</v>
      </c>
      <c r="T46" s="2"/>
      <c r="U46" s="2"/>
      <c r="V46" s="2"/>
      <c r="W46" s="2"/>
      <c r="X46" s="2">
        <v>1376</v>
      </c>
      <c r="Y46" s="2">
        <v>1376</v>
      </c>
      <c r="Z46" s="2"/>
      <c r="AA46" s="2"/>
      <c r="AB46" s="2"/>
      <c r="AC46" s="2"/>
      <c r="AD46" s="2">
        <v>169</v>
      </c>
      <c r="AE46" s="2">
        <v>169</v>
      </c>
      <c r="AF46" s="2"/>
      <c r="AG46" s="2"/>
      <c r="AH46" s="2"/>
      <c r="AI46" s="2"/>
      <c r="AJ46" s="2">
        <v>261</v>
      </c>
      <c r="AK46" s="2">
        <v>261</v>
      </c>
      <c r="AL46" s="2"/>
      <c r="AM46" s="2"/>
      <c r="AN46" s="2"/>
      <c r="AO46" s="2"/>
      <c r="AP46" s="2"/>
      <c r="AQ46" s="2"/>
      <c r="AR46" s="22">
        <f t="shared" si="0"/>
        <v>1806</v>
      </c>
      <c r="AS46" s="22">
        <f t="shared" si="0"/>
        <v>1806</v>
      </c>
      <c r="AT46" s="19">
        <f t="shared" si="3"/>
        <v>1</v>
      </c>
      <c r="AU46" s="78" t="s">
        <v>4</v>
      </c>
      <c r="AV46" s="60"/>
    </row>
    <row r="47" spans="2:48" ht="93.75" customHeight="1" x14ac:dyDescent="0.25">
      <c r="B47" s="65">
        <v>40</v>
      </c>
      <c r="C47" s="2" t="s">
        <v>16</v>
      </c>
      <c r="D47" s="6" t="s">
        <v>221</v>
      </c>
      <c r="E47" s="6" t="s">
        <v>230</v>
      </c>
      <c r="F47" s="6" t="s">
        <v>242</v>
      </c>
      <c r="G47" s="6" t="s">
        <v>243</v>
      </c>
      <c r="H47" s="2" t="s">
        <v>225</v>
      </c>
      <c r="I47" s="2" t="s">
        <v>52</v>
      </c>
      <c r="J47" s="2" t="s">
        <v>62</v>
      </c>
      <c r="K47" s="2" t="s">
        <v>54</v>
      </c>
      <c r="L47" s="2" t="s">
        <v>91</v>
      </c>
      <c r="M47" s="6" t="s">
        <v>244</v>
      </c>
      <c r="N47" s="6" t="s">
        <v>245</v>
      </c>
      <c r="O47" s="2"/>
      <c r="P47" s="2"/>
      <c r="Q47" s="5" t="s">
        <v>228</v>
      </c>
      <c r="R47" s="5" t="s">
        <v>1</v>
      </c>
      <c r="S47" s="74">
        <v>1</v>
      </c>
      <c r="T47" s="2"/>
      <c r="U47" s="2"/>
      <c r="V47" s="2"/>
      <c r="W47" s="2"/>
      <c r="X47" s="2">
        <v>14565</v>
      </c>
      <c r="Y47" s="2">
        <v>14565</v>
      </c>
      <c r="Z47" s="2"/>
      <c r="AA47" s="2"/>
      <c r="AB47" s="2"/>
      <c r="AC47" s="2"/>
      <c r="AD47" s="2">
        <v>823</v>
      </c>
      <c r="AE47" s="2">
        <v>823</v>
      </c>
      <c r="AF47" s="2"/>
      <c r="AG47" s="2"/>
      <c r="AH47" s="2"/>
      <c r="AI47" s="2"/>
      <c r="AJ47" s="2">
        <v>13587</v>
      </c>
      <c r="AK47" s="2">
        <v>13587</v>
      </c>
      <c r="AL47" s="2" t="s">
        <v>768</v>
      </c>
      <c r="AM47" s="2"/>
      <c r="AN47" s="2"/>
      <c r="AO47" s="2"/>
      <c r="AP47" s="2"/>
      <c r="AQ47" s="2"/>
      <c r="AR47" s="22" t="e">
        <f t="shared" si="0"/>
        <v>#VALUE!</v>
      </c>
      <c r="AS47" s="22">
        <f t="shared" si="0"/>
        <v>28975</v>
      </c>
      <c r="AT47" s="19" t="e">
        <f t="shared" si="3"/>
        <v>#VALUE!</v>
      </c>
      <c r="AU47" s="78" t="s">
        <v>4</v>
      </c>
      <c r="AV47" s="60"/>
    </row>
    <row r="48" spans="2:48" ht="93.75" customHeight="1" x14ac:dyDescent="0.25">
      <c r="B48" s="65">
        <v>41</v>
      </c>
      <c r="C48" s="2" t="s">
        <v>16</v>
      </c>
      <c r="D48" s="6" t="s">
        <v>221</v>
      </c>
      <c r="E48" s="6" t="s">
        <v>230</v>
      </c>
      <c r="F48" s="6" t="s">
        <v>758</v>
      </c>
      <c r="G48" s="6" t="s">
        <v>759</v>
      </c>
      <c r="H48" s="2" t="s">
        <v>225</v>
      </c>
      <c r="I48" s="2" t="s">
        <v>52</v>
      </c>
      <c r="J48" s="2" t="s">
        <v>90</v>
      </c>
      <c r="K48" s="2" t="s">
        <v>54</v>
      </c>
      <c r="L48" s="2" t="s">
        <v>91</v>
      </c>
      <c r="M48" s="6" t="s">
        <v>657</v>
      </c>
      <c r="N48" s="6" t="s">
        <v>760</v>
      </c>
      <c r="O48" s="2"/>
      <c r="P48" s="2"/>
      <c r="Q48" s="5" t="s">
        <v>228</v>
      </c>
      <c r="R48" s="5" t="s">
        <v>1</v>
      </c>
      <c r="S48" s="74">
        <v>1</v>
      </c>
      <c r="T48" s="2"/>
      <c r="U48" s="2"/>
      <c r="V48" s="2"/>
      <c r="W48" s="2"/>
      <c r="X48" s="2">
        <v>3</v>
      </c>
      <c r="Y48" s="2">
        <v>3</v>
      </c>
      <c r="Z48" s="2"/>
      <c r="AA48" s="2"/>
      <c r="AB48" s="2"/>
      <c r="AC48" s="2"/>
      <c r="AD48" s="2">
        <v>6</v>
      </c>
      <c r="AE48" s="2">
        <v>6</v>
      </c>
      <c r="AF48" s="2"/>
      <c r="AG48" s="2"/>
      <c r="AH48" s="2"/>
      <c r="AI48" s="2"/>
      <c r="AJ48" s="2">
        <v>7</v>
      </c>
      <c r="AK48" s="2">
        <v>7</v>
      </c>
      <c r="AL48" s="2"/>
      <c r="AM48" s="2"/>
      <c r="AN48" s="2"/>
      <c r="AO48" s="2"/>
      <c r="AP48" s="2"/>
      <c r="AQ48" s="2"/>
      <c r="AR48" s="22">
        <f t="shared" si="0"/>
        <v>16</v>
      </c>
      <c r="AS48" s="22">
        <f t="shared" si="0"/>
        <v>16</v>
      </c>
      <c r="AT48" s="19">
        <f>+(AS48/AR48)*65%</f>
        <v>0.65</v>
      </c>
      <c r="AU48" s="79" t="s">
        <v>6</v>
      </c>
      <c r="AV48" s="60" t="s">
        <v>769</v>
      </c>
    </row>
    <row r="49" spans="2:48" ht="93.75" customHeight="1" x14ac:dyDescent="0.25">
      <c r="B49" s="65">
        <v>42</v>
      </c>
      <c r="C49" s="2" t="s">
        <v>16</v>
      </c>
      <c r="D49" s="6" t="s">
        <v>221</v>
      </c>
      <c r="E49" s="6" t="s">
        <v>221</v>
      </c>
      <c r="F49" s="6" t="s">
        <v>658</v>
      </c>
      <c r="G49" s="6" t="s">
        <v>659</v>
      </c>
      <c r="H49" s="2" t="s">
        <v>225</v>
      </c>
      <c r="I49" s="2" t="s">
        <v>52</v>
      </c>
      <c r="J49" s="2" t="s">
        <v>62</v>
      </c>
      <c r="K49" s="2" t="s">
        <v>54</v>
      </c>
      <c r="L49" s="2" t="s">
        <v>254</v>
      </c>
      <c r="M49" s="6" t="s">
        <v>660</v>
      </c>
      <c r="N49" s="6" t="s">
        <v>661</v>
      </c>
      <c r="O49" s="2"/>
      <c r="P49" s="2"/>
      <c r="Q49" s="5" t="s">
        <v>228</v>
      </c>
      <c r="R49" s="5" t="s">
        <v>1</v>
      </c>
      <c r="S49" s="74">
        <v>1</v>
      </c>
      <c r="T49" s="2"/>
      <c r="U49" s="2"/>
      <c r="V49" s="2"/>
      <c r="W49" s="2"/>
      <c r="X49" s="2">
        <v>50</v>
      </c>
      <c r="Y49" s="2">
        <v>50</v>
      </c>
      <c r="Z49" s="2"/>
      <c r="AA49" s="2"/>
      <c r="AB49" s="2"/>
      <c r="AC49" s="2"/>
      <c r="AD49" s="2">
        <v>12</v>
      </c>
      <c r="AE49" s="2">
        <v>12</v>
      </c>
      <c r="AF49" s="2"/>
      <c r="AG49" s="2"/>
      <c r="AH49" s="2"/>
      <c r="AI49" s="2"/>
      <c r="AJ49" s="2">
        <v>26</v>
      </c>
      <c r="AK49" s="2">
        <v>26</v>
      </c>
      <c r="AL49" s="2"/>
      <c r="AM49" s="2"/>
      <c r="AN49" s="2"/>
      <c r="AO49" s="2"/>
      <c r="AP49" s="2"/>
      <c r="AQ49" s="2"/>
      <c r="AR49" s="22">
        <f t="shared" si="0"/>
        <v>88</v>
      </c>
      <c r="AS49" s="22">
        <f t="shared" si="0"/>
        <v>88</v>
      </c>
      <c r="AT49" s="19">
        <f>+AS49/AR49</f>
        <v>1</v>
      </c>
      <c r="AU49" s="78" t="s">
        <v>4</v>
      </c>
      <c r="AV49" s="60"/>
    </row>
    <row r="50" spans="2:48" ht="108" customHeight="1" x14ac:dyDescent="0.25">
      <c r="B50" s="65">
        <v>43</v>
      </c>
      <c r="C50" s="2" t="s">
        <v>16</v>
      </c>
      <c r="D50" s="6" t="s">
        <v>221</v>
      </c>
      <c r="E50" s="6" t="s">
        <v>230</v>
      </c>
      <c r="F50" s="6" t="s">
        <v>666</v>
      </c>
      <c r="G50" s="6" t="s">
        <v>667</v>
      </c>
      <c r="H50" s="2" t="s">
        <v>225</v>
      </c>
      <c r="I50" s="2" t="s">
        <v>52</v>
      </c>
      <c r="J50" s="2" t="s">
        <v>90</v>
      </c>
      <c r="K50" s="2" t="s">
        <v>54</v>
      </c>
      <c r="L50" s="2" t="s">
        <v>254</v>
      </c>
      <c r="M50" s="6" t="s">
        <v>260</v>
      </c>
      <c r="N50" s="6" t="s">
        <v>261</v>
      </c>
      <c r="O50" s="2"/>
      <c r="P50" s="2"/>
      <c r="Q50" s="5" t="s">
        <v>228</v>
      </c>
      <c r="R50" s="5" t="s">
        <v>1</v>
      </c>
      <c r="S50" s="74">
        <v>1</v>
      </c>
      <c r="T50" s="2"/>
      <c r="U50" s="2"/>
      <c r="V50" s="2"/>
      <c r="W50" s="2"/>
      <c r="X50" s="2">
        <v>3</v>
      </c>
      <c r="Y50" s="2">
        <v>3</v>
      </c>
      <c r="Z50" s="2"/>
      <c r="AA50" s="2"/>
      <c r="AB50" s="2"/>
      <c r="AC50" s="2"/>
      <c r="AD50" s="2">
        <v>9</v>
      </c>
      <c r="AE50" s="2">
        <v>9</v>
      </c>
      <c r="AF50" s="2"/>
      <c r="AG50" s="2"/>
      <c r="AH50" s="2"/>
      <c r="AI50" s="2"/>
      <c r="AJ50" s="2">
        <v>9</v>
      </c>
      <c r="AK50" s="2">
        <v>9</v>
      </c>
      <c r="AL50" s="2"/>
      <c r="AM50" s="2"/>
      <c r="AN50" s="2"/>
      <c r="AO50" s="2"/>
      <c r="AP50" s="2"/>
      <c r="AQ50" s="2"/>
      <c r="AR50" s="22">
        <f t="shared" si="0"/>
        <v>21</v>
      </c>
      <c r="AS50" s="22">
        <f t="shared" si="0"/>
        <v>21</v>
      </c>
      <c r="AT50" s="19">
        <f>+(AS50/AR50)*70%</f>
        <v>0.7</v>
      </c>
      <c r="AU50" s="79" t="s">
        <v>6</v>
      </c>
      <c r="AV50" s="60"/>
    </row>
    <row r="51" spans="2:48" ht="112.5" customHeight="1" x14ac:dyDescent="0.25">
      <c r="B51" s="65">
        <v>44</v>
      </c>
      <c r="C51" s="2" t="s">
        <v>16</v>
      </c>
      <c r="D51" s="6" t="s">
        <v>221</v>
      </c>
      <c r="E51" s="2" t="s">
        <v>230</v>
      </c>
      <c r="F51" s="6" t="s">
        <v>668</v>
      </c>
      <c r="G51" s="6" t="s">
        <v>669</v>
      </c>
      <c r="H51" s="2" t="s">
        <v>225</v>
      </c>
      <c r="I51" s="2" t="s">
        <v>52</v>
      </c>
      <c r="J51" s="2" t="s">
        <v>90</v>
      </c>
      <c r="K51" s="2" t="s">
        <v>54</v>
      </c>
      <c r="L51" s="2" t="s">
        <v>254</v>
      </c>
      <c r="M51" s="6" t="s">
        <v>670</v>
      </c>
      <c r="N51" s="6" t="s">
        <v>671</v>
      </c>
      <c r="O51" s="2"/>
      <c r="P51" s="2"/>
      <c r="Q51" s="5" t="s">
        <v>228</v>
      </c>
      <c r="R51" s="5" t="s">
        <v>1</v>
      </c>
      <c r="S51" s="74">
        <v>1</v>
      </c>
      <c r="T51" s="2"/>
      <c r="U51" s="2"/>
      <c r="V51" s="2"/>
      <c r="W51" s="2"/>
      <c r="X51" s="2">
        <v>1</v>
      </c>
      <c r="Y51" s="2">
        <v>1</v>
      </c>
      <c r="Z51" s="2"/>
      <c r="AA51" s="2"/>
      <c r="AB51" s="2"/>
      <c r="AC51" s="2"/>
      <c r="AD51" s="2">
        <v>1</v>
      </c>
      <c r="AE51" s="2">
        <v>1</v>
      </c>
      <c r="AF51" s="2"/>
      <c r="AG51" s="2"/>
      <c r="AH51" s="2"/>
      <c r="AI51" s="2"/>
      <c r="AJ51" s="2">
        <v>4</v>
      </c>
      <c r="AK51" s="2">
        <v>4</v>
      </c>
      <c r="AL51" s="2"/>
      <c r="AM51" s="2"/>
      <c r="AN51" s="2"/>
      <c r="AO51" s="2"/>
      <c r="AP51" s="2"/>
      <c r="AQ51" s="2"/>
      <c r="AR51" s="22">
        <f t="shared" si="0"/>
        <v>6</v>
      </c>
      <c r="AS51" s="22">
        <f t="shared" si="0"/>
        <v>6</v>
      </c>
      <c r="AT51" s="19">
        <f>+(AS51/AR51)*55%</f>
        <v>0.55000000000000004</v>
      </c>
      <c r="AU51" s="79" t="s">
        <v>6</v>
      </c>
      <c r="AV51" s="60"/>
    </row>
    <row r="52" spans="2:48" ht="153" x14ac:dyDescent="0.25">
      <c r="B52" s="65">
        <v>45</v>
      </c>
      <c r="C52" s="6" t="s">
        <v>22</v>
      </c>
      <c r="D52" s="6" t="s">
        <v>433</v>
      </c>
      <c r="E52" s="2" t="s">
        <v>434</v>
      </c>
      <c r="F52" s="6" t="s">
        <v>435</v>
      </c>
      <c r="G52" s="6" t="s">
        <v>436</v>
      </c>
      <c r="H52" s="2" t="s">
        <v>437</v>
      </c>
      <c r="I52" s="2" t="s">
        <v>52</v>
      </c>
      <c r="J52" s="2" t="s">
        <v>438</v>
      </c>
      <c r="K52" s="2" t="s">
        <v>54</v>
      </c>
      <c r="L52" s="2" t="s">
        <v>254</v>
      </c>
      <c r="M52" s="6" t="s">
        <v>439</v>
      </c>
      <c r="N52" s="6" t="s">
        <v>440</v>
      </c>
      <c r="O52" s="2"/>
      <c r="P52" s="2"/>
      <c r="Q52" s="5" t="s">
        <v>228</v>
      </c>
      <c r="R52" s="5" t="s">
        <v>1</v>
      </c>
      <c r="S52" s="74">
        <v>1</v>
      </c>
      <c r="T52" s="2"/>
      <c r="U52" s="2"/>
      <c r="V52" s="2"/>
      <c r="W52" s="2"/>
      <c r="X52" s="85">
        <v>293</v>
      </c>
      <c r="Y52" s="86">
        <v>274.67779999999999</v>
      </c>
      <c r="Z52" s="2"/>
      <c r="AA52" s="2"/>
      <c r="AB52" s="2"/>
      <c r="AC52" s="2"/>
      <c r="AD52" s="2">
        <v>746</v>
      </c>
      <c r="AE52" s="86">
        <v>686.96510000000001</v>
      </c>
      <c r="AF52" s="2"/>
      <c r="AG52" s="2"/>
      <c r="AH52" s="2"/>
      <c r="AI52" s="2"/>
      <c r="AJ52" s="2">
        <v>900</v>
      </c>
      <c r="AK52" s="86">
        <v>659.38409999999999</v>
      </c>
      <c r="AL52" s="2"/>
      <c r="AM52" s="2"/>
      <c r="AN52" s="2"/>
      <c r="AO52" s="2"/>
      <c r="AP52" s="2"/>
      <c r="AQ52" s="2"/>
      <c r="AR52" s="85">
        <f t="shared" si="0"/>
        <v>1939</v>
      </c>
      <c r="AS52" s="20">
        <f t="shared" si="0"/>
        <v>1621.027</v>
      </c>
      <c r="AT52" s="19">
        <f t="shared" ref="AT52:AT61" si="4">+AS52/AR52</f>
        <v>0.83601186178442499</v>
      </c>
      <c r="AU52" s="78" t="s">
        <v>4</v>
      </c>
      <c r="AV52" s="60"/>
    </row>
    <row r="53" spans="2:48" ht="98.25" customHeight="1" x14ac:dyDescent="0.25">
      <c r="B53" s="65">
        <v>46</v>
      </c>
      <c r="C53" s="2" t="s">
        <v>23</v>
      </c>
      <c r="D53" s="6" t="s">
        <v>333</v>
      </c>
      <c r="E53" s="2" t="s">
        <v>334</v>
      </c>
      <c r="F53" s="6" t="s">
        <v>335</v>
      </c>
      <c r="G53" s="6" t="s">
        <v>336</v>
      </c>
      <c r="H53" s="2" t="s">
        <v>337</v>
      </c>
      <c r="I53" s="2" t="s">
        <v>52</v>
      </c>
      <c r="J53" s="2" t="s">
        <v>62</v>
      </c>
      <c r="K53" s="2" t="s">
        <v>54</v>
      </c>
      <c r="L53" s="2" t="s">
        <v>161</v>
      </c>
      <c r="M53" s="6" t="s">
        <v>338</v>
      </c>
      <c r="N53" s="6" t="s">
        <v>339</v>
      </c>
      <c r="O53" s="2"/>
      <c r="P53" s="2"/>
      <c r="Q53" s="5" t="s">
        <v>228</v>
      </c>
      <c r="R53" s="5" t="s">
        <v>107</v>
      </c>
      <c r="S53" s="5"/>
      <c r="T53" s="2"/>
      <c r="U53" s="2"/>
      <c r="V53" s="2"/>
      <c r="W53" s="2"/>
      <c r="X53" s="2"/>
      <c r="Y53" s="2"/>
      <c r="Z53" s="2"/>
      <c r="AA53" s="2"/>
      <c r="AB53" s="2"/>
      <c r="AC53" s="2"/>
      <c r="AD53" s="2"/>
      <c r="AE53" s="2"/>
      <c r="AF53" s="2"/>
      <c r="AG53" s="2"/>
      <c r="AH53" s="2"/>
      <c r="AI53" s="2"/>
      <c r="AJ53" s="2"/>
      <c r="AK53" s="2"/>
      <c r="AL53" s="2"/>
      <c r="AM53" s="2"/>
      <c r="AN53" s="2"/>
      <c r="AO53" s="2"/>
      <c r="AP53" s="2"/>
      <c r="AQ53" s="2"/>
      <c r="AR53" s="22">
        <f t="shared" si="0"/>
        <v>0</v>
      </c>
      <c r="AS53" s="22">
        <f t="shared" si="0"/>
        <v>0</v>
      </c>
      <c r="AT53" s="81" t="e">
        <f t="shared" si="4"/>
        <v>#DIV/0!</v>
      </c>
      <c r="AU53" s="98" t="s">
        <v>604</v>
      </c>
      <c r="AV53" s="60" t="s">
        <v>672</v>
      </c>
    </row>
    <row r="54" spans="2:48" ht="103.5" customHeight="1" x14ac:dyDescent="0.25">
      <c r="B54" s="65">
        <v>47</v>
      </c>
      <c r="C54" s="2" t="s">
        <v>23</v>
      </c>
      <c r="D54" s="6" t="s">
        <v>333</v>
      </c>
      <c r="E54" s="2" t="s">
        <v>442</v>
      </c>
      <c r="F54" s="6" t="s">
        <v>443</v>
      </c>
      <c r="G54" s="6" t="s">
        <v>444</v>
      </c>
      <c r="H54" s="2" t="s">
        <v>445</v>
      </c>
      <c r="I54" s="2" t="s">
        <v>52</v>
      </c>
      <c r="J54" s="2" t="s">
        <v>62</v>
      </c>
      <c r="K54" s="2" t="s">
        <v>54</v>
      </c>
      <c r="L54" s="2" t="s">
        <v>55</v>
      </c>
      <c r="M54" s="6" t="s">
        <v>446</v>
      </c>
      <c r="N54" s="6" t="s">
        <v>447</v>
      </c>
      <c r="O54" s="2"/>
      <c r="P54" s="2"/>
      <c r="Q54" s="5" t="s">
        <v>228</v>
      </c>
      <c r="R54" s="5" t="s">
        <v>1</v>
      </c>
      <c r="S54" s="74">
        <v>1</v>
      </c>
      <c r="T54" s="2">
        <v>1927</v>
      </c>
      <c r="U54" s="2">
        <v>1815</v>
      </c>
      <c r="V54" s="2">
        <v>2784</v>
      </c>
      <c r="W54" s="2">
        <v>2367</v>
      </c>
      <c r="X54" s="2">
        <v>2493</v>
      </c>
      <c r="Y54" s="2">
        <v>2104</v>
      </c>
      <c r="Z54" s="2">
        <v>1490</v>
      </c>
      <c r="AA54" s="2">
        <v>1402</v>
      </c>
      <c r="AB54" s="2">
        <v>1530</v>
      </c>
      <c r="AC54" s="2">
        <v>1330</v>
      </c>
      <c r="AD54" s="2">
        <v>1452</v>
      </c>
      <c r="AE54" s="2">
        <v>1188</v>
      </c>
      <c r="AF54" s="2">
        <v>1892</v>
      </c>
      <c r="AG54" s="2">
        <v>1588</v>
      </c>
      <c r="AH54" s="2">
        <v>1461</v>
      </c>
      <c r="AI54" s="2">
        <v>1214</v>
      </c>
      <c r="AJ54" s="2">
        <v>2312</v>
      </c>
      <c r="AK54" s="2">
        <v>2117</v>
      </c>
      <c r="AL54" s="2"/>
      <c r="AM54" s="2"/>
      <c r="AN54" s="2"/>
      <c r="AO54" s="2"/>
      <c r="AP54" s="2"/>
      <c r="AQ54" s="2"/>
      <c r="AR54" s="22">
        <f t="shared" si="0"/>
        <v>17341</v>
      </c>
      <c r="AS54" s="22">
        <f t="shared" si="0"/>
        <v>15125</v>
      </c>
      <c r="AT54" s="19">
        <f t="shared" si="4"/>
        <v>0.87221036849085987</v>
      </c>
      <c r="AU54" s="78" t="s">
        <v>4</v>
      </c>
      <c r="AV54" s="60"/>
    </row>
    <row r="55" spans="2:48" ht="98.25" customHeight="1" x14ac:dyDescent="0.25">
      <c r="B55" s="65">
        <v>48</v>
      </c>
      <c r="C55" s="2" t="s">
        <v>23</v>
      </c>
      <c r="D55" s="6" t="s">
        <v>333</v>
      </c>
      <c r="E55" s="2" t="s">
        <v>442</v>
      </c>
      <c r="F55" s="6" t="s">
        <v>453</v>
      </c>
      <c r="G55" s="6" t="s">
        <v>454</v>
      </c>
      <c r="H55" s="2" t="s">
        <v>445</v>
      </c>
      <c r="I55" s="2" t="s">
        <v>52</v>
      </c>
      <c r="J55" s="2" t="s">
        <v>62</v>
      </c>
      <c r="K55" s="2" t="s">
        <v>54</v>
      </c>
      <c r="L55" s="2" t="s">
        <v>55</v>
      </c>
      <c r="M55" s="6" t="s">
        <v>455</v>
      </c>
      <c r="N55" s="6" t="s">
        <v>456</v>
      </c>
      <c r="O55" s="2"/>
      <c r="P55" s="2"/>
      <c r="Q55" s="5" t="s">
        <v>228</v>
      </c>
      <c r="R55" s="5" t="s">
        <v>1</v>
      </c>
      <c r="S55" s="74">
        <v>1</v>
      </c>
      <c r="T55" s="2">
        <v>1927</v>
      </c>
      <c r="U55" s="2">
        <v>1923</v>
      </c>
      <c r="V55" s="2">
        <v>92</v>
      </c>
      <c r="W55" s="2">
        <v>81</v>
      </c>
      <c r="X55" s="2">
        <v>73</v>
      </c>
      <c r="Y55" s="2">
        <v>55</v>
      </c>
      <c r="Z55" s="2">
        <v>82</v>
      </c>
      <c r="AA55" s="2">
        <v>77</v>
      </c>
      <c r="AB55" s="2">
        <v>78</v>
      </c>
      <c r="AC55" s="2">
        <v>61</v>
      </c>
      <c r="AD55" s="2">
        <v>86</v>
      </c>
      <c r="AE55" s="2">
        <v>70</v>
      </c>
      <c r="AF55" s="2">
        <v>98</v>
      </c>
      <c r="AG55" s="2">
        <v>88</v>
      </c>
      <c r="AH55" s="2">
        <v>49</v>
      </c>
      <c r="AI55" s="2">
        <v>47</v>
      </c>
      <c r="AJ55" s="2">
        <v>65</v>
      </c>
      <c r="AK55" s="2">
        <v>61</v>
      </c>
      <c r="AL55" s="2"/>
      <c r="AM55" s="2"/>
      <c r="AN55" s="2"/>
      <c r="AO55" s="2"/>
      <c r="AP55" s="2"/>
      <c r="AQ55" s="2"/>
      <c r="AR55" s="22">
        <f t="shared" si="0"/>
        <v>2550</v>
      </c>
      <c r="AS55" s="22">
        <f t="shared" si="0"/>
        <v>2463</v>
      </c>
      <c r="AT55" s="19">
        <f t="shared" si="4"/>
        <v>0.96588235294117653</v>
      </c>
      <c r="AU55" s="78" t="s">
        <v>4</v>
      </c>
      <c r="AV55" s="60"/>
    </row>
    <row r="56" spans="2:48" ht="98.25" customHeight="1" x14ac:dyDescent="0.25">
      <c r="B56" s="65">
        <v>49</v>
      </c>
      <c r="C56" s="2" t="s">
        <v>23</v>
      </c>
      <c r="D56" s="6" t="s">
        <v>333</v>
      </c>
      <c r="E56" s="2" t="s">
        <v>458</v>
      </c>
      <c r="F56" s="6" t="s">
        <v>459</v>
      </c>
      <c r="G56" s="6" t="s">
        <v>460</v>
      </c>
      <c r="H56" s="2" t="s">
        <v>445</v>
      </c>
      <c r="I56" s="2" t="s">
        <v>52</v>
      </c>
      <c r="J56" s="2" t="s">
        <v>62</v>
      </c>
      <c r="K56" s="2" t="s">
        <v>54</v>
      </c>
      <c r="L56" s="2" t="s">
        <v>55</v>
      </c>
      <c r="M56" s="6" t="s">
        <v>461</v>
      </c>
      <c r="N56" s="6" t="s">
        <v>462</v>
      </c>
      <c r="O56" s="2"/>
      <c r="P56" s="2"/>
      <c r="Q56" s="5" t="s">
        <v>228</v>
      </c>
      <c r="R56" s="5" t="s">
        <v>1</v>
      </c>
      <c r="S56" s="74">
        <v>1</v>
      </c>
      <c r="T56" s="2">
        <v>49</v>
      </c>
      <c r="U56" s="2">
        <v>48</v>
      </c>
      <c r="V56" s="2">
        <v>42</v>
      </c>
      <c r="W56" s="2">
        <v>40</v>
      </c>
      <c r="X56" s="2">
        <v>161</v>
      </c>
      <c r="Y56" s="2">
        <v>161</v>
      </c>
      <c r="Z56" s="2">
        <v>9</v>
      </c>
      <c r="AA56" s="2">
        <v>6</v>
      </c>
      <c r="AB56" s="2">
        <v>110</v>
      </c>
      <c r="AC56" s="2">
        <v>96</v>
      </c>
      <c r="AD56" s="2">
        <v>81</v>
      </c>
      <c r="AE56" s="2">
        <v>66</v>
      </c>
      <c r="AF56" s="2">
        <v>78</v>
      </c>
      <c r="AG56" s="2">
        <v>70</v>
      </c>
      <c r="AH56" s="2">
        <v>63</v>
      </c>
      <c r="AI56" s="2">
        <v>53</v>
      </c>
      <c r="AJ56" s="2">
        <v>44</v>
      </c>
      <c r="AK56" s="2">
        <v>43</v>
      </c>
      <c r="AL56" s="2"/>
      <c r="AM56" s="2"/>
      <c r="AN56" s="2"/>
      <c r="AO56" s="2"/>
      <c r="AP56" s="2"/>
      <c r="AQ56" s="2"/>
      <c r="AR56" s="22">
        <f t="shared" si="0"/>
        <v>637</v>
      </c>
      <c r="AS56" s="22">
        <f t="shared" si="0"/>
        <v>583</v>
      </c>
      <c r="AT56" s="19">
        <f t="shared" si="4"/>
        <v>0.9152276295133438</v>
      </c>
      <c r="AU56" s="78" t="s">
        <v>4</v>
      </c>
      <c r="AV56" s="60"/>
    </row>
    <row r="57" spans="2:48" ht="98.25" customHeight="1" x14ac:dyDescent="0.25">
      <c r="B57" s="65">
        <v>50</v>
      </c>
      <c r="C57" s="2" t="s">
        <v>23</v>
      </c>
      <c r="D57" s="6" t="s">
        <v>333</v>
      </c>
      <c r="E57" s="2" t="s">
        <v>442</v>
      </c>
      <c r="F57" s="6" t="s">
        <v>463</v>
      </c>
      <c r="G57" s="6" t="s">
        <v>464</v>
      </c>
      <c r="H57" s="2" t="s">
        <v>445</v>
      </c>
      <c r="I57" s="2" t="s">
        <v>52</v>
      </c>
      <c r="J57" s="2" t="s">
        <v>62</v>
      </c>
      <c r="K57" s="2" t="s">
        <v>54</v>
      </c>
      <c r="L57" s="2" t="s">
        <v>55</v>
      </c>
      <c r="M57" s="6" t="s">
        <v>465</v>
      </c>
      <c r="N57" s="6" t="s">
        <v>466</v>
      </c>
      <c r="O57" s="2"/>
      <c r="P57" s="2"/>
      <c r="Q57" s="5" t="s">
        <v>228</v>
      </c>
      <c r="R57" s="5" t="s">
        <v>1</v>
      </c>
      <c r="S57" s="74">
        <v>1</v>
      </c>
      <c r="T57" s="2">
        <v>1879</v>
      </c>
      <c r="U57" s="2">
        <v>1767</v>
      </c>
      <c r="V57" s="2">
        <v>2742</v>
      </c>
      <c r="W57" s="2">
        <v>2327</v>
      </c>
      <c r="X57" s="2">
        <v>2332</v>
      </c>
      <c r="Y57" s="2">
        <v>1943</v>
      </c>
      <c r="Z57" s="2">
        <v>1481</v>
      </c>
      <c r="AA57" s="2">
        <v>1396</v>
      </c>
      <c r="AB57" s="2">
        <v>1420</v>
      </c>
      <c r="AC57" s="2">
        <v>1234</v>
      </c>
      <c r="AD57" s="2">
        <v>1381</v>
      </c>
      <c r="AE57" s="2">
        <v>1122</v>
      </c>
      <c r="AF57" s="2">
        <v>1814</v>
      </c>
      <c r="AG57" s="2">
        <v>1518</v>
      </c>
      <c r="AH57" s="2">
        <v>1398</v>
      </c>
      <c r="AI57" s="2">
        <v>1161</v>
      </c>
      <c r="AJ57" s="2">
        <v>2268</v>
      </c>
      <c r="AK57" s="2">
        <v>2074</v>
      </c>
      <c r="AL57" s="2"/>
      <c r="AM57" s="2"/>
      <c r="AN57" s="2"/>
      <c r="AO57" s="2"/>
      <c r="AP57" s="2"/>
      <c r="AQ57" s="2"/>
      <c r="AR57" s="22">
        <f t="shared" si="0"/>
        <v>16715</v>
      </c>
      <c r="AS57" s="22">
        <f t="shared" si="0"/>
        <v>14542</v>
      </c>
      <c r="AT57" s="19">
        <f t="shared" si="4"/>
        <v>0.86999700867484298</v>
      </c>
      <c r="AU57" s="78" t="s">
        <v>4</v>
      </c>
      <c r="AV57" s="60"/>
    </row>
    <row r="58" spans="2:48" ht="98.25" customHeight="1" x14ac:dyDescent="0.25">
      <c r="B58" s="65">
        <v>51</v>
      </c>
      <c r="C58" s="2" t="s">
        <v>23</v>
      </c>
      <c r="D58" s="6" t="s">
        <v>333</v>
      </c>
      <c r="E58" s="2" t="s">
        <v>442</v>
      </c>
      <c r="F58" s="6" t="s">
        <v>467</v>
      </c>
      <c r="G58" s="6" t="s">
        <v>468</v>
      </c>
      <c r="H58" s="2" t="s">
        <v>445</v>
      </c>
      <c r="I58" s="2" t="s">
        <v>52</v>
      </c>
      <c r="J58" s="2" t="s">
        <v>62</v>
      </c>
      <c r="K58" s="2" t="s">
        <v>54</v>
      </c>
      <c r="L58" s="2" t="s">
        <v>55</v>
      </c>
      <c r="M58" s="6" t="s">
        <v>469</v>
      </c>
      <c r="N58" s="6" t="s">
        <v>470</v>
      </c>
      <c r="O58" s="2"/>
      <c r="P58" s="2"/>
      <c r="Q58" s="5" t="s">
        <v>228</v>
      </c>
      <c r="R58" s="5" t="s">
        <v>1</v>
      </c>
      <c r="S58" s="74">
        <v>1</v>
      </c>
      <c r="T58" s="2">
        <v>4</v>
      </c>
      <c r="U58" s="2">
        <v>4</v>
      </c>
      <c r="V58" s="2">
        <v>27</v>
      </c>
      <c r="W58" s="2">
        <v>27</v>
      </c>
      <c r="X58" s="2">
        <v>10</v>
      </c>
      <c r="Y58" s="2">
        <v>10</v>
      </c>
      <c r="Z58" s="2">
        <v>3</v>
      </c>
      <c r="AA58" s="2">
        <v>3</v>
      </c>
      <c r="AB58" s="2">
        <v>2</v>
      </c>
      <c r="AC58" s="2">
        <v>2</v>
      </c>
      <c r="AD58" s="2">
        <v>2</v>
      </c>
      <c r="AE58" s="2">
        <v>2</v>
      </c>
      <c r="AF58" s="2">
        <v>2</v>
      </c>
      <c r="AG58" s="2">
        <v>2</v>
      </c>
      <c r="AH58" s="2">
        <v>5</v>
      </c>
      <c r="AI58" s="2">
        <v>5</v>
      </c>
      <c r="AJ58" s="2">
        <v>19</v>
      </c>
      <c r="AK58" s="2">
        <v>19</v>
      </c>
      <c r="AL58" s="2"/>
      <c r="AM58" s="2"/>
      <c r="AN58" s="2"/>
      <c r="AO58" s="2"/>
      <c r="AP58" s="2"/>
      <c r="AQ58" s="2"/>
      <c r="AR58" s="22">
        <f t="shared" si="0"/>
        <v>74</v>
      </c>
      <c r="AS58" s="22">
        <f t="shared" si="0"/>
        <v>74</v>
      </c>
      <c r="AT58" s="19">
        <f t="shared" si="4"/>
        <v>1</v>
      </c>
      <c r="AU58" s="78" t="s">
        <v>4</v>
      </c>
      <c r="AV58" s="60"/>
    </row>
    <row r="59" spans="2:48" ht="98.25" customHeight="1" x14ac:dyDescent="0.25">
      <c r="B59" s="65">
        <v>52</v>
      </c>
      <c r="C59" s="2" t="s">
        <v>23</v>
      </c>
      <c r="D59" s="6" t="s">
        <v>333</v>
      </c>
      <c r="E59" s="2" t="s">
        <v>442</v>
      </c>
      <c r="F59" s="6" t="s">
        <v>472</v>
      </c>
      <c r="G59" s="6" t="s">
        <v>473</v>
      </c>
      <c r="H59" s="2" t="s">
        <v>445</v>
      </c>
      <c r="I59" s="2" t="s">
        <v>52</v>
      </c>
      <c r="J59" s="2" t="s">
        <v>62</v>
      </c>
      <c r="K59" s="2" t="s">
        <v>54</v>
      </c>
      <c r="L59" s="2" t="s">
        <v>55</v>
      </c>
      <c r="M59" s="6" t="s">
        <v>474</v>
      </c>
      <c r="N59" s="6" t="s">
        <v>475</v>
      </c>
      <c r="O59" s="2"/>
      <c r="P59" s="2"/>
      <c r="Q59" s="5" t="s">
        <v>228</v>
      </c>
      <c r="R59" s="5" t="s">
        <v>1</v>
      </c>
      <c r="S59" s="74">
        <v>1</v>
      </c>
      <c r="T59" s="2">
        <v>4</v>
      </c>
      <c r="U59" s="2">
        <v>4</v>
      </c>
      <c r="V59" s="2">
        <v>27</v>
      </c>
      <c r="W59" s="2">
        <v>17</v>
      </c>
      <c r="X59" s="2">
        <v>10</v>
      </c>
      <c r="Y59" s="2">
        <v>23</v>
      </c>
      <c r="Z59" s="2">
        <v>3</v>
      </c>
      <c r="AA59" s="2">
        <v>3</v>
      </c>
      <c r="AB59" s="2">
        <v>2</v>
      </c>
      <c r="AC59" s="2">
        <v>2</v>
      </c>
      <c r="AD59" s="2">
        <v>2</v>
      </c>
      <c r="AE59" s="2">
        <v>2</v>
      </c>
      <c r="AF59" s="2">
        <v>2</v>
      </c>
      <c r="AG59" s="2">
        <v>2</v>
      </c>
      <c r="AH59" s="2">
        <v>5</v>
      </c>
      <c r="AI59" s="2">
        <v>5</v>
      </c>
      <c r="AJ59" s="2">
        <v>19</v>
      </c>
      <c r="AK59" s="2">
        <v>19</v>
      </c>
      <c r="AL59" s="2"/>
      <c r="AM59" s="2"/>
      <c r="AN59" s="2"/>
      <c r="AO59" s="2"/>
      <c r="AP59" s="2"/>
      <c r="AQ59" s="2"/>
      <c r="AR59" s="22">
        <f t="shared" si="0"/>
        <v>74</v>
      </c>
      <c r="AS59" s="22">
        <f t="shared" si="0"/>
        <v>77</v>
      </c>
      <c r="AT59" s="19">
        <f t="shared" si="4"/>
        <v>1.0405405405405406</v>
      </c>
      <c r="AU59" s="78" t="s">
        <v>4</v>
      </c>
      <c r="AV59" s="60"/>
    </row>
    <row r="60" spans="2:48" ht="68.25" customHeight="1" x14ac:dyDescent="0.25">
      <c r="B60" s="65">
        <v>53</v>
      </c>
      <c r="C60" s="2" t="s">
        <v>19</v>
      </c>
      <c r="D60" s="6" t="s">
        <v>311</v>
      </c>
      <c r="E60" s="2" t="s">
        <v>312</v>
      </c>
      <c r="F60" s="6" t="s">
        <v>313</v>
      </c>
      <c r="G60" s="6" t="s">
        <v>314</v>
      </c>
      <c r="H60" s="2" t="s">
        <v>315</v>
      </c>
      <c r="I60" s="2" t="s">
        <v>52</v>
      </c>
      <c r="J60" s="2" t="s">
        <v>62</v>
      </c>
      <c r="K60" s="2" t="s">
        <v>54</v>
      </c>
      <c r="L60" s="2" t="s">
        <v>91</v>
      </c>
      <c r="M60" s="6" t="s">
        <v>316</v>
      </c>
      <c r="N60" s="6" t="s">
        <v>317</v>
      </c>
      <c r="O60" s="2"/>
      <c r="P60" s="2"/>
      <c r="Q60" s="5" t="s">
        <v>228</v>
      </c>
      <c r="R60" s="5" t="s">
        <v>1</v>
      </c>
      <c r="S60" s="74">
        <v>1</v>
      </c>
      <c r="T60" s="2"/>
      <c r="U60" s="2"/>
      <c r="V60" s="2"/>
      <c r="W60" s="2"/>
      <c r="X60" s="2">
        <v>10</v>
      </c>
      <c r="Y60" s="2">
        <v>10</v>
      </c>
      <c r="Z60" s="2"/>
      <c r="AA60" s="2"/>
      <c r="AB60" s="2"/>
      <c r="AC60" s="2"/>
      <c r="AD60" s="2">
        <v>10</v>
      </c>
      <c r="AE60" s="2">
        <v>10</v>
      </c>
      <c r="AF60" s="2"/>
      <c r="AG60" s="2"/>
      <c r="AH60" s="2"/>
      <c r="AI60" s="2"/>
      <c r="AJ60" s="2">
        <v>10</v>
      </c>
      <c r="AK60" s="2">
        <v>10</v>
      </c>
      <c r="AL60" s="2"/>
      <c r="AM60" s="2"/>
      <c r="AN60" s="2"/>
      <c r="AO60" s="2"/>
      <c r="AP60" s="2"/>
      <c r="AQ60" s="2"/>
      <c r="AR60" s="22">
        <f t="shared" si="0"/>
        <v>30</v>
      </c>
      <c r="AS60" s="22">
        <f t="shared" si="0"/>
        <v>30</v>
      </c>
      <c r="AT60" s="19">
        <f t="shared" si="4"/>
        <v>1</v>
      </c>
      <c r="AU60" s="78" t="s">
        <v>4</v>
      </c>
      <c r="AV60" s="60"/>
    </row>
    <row r="61" spans="2:48" ht="68.25" customHeight="1" x14ac:dyDescent="0.25">
      <c r="B61" s="65">
        <v>54</v>
      </c>
      <c r="C61" s="2" t="s">
        <v>19</v>
      </c>
      <c r="D61" s="6" t="s">
        <v>311</v>
      </c>
      <c r="E61" s="2" t="s">
        <v>318</v>
      </c>
      <c r="F61" s="6" t="s">
        <v>319</v>
      </c>
      <c r="G61" s="6" t="s">
        <v>320</v>
      </c>
      <c r="H61" s="2" t="s">
        <v>315</v>
      </c>
      <c r="I61" s="2" t="s">
        <v>52</v>
      </c>
      <c r="J61" s="2" t="s">
        <v>62</v>
      </c>
      <c r="K61" s="2" t="s">
        <v>54</v>
      </c>
      <c r="L61" s="2" t="s">
        <v>91</v>
      </c>
      <c r="M61" s="6" t="s">
        <v>321</v>
      </c>
      <c r="N61" s="6" t="s">
        <v>322</v>
      </c>
      <c r="O61" s="2"/>
      <c r="P61" s="2"/>
      <c r="Q61" s="5" t="s">
        <v>228</v>
      </c>
      <c r="R61" s="5" t="s">
        <v>1</v>
      </c>
      <c r="S61" s="74">
        <v>1</v>
      </c>
      <c r="T61" s="2"/>
      <c r="U61" s="2"/>
      <c r="V61" s="2"/>
      <c r="W61" s="2"/>
      <c r="X61" s="2">
        <v>4</v>
      </c>
      <c r="Y61" s="2">
        <v>4</v>
      </c>
      <c r="Z61" s="2"/>
      <c r="AA61" s="2"/>
      <c r="AB61" s="2"/>
      <c r="AC61" s="2"/>
      <c r="AD61" s="2">
        <v>3</v>
      </c>
      <c r="AE61" s="2">
        <v>3</v>
      </c>
      <c r="AF61" s="2"/>
      <c r="AG61" s="2"/>
      <c r="AH61" s="2"/>
      <c r="AI61" s="2"/>
      <c r="AJ61" s="2">
        <v>3</v>
      </c>
      <c r="AK61" s="2">
        <v>3</v>
      </c>
      <c r="AL61" s="2"/>
      <c r="AM61" s="2"/>
      <c r="AN61" s="2"/>
      <c r="AO61" s="2"/>
      <c r="AP61" s="2"/>
      <c r="AQ61" s="2"/>
      <c r="AR61" s="22">
        <f t="shared" si="0"/>
        <v>10</v>
      </c>
      <c r="AS61" s="22">
        <f t="shared" si="0"/>
        <v>10</v>
      </c>
      <c r="AT61" s="19">
        <f t="shared" si="4"/>
        <v>1</v>
      </c>
      <c r="AU61" s="78" t="s">
        <v>4</v>
      </c>
      <c r="AV61" s="60"/>
    </row>
    <row r="62" spans="2:48" ht="77.25" customHeight="1" x14ac:dyDescent="0.25">
      <c r="B62" s="65">
        <v>55</v>
      </c>
      <c r="C62" s="2" t="s">
        <v>20</v>
      </c>
      <c r="D62" s="6" t="s">
        <v>344</v>
      </c>
      <c r="E62" s="2" t="s">
        <v>345</v>
      </c>
      <c r="F62" s="6" t="s">
        <v>346</v>
      </c>
      <c r="G62" s="6" t="s">
        <v>347</v>
      </c>
      <c r="H62" s="2" t="s">
        <v>348</v>
      </c>
      <c r="I62" s="2" t="s">
        <v>52</v>
      </c>
      <c r="J62" s="2" t="s">
        <v>62</v>
      </c>
      <c r="K62" s="2" t="s">
        <v>54</v>
      </c>
      <c r="L62" s="2" t="s">
        <v>161</v>
      </c>
      <c r="M62" s="6" t="s">
        <v>349</v>
      </c>
      <c r="N62" s="6" t="s">
        <v>350</v>
      </c>
      <c r="O62" s="2"/>
      <c r="P62" s="2"/>
      <c r="Q62" s="5" t="s">
        <v>351</v>
      </c>
      <c r="R62" s="5" t="s">
        <v>1</v>
      </c>
      <c r="S62" s="74">
        <v>0.85</v>
      </c>
      <c r="T62" s="2"/>
      <c r="U62" s="2"/>
      <c r="V62" s="2"/>
      <c r="W62" s="2"/>
      <c r="X62" s="2"/>
      <c r="Y62" s="2"/>
      <c r="Z62" s="2"/>
      <c r="AA62" s="2"/>
      <c r="AB62" s="2"/>
      <c r="AC62" s="2"/>
      <c r="AD62" s="2"/>
      <c r="AE62" s="2"/>
      <c r="AF62" s="2"/>
      <c r="AG62" s="2"/>
      <c r="AH62" s="2"/>
      <c r="AI62" s="2"/>
      <c r="AJ62" s="2"/>
      <c r="AK62" s="2"/>
      <c r="AL62" s="2"/>
      <c r="AM62" s="2"/>
      <c r="AN62" s="2"/>
      <c r="AO62" s="2"/>
      <c r="AP62" s="2"/>
      <c r="AQ62" s="2"/>
      <c r="AR62" s="22"/>
      <c r="AS62" s="22"/>
      <c r="AT62" s="94"/>
      <c r="AU62" s="2"/>
      <c r="AV62" s="60" t="s">
        <v>770</v>
      </c>
    </row>
    <row r="63" spans="2:48" ht="77.25" customHeight="1" x14ac:dyDescent="0.25">
      <c r="B63" s="65">
        <v>56</v>
      </c>
      <c r="C63" s="2" t="s">
        <v>20</v>
      </c>
      <c r="D63" s="6" t="s">
        <v>344</v>
      </c>
      <c r="E63" s="2" t="s">
        <v>353</v>
      </c>
      <c r="F63" s="6" t="s">
        <v>354</v>
      </c>
      <c r="G63" s="6" t="s">
        <v>355</v>
      </c>
      <c r="H63" s="2" t="s">
        <v>348</v>
      </c>
      <c r="I63" s="2" t="s">
        <v>52</v>
      </c>
      <c r="J63" s="2" t="s">
        <v>90</v>
      </c>
      <c r="K63" s="2" t="s">
        <v>54</v>
      </c>
      <c r="L63" s="2" t="s">
        <v>91</v>
      </c>
      <c r="M63" s="6" t="s">
        <v>356</v>
      </c>
      <c r="N63" s="6" t="s">
        <v>357</v>
      </c>
      <c r="O63" s="2"/>
      <c r="P63" s="2"/>
      <c r="Q63" s="5" t="s">
        <v>228</v>
      </c>
      <c r="R63" s="5" t="s">
        <v>1</v>
      </c>
      <c r="S63" s="74">
        <v>0.9</v>
      </c>
      <c r="T63" s="2"/>
      <c r="U63" s="2"/>
      <c r="V63" s="2"/>
      <c r="W63" s="2"/>
      <c r="X63" s="2">
        <v>33</v>
      </c>
      <c r="Y63" s="2">
        <v>20</v>
      </c>
      <c r="Z63" s="2"/>
      <c r="AA63" s="2"/>
      <c r="AB63" s="2"/>
      <c r="AC63" s="2"/>
      <c r="AD63" s="2">
        <v>30</v>
      </c>
      <c r="AE63" s="2">
        <v>43</v>
      </c>
      <c r="AF63" s="2"/>
      <c r="AG63" s="2"/>
      <c r="AH63" s="2"/>
      <c r="AI63" s="2"/>
      <c r="AJ63" s="2">
        <v>28</v>
      </c>
      <c r="AK63" s="2">
        <v>31</v>
      </c>
      <c r="AL63" s="2"/>
      <c r="AM63" s="2"/>
      <c r="AN63" s="2"/>
      <c r="AO63" s="2"/>
      <c r="AP63" s="2"/>
      <c r="AQ63" s="2"/>
      <c r="AR63" s="22">
        <f t="shared" ref="AR63:AS68" si="5">+T63+V63+X63+Z63+AB63+AD63+AF63+AH63+AJ63+AL63+AN63+AP63</f>
        <v>91</v>
      </c>
      <c r="AS63" s="22">
        <f t="shared" si="5"/>
        <v>94</v>
      </c>
      <c r="AT63" s="19">
        <f>+(AS63/AR63)*(22.5%*3)</f>
        <v>0.69725274725274733</v>
      </c>
      <c r="AU63" s="79" t="s">
        <v>6</v>
      </c>
      <c r="AV63" s="60" t="s">
        <v>771</v>
      </c>
    </row>
    <row r="64" spans="2:48" ht="77.25" customHeight="1" x14ac:dyDescent="0.25">
      <c r="B64" s="65">
        <v>57</v>
      </c>
      <c r="C64" s="2" t="s">
        <v>20</v>
      </c>
      <c r="D64" s="6" t="s">
        <v>344</v>
      </c>
      <c r="E64" s="2" t="s">
        <v>345</v>
      </c>
      <c r="F64" s="6" t="s">
        <v>359</v>
      </c>
      <c r="G64" s="6" t="s">
        <v>360</v>
      </c>
      <c r="H64" s="2" t="s">
        <v>348</v>
      </c>
      <c r="I64" s="2" t="s">
        <v>52</v>
      </c>
      <c r="J64" s="2" t="s">
        <v>90</v>
      </c>
      <c r="K64" s="2" t="s">
        <v>54</v>
      </c>
      <c r="L64" s="2" t="s">
        <v>91</v>
      </c>
      <c r="M64" s="6" t="s">
        <v>356</v>
      </c>
      <c r="N64" s="6" t="s">
        <v>357</v>
      </c>
      <c r="O64" s="2"/>
      <c r="P64" s="2"/>
      <c r="Q64" s="5" t="s">
        <v>228</v>
      </c>
      <c r="R64" s="5" t="s">
        <v>1</v>
      </c>
      <c r="S64" s="74">
        <v>0.9</v>
      </c>
      <c r="T64" s="2"/>
      <c r="U64" s="2"/>
      <c r="V64" s="2"/>
      <c r="W64" s="2"/>
      <c r="X64" s="2"/>
      <c r="Y64" s="2"/>
      <c r="Z64" s="2"/>
      <c r="AA64" s="2"/>
      <c r="AB64" s="2"/>
      <c r="AC64" s="2"/>
      <c r="AD64" s="2"/>
      <c r="AE64" s="2"/>
      <c r="AF64" s="2"/>
      <c r="AG64" s="2"/>
      <c r="AH64" s="2"/>
      <c r="AI64" s="2"/>
      <c r="AJ64" s="2">
        <v>18</v>
      </c>
      <c r="AK64" s="2">
        <v>18</v>
      </c>
      <c r="AL64" s="2"/>
      <c r="AM64" s="2"/>
      <c r="AN64" s="2"/>
      <c r="AO64" s="2"/>
      <c r="AP64" s="2"/>
      <c r="AQ64" s="2"/>
      <c r="AR64" s="22">
        <f t="shared" si="5"/>
        <v>18</v>
      </c>
      <c r="AS64" s="22">
        <f t="shared" si="5"/>
        <v>18</v>
      </c>
      <c r="AT64" s="19">
        <f>+(AS64/AR64)</f>
        <v>1</v>
      </c>
      <c r="AU64" s="78" t="s">
        <v>4</v>
      </c>
      <c r="AV64" s="60" t="s">
        <v>770</v>
      </c>
    </row>
    <row r="65" spans="2:48" ht="77.25" customHeight="1" x14ac:dyDescent="0.25">
      <c r="B65" s="65">
        <v>58</v>
      </c>
      <c r="C65" s="2" t="s">
        <v>20</v>
      </c>
      <c r="D65" s="6" t="s">
        <v>344</v>
      </c>
      <c r="E65" s="2" t="s">
        <v>345</v>
      </c>
      <c r="F65" s="6" t="s">
        <v>362</v>
      </c>
      <c r="G65" s="6" t="s">
        <v>363</v>
      </c>
      <c r="H65" s="2" t="s">
        <v>348</v>
      </c>
      <c r="I65" s="2" t="s">
        <v>52</v>
      </c>
      <c r="J65" s="2" t="s">
        <v>90</v>
      </c>
      <c r="K65" s="2" t="s">
        <v>54</v>
      </c>
      <c r="L65" s="2" t="s">
        <v>91</v>
      </c>
      <c r="M65" s="6" t="s">
        <v>356</v>
      </c>
      <c r="N65" s="6" t="s">
        <v>357</v>
      </c>
      <c r="O65" s="2"/>
      <c r="P65" s="2"/>
      <c r="Q65" s="5" t="s">
        <v>228</v>
      </c>
      <c r="R65" s="5" t="s">
        <v>1</v>
      </c>
      <c r="S65" s="74">
        <v>0.9</v>
      </c>
      <c r="T65" s="2"/>
      <c r="U65" s="2"/>
      <c r="V65" s="2"/>
      <c r="W65" s="2"/>
      <c r="X65" s="2"/>
      <c r="Y65" s="2"/>
      <c r="Z65" s="2"/>
      <c r="AA65" s="2"/>
      <c r="AB65" s="2"/>
      <c r="AC65" s="2"/>
      <c r="AD65" s="2"/>
      <c r="AE65" s="2"/>
      <c r="AF65" s="2"/>
      <c r="AG65" s="2"/>
      <c r="AH65" s="2"/>
      <c r="AI65" s="2"/>
      <c r="AJ65" s="2">
        <v>4</v>
      </c>
      <c r="AK65" s="2">
        <v>4</v>
      </c>
      <c r="AL65" s="2"/>
      <c r="AM65" s="2"/>
      <c r="AN65" s="2"/>
      <c r="AO65" s="2"/>
      <c r="AP65" s="2"/>
      <c r="AQ65" s="2"/>
      <c r="AR65" s="22">
        <f t="shared" si="5"/>
        <v>4</v>
      </c>
      <c r="AS65" s="22">
        <f t="shared" si="5"/>
        <v>4</v>
      </c>
      <c r="AT65" s="19">
        <f>+(AS65/AR65)</f>
        <v>1</v>
      </c>
      <c r="AU65" s="78" t="s">
        <v>4</v>
      </c>
      <c r="AV65" s="60" t="s">
        <v>770</v>
      </c>
    </row>
    <row r="66" spans="2:48" ht="77.25" customHeight="1" x14ac:dyDescent="0.25">
      <c r="B66" s="65">
        <v>59</v>
      </c>
      <c r="C66" s="2" t="s">
        <v>20</v>
      </c>
      <c r="D66" s="6" t="s">
        <v>344</v>
      </c>
      <c r="E66" s="2" t="s">
        <v>345</v>
      </c>
      <c r="F66" s="6" t="s">
        <v>364</v>
      </c>
      <c r="G66" s="6" t="s">
        <v>365</v>
      </c>
      <c r="H66" s="2" t="s">
        <v>348</v>
      </c>
      <c r="I66" s="2" t="s">
        <v>52</v>
      </c>
      <c r="J66" s="2" t="s">
        <v>90</v>
      </c>
      <c r="K66" s="2" t="s">
        <v>54</v>
      </c>
      <c r="L66" s="2" t="s">
        <v>91</v>
      </c>
      <c r="M66" s="6" t="s">
        <v>356</v>
      </c>
      <c r="N66" s="6" t="s">
        <v>357</v>
      </c>
      <c r="O66" s="2"/>
      <c r="P66" s="2"/>
      <c r="Q66" s="5" t="s">
        <v>228</v>
      </c>
      <c r="R66" s="5" t="s">
        <v>1</v>
      </c>
      <c r="S66" s="74">
        <v>0.9</v>
      </c>
      <c r="T66" s="2"/>
      <c r="U66" s="2"/>
      <c r="V66" s="2"/>
      <c r="W66" s="2"/>
      <c r="X66" s="2"/>
      <c r="Y66" s="2"/>
      <c r="Z66" s="2"/>
      <c r="AA66" s="2"/>
      <c r="AB66" s="2"/>
      <c r="AC66" s="2"/>
      <c r="AD66" s="2"/>
      <c r="AE66" s="2"/>
      <c r="AF66" s="2"/>
      <c r="AG66" s="2"/>
      <c r="AH66" s="2"/>
      <c r="AI66" s="2"/>
      <c r="AJ66" s="2">
        <v>13</v>
      </c>
      <c r="AK66" s="2">
        <v>25</v>
      </c>
      <c r="AL66" s="2"/>
      <c r="AM66" s="2"/>
      <c r="AN66" s="2"/>
      <c r="AO66" s="2"/>
      <c r="AP66" s="2"/>
      <c r="AQ66" s="2"/>
      <c r="AR66" s="22">
        <f t="shared" si="5"/>
        <v>13</v>
      </c>
      <c r="AS66" s="22">
        <f t="shared" si="5"/>
        <v>25</v>
      </c>
      <c r="AT66" s="19">
        <f>+(AS66/AR66)</f>
        <v>1.9230769230769231</v>
      </c>
      <c r="AU66" s="78" t="s">
        <v>4</v>
      </c>
      <c r="AV66" s="60" t="s">
        <v>770</v>
      </c>
    </row>
    <row r="67" spans="2:48" ht="77.25" customHeight="1" x14ac:dyDescent="0.25">
      <c r="B67" s="65">
        <v>60</v>
      </c>
      <c r="C67" s="2" t="s">
        <v>20</v>
      </c>
      <c r="D67" s="6" t="s">
        <v>344</v>
      </c>
      <c r="E67" s="2" t="s">
        <v>345</v>
      </c>
      <c r="F67" s="6" t="s">
        <v>366</v>
      </c>
      <c r="G67" s="6" t="s">
        <v>367</v>
      </c>
      <c r="H67" s="2" t="s">
        <v>348</v>
      </c>
      <c r="I67" s="2" t="s">
        <v>52</v>
      </c>
      <c r="J67" s="2" t="s">
        <v>90</v>
      </c>
      <c r="K67" s="2" t="s">
        <v>54</v>
      </c>
      <c r="L67" s="2" t="s">
        <v>91</v>
      </c>
      <c r="M67" s="6" t="s">
        <v>356</v>
      </c>
      <c r="N67" s="6" t="s">
        <v>357</v>
      </c>
      <c r="O67" s="2"/>
      <c r="P67" s="2"/>
      <c r="Q67" s="5" t="s">
        <v>228</v>
      </c>
      <c r="R67" s="5" t="s">
        <v>1</v>
      </c>
      <c r="S67" s="74">
        <v>0.9</v>
      </c>
      <c r="T67" s="2"/>
      <c r="U67" s="2"/>
      <c r="V67" s="2"/>
      <c r="W67" s="2"/>
      <c r="X67" s="2"/>
      <c r="Y67" s="2"/>
      <c r="Z67" s="2"/>
      <c r="AA67" s="2"/>
      <c r="AB67" s="2"/>
      <c r="AC67" s="2"/>
      <c r="AD67" s="2"/>
      <c r="AE67" s="2"/>
      <c r="AF67" s="2"/>
      <c r="AG67" s="2"/>
      <c r="AH67" s="2"/>
      <c r="AI67" s="2"/>
      <c r="AJ67" s="2">
        <v>103</v>
      </c>
      <c r="AK67" s="2">
        <v>139</v>
      </c>
      <c r="AL67" s="2"/>
      <c r="AM67" s="2"/>
      <c r="AN67" s="2"/>
      <c r="AO67" s="2"/>
      <c r="AP67" s="2"/>
      <c r="AQ67" s="2"/>
      <c r="AR67" s="22">
        <f t="shared" si="5"/>
        <v>103</v>
      </c>
      <c r="AS67" s="22">
        <f t="shared" si="5"/>
        <v>139</v>
      </c>
      <c r="AT67" s="19">
        <f>+(AS67/AR67)</f>
        <v>1.3495145631067962</v>
      </c>
      <c r="AU67" s="78" t="s">
        <v>4</v>
      </c>
      <c r="AV67" s="60" t="s">
        <v>770</v>
      </c>
    </row>
    <row r="68" spans="2:48" ht="77.25" customHeight="1" x14ac:dyDescent="0.25">
      <c r="B68" s="65">
        <v>61</v>
      </c>
      <c r="C68" s="2" t="s">
        <v>20</v>
      </c>
      <c r="D68" s="6" t="s">
        <v>344</v>
      </c>
      <c r="E68" s="2" t="s">
        <v>345</v>
      </c>
      <c r="F68" s="6" t="s">
        <v>369</v>
      </c>
      <c r="G68" s="6" t="s">
        <v>370</v>
      </c>
      <c r="H68" s="2" t="s">
        <v>348</v>
      </c>
      <c r="I68" s="2" t="s">
        <v>52</v>
      </c>
      <c r="J68" s="2" t="s">
        <v>90</v>
      </c>
      <c r="K68" s="2" t="s">
        <v>54</v>
      </c>
      <c r="L68" s="2" t="s">
        <v>91</v>
      </c>
      <c r="M68" s="6" t="s">
        <v>356</v>
      </c>
      <c r="N68" s="6" t="s">
        <v>357</v>
      </c>
      <c r="O68" s="2"/>
      <c r="P68" s="2"/>
      <c r="Q68" s="5" t="s">
        <v>228</v>
      </c>
      <c r="R68" s="5" t="s">
        <v>1</v>
      </c>
      <c r="S68" s="74">
        <v>0.9</v>
      </c>
      <c r="T68" s="2"/>
      <c r="U68" s="2"/>
      <c r="V68" s="2"/>
      <c r="W68" s="2"/>
      <c r="X68" s="2"/>
      <c r="Y68" s="2"/>
      <c r="Z68" s="2"/>
      <c r="AA68" s="2"/>
      <c r="AB68" s="2"/>
      <c r="AC68" s="2"/>
      <c r="AD68" s="2"/>
      <c r="AE68" s="2"/>
      <c r="AF68" s="2"/>
      <c r="AG68" s="2"/>
      <c r="AH68" s="2"/>
      <c r="AI68" s="2"/>
      <c r="AJ68" s="2">
        <v>2</v>
      </c>
      <c r="AK68" s="2">
        <v>2</v>
      </c>
      <c r="AL68" s="2"/>
      <c r="AM68" s="2"/>
      <c r="AN68" s="2"/>
      <c r="AO68" s="2"/>
      <c r="AP68" s="2"/>
      <c r="AQ68" s="2"/>
      <c r="AR68" s="22">
        <f t="shared" si="5"/>
        <v>2</v>
      </c>
      <c r="AS68" s="22">
        <f t="shared" si="5"/>
        <v>2</v>
      </c>
      <c r="AT68" s="19">
        <f>+(AS68/AR68)</f>
        <v>1</v>
      </c>
      <c r="AU68" s="78" t="s">
        <v>4</v>
      </c>
      <c r="AV68" s="60" t="s">
        <v>770</v>
      </c>
    </row>
    <row r="69" spans="2:48" ht="77.25" customHeight="1" x14ac:dyDescent="0.25">
      <c r="B69" s="65">
        <v>62</v>
      </c>
      <c r="C69" s="2" t="s">
        <v>20</v>
      </c>
      <c r="D69" s="6" t="s">
        <v>344</v>
      </c>
      <c r="E69" s="2" t="s">
        <v>345</v>
      </c>
      <c r="F69" s="6" t="s">
        <v>372</v>
      </c>
      <c r="G69" s="6" t="s">
        <v>373</v>
      </c>
      <c r="H69" s="2" t="s">
        <v>348</v>
      </c>
      <c r="I69" s="2" t="s">
        <v>69</v>
      </c>
      <c r="J69" s="2" t="s">
        <v>62</v>
      </c>
      <c r="K69" s="2" t="s">
        <v>54</v>
      </c>
      <c r="L69" s="2" t="s">
        <v>91</v>
      </c>
      <c r="M69" s="6" t="s">
        <v>374</v>
      </c>
      <c r="N69" s="6" t="s">
        <v>375</v>
      </c>
      <c r="O69" s="2"/>
      <c r="P69" s="2"/>
      <c r="Q69" s="5" t="s">
        <v>228</v>
      </c>
      <c r="R69" s="5" t="s">
        <v>1</v>
      </c>
      <c r="S69" s="74">
        <v>0.8</v>
      </c>
      <c r="T69" s="2"/>
      <c r="U69" s="2"/>
      <c r="V69" s="2"/>
      <c r="W69" s="2"/>
      <c r="X69" s="2">
        <v>113</v>
      </c>
      <c r="Y69" s="2">
        <v>75</v>
      </c>
      <c r="Z69" s="2"/>
      <c r="AA69" s="2"/>
      <c r="AB69" s="2"/>
      <c r="AC69" s="2"/>
      <c r="AD69" s="2">
        <v>1136</v>
      </c>
      <c r="AE69" s="2">
        <v>1070</v>
      </c>
      <c r="AF69" s="2"/>
      <c r="AG69" s="2"/>
      <c r="AH69" s="2"/>
      <c r="AI69" s="2"/>
      <c r="AJ69" s="2">
        <v>1159</v>
      </c>
      <c r="AK69" s="2">
        <v>1040</v>
      </c>
      <c r="AL69" s="2"/>
      <c r="AM69" s="2"/>
      <c r="AN69" s="2"/>
      <c r="AO69" s="2"/>
      <c r="AP69" s="2"/>
      <c r="AQ69" s="2"/>
      <c r="AR69" s="22">
        <f t="shared" si="0"/>
        <v>2408</v>
      </c>
      <c r="AS69" s="22">
        <f t="shared" si="0"/>
        <v>2185</v>
      </c>
      <c r="AT69" s="19">
        <f t="shared" ref="AT69:AT84" si="6">+AS69/AR69</f>
        <v>0.90739202657807305</v>
      </c>
      <c r="AU69" s="78" t="s">
        <v>4</v>
      </c>
      <c r="AV69" s="60" t="s">
        <v>771</v>
      </c>
    </row>
    <row r="70" spans="2:48" ht="77.25" customHeight="1" x14ac:dyDescent="0.25">
      <c r="B70" s="65">
        <v>63</v>
      </c>
      <c r="C70" s="2" t="s">
        <v>20</v>
      </c>
      <c r="D70" s="6" t="s">
        <v>344</v>
      </c>
      <c r="E70" s="2" t="s">
        <v>345</v>
      </c>
      <c r="F70" s="6" t="s">
        <v>376</v>
      </c>
      <c r="G70" s="6" t="s">
        <v>377</v>
      </c>
      <c r="H70" s="2" t="s">
        <v>348</v>
      </c>
      <c r="I70" s="2" t="s">
        <v>69</v>
      </c>
      <c r="J70" s="2" t="s">
        <v>62</v>
      </c>
      <c r="K70" s="2" t="s">
        <v>54</v>
      </c>
      <c r="L70" s="2" t="s">
        <v>91</v>
      </c>
      <c r="M70" s="6" t="s">
        <v>378</v>
      </c>
      <c r="N70" s="6" t="s">
        <v>379</v>
      </c>
      <c r="O70" s="2"/>
      <c r="P70" s="2"/>
      <c r="Q70" s="5" t="s">
        <v>228</v>
      </c>
      <c r="R70" s="5" t="s">
        <v>1</v>
      </c>
      <c r="S70" s="74">
        <v>0.8</v>
      </c>
      <c r="T70" s="2"/>
      <c r="U70" s="2"/>
      <c r="V70" s="2"/>
      <c r="W70" s="2"/>
      <c r="X70" s="2"/>
      <c r="Y70" s="2"/>
      <c r="Z70" s="2"/>
      <c r="AA70" s="2"/>
      <c r="AB70" s="2"/>
      <c r="AC70" s="2"/>
      <c r="AD70" s="2"/>
      <c r="AE70" s="2"/>
      <c r="AF70" s="2"/>
      <c r="AG70" s="2"/>
      <c r="AH70" s="2"/>
      <c r="AI70" s="2"/>
      <c r="AJ70" s="2">
        <v>97</v>
      </c>
      <c r="AK70" s="2">
        <v>82</v>
      </c>
      <c r="AL70" s="2"/>
      <c r="AM70" s="2"/>
      <c r="AN70" s="2"/>
      <c r="AO70" s="2"/>
      <c r="AP70" s="2"/>
      <c r="AQ70" s="2"/>
      <c r="AR70" s="22">
        <f t="shared" si="0"/>
        <v>97</v>
      </c>
      <c r="AS70" s="22">
        <f t="shared" si="0"/>
        <v>82</v>
      </c>
      <c r="AT70" s="19">
        <f t="shared" si="6"/>
        <v>0.84536082474226804</v>
      </c>
      <c r="AU70" s="78" t="s">
        <v>4</v>
      </c>
      <c r="AV70" s="60" t="s">
        <v>770</v>
      </c>
    </row>
    <row r="71" spans="2:48" ht="77.25" customHeight="1" x14ac:dyDescent="0.25">
      <c r="B71" s="65">
        <v>64</v>
      </c>
      <c r="C71" s="2" t="s">
        <v>20</v>
      </c>
      <c r="D71" s="6" t="s">
        <v>344</v>
      </c>
      <c r="E71" s="2" t="s">
        <v>345</v>
      </c>
      <c r="F71" s="6" t="s">
        <v>380</v>
      </c>
      <c r="G71" s="6" t="s">
        <v>381</v>
      </c>
      <c r="H71" s="2" t="s">
        <v>348</v>
      </c>
      <c r="I71" s="2" t="s">
        <v>69</v>
      </c>
      <c r="J71" s="2" t="s">
        <v>62</v>
      </c>
      <c r="K71" s="2" t="s">
        <v>54</v>
      </c>
      <c r="L71" s="2" t="s">
        <v>91</v>
      </c>
      <c r="M71" s="6" t="s">
        <v>374</v>
      </c>
      <c r="N71" s="6" t="s">
        <v>375</v>
      </c>
      <c r="O71" s="2"/>
      <c r="P71" s="2"/>
      <c r="Q71" s="5" t="s">
        <v>228</v>
      </c>
      <c r="R71" s="5" t="s">
        <v>1</v>
      </c>
      <c r="S71" s="74">
        <v>0.8</v>
      </c>
      <c r="T71" s="2"/>
      <c r="U71" s="2"/>
      <c r="V71" s="2"/>
      <c r="W71" s="2"/>
      <c r="X71" s="2"/>
      <c r="Y71" s="2"/>
      <c r="Z71" s="2"/>
      <c r="AA71" s="2"/>
      <c r="AB71" s="2"/>
      <c r="AC71" s="2"/>
      <c r="AD71" s="2"/>
      <c r="AE71" s="2"/>
      <c r="AF71" s="2"/>
      <c r="AG71" s="2"/>
      <c r="AH71" s="2"/>
      <c r="AI71" s="2"/>
      <c r="AJ71" s="2">
        <v>95</v>
      </c>
      <c r="AK71" s="2">
        <v>78</v>
      </c>
      <c r="AL71" s="2"/>
      <c r="AM71" s="2"/>
      <c r="AN71" s="2"/>
      <c r="AO71" s="2"/>
      <c r="AP71" s="2"/>
      <c r="AQ71" s="2"/>
      <c r="AR71" s="22">
        <f t="shared" ref="AR71:AS84" si="7">+T71+V71+X71+Z71+AB71+AD71+AF71+AH71+AJ71+AL71+AN71+AP71</f>
        <v>95</v>
      </c>
      <c r="AS71" s="22">
        <f t="shared" si="7"/>
        <v>78</v>
      </c>
      <c r="AT71" s="19">
        <f t="shared" si="6"/>
        <v>0.82105263157894737</v>
      </c>
      <c r="AU71" s="78" t="s">
        <v>4</v>
      </c>
      <c r="AV71" s="60" t="s">
        <v>770</v>
      </c>
    </row>
    <row r="72" spans="2:48" ht="77.25" customHeight="1" x14ac:dyDescent="0.25">
      <c r="B72" s="65">
        <v>65</v>
      </c>
      <c r="C72" s="2" t="s">
        <v>20</v>
      </c>
      <c r="D72" s="6" t="s">
        <v>344</v>
      </c>
      <c r="E72" s="2" t="s">
        <v>345</v>
      </c>
      <c r="F72" s="6" t="s">
        <v>383</v>
      </c>
      <c r="G72" s="6" t="s">
        <v>384</v>
      </c>
      <c r="H72" s="2" t="s">
        <v>348</v>
      </c>
      <c r="I72" s="2" t="s">
        <v>69</v>
      </c>
      <c r="J72" s="2" t="s">
        <v>62</v>
      </c>
      <c r="K72" s="2" t="s">
        <v>54</v>
      </c>
      <c r="L72" s="2" t="s">
        <v>91</v>
      </c>
      <c r="M72" s="6" t="s">
        <v>374</v>
      </c>
      <c r="N72" s="6" t="s">
        <v>375</v>
      </c>
      <c r="O72" s="2"/>
      <c r="P72" s="2"/>
      <c r="Q72" s="5" t="s">
        <v>228</v>
      </c>
      <c r="R72" s="5" t="s">
        <v>1</v>
      </c>
      <c r="S72" s="74">
        <v>0.9</v>
      </c>
      <c r="T72" s="2"/>
      <c r="U72" s="2"/>
      <c r="V72" s="2"/>
      <c r="W72" s="2"/>
      <c r="X72" s="2">
        <v>85</v>
      </c>
      <c r="Y72" s="2">
        <v>80</v>
      </c>
      <c r="Z72" s="2"/>
      <c r="AA72" s="2"/>
      <c r="AB72" s="2"/>
      <c r="AC72" s="2"/>
      <c r="AD72" s="2">
        <v>403</v>
      </c>
      <c r="AE72" s="2">
        <v>393</v>
      </c>
      <c r="AF72" s="2"/>
      <c r="AG72" s="2"/>
      <c r="AH72" s="2"/>
      <c r="AI72" s="2"/>
      <c r="AJ72" s="2">
        <v>170</v>
      </c>
      <c r="AK72" s="2">
        <v>161</v>
      </c>
      <c r="AL72" s="2"/>
      <c r="AM72" s="2"/>
      <c r="AN72" s="2"/>
      <c r="AO72" s="2"/>
      <c r="AP72" s="2"/>
      <c r="AQ72" s="2"/>
      <c r="AR72" s="22">
        <f t="shared" si="7"/>
        <v>658</v>
      </c>
      <c r="AS72" s="22">
        <f t="shared" si="7"/>
        <v>634</v>
      </c>
      <c r="AT72" s="19">
        <f t="shared" si="6"/>
        <v>0.96352583586626139</v>
      </c>
      <c r="AU72" s="78" t="s">
        <v>4</v>
      </c>
      <c r="AV72" s="60" t="s">
        <v>771</v>
      </c>
    </row>
    <row r="73" spans="2:48" ht="77.25" customHeight="1" x14ac:dyDescent="0.25">
      <c r="B73" s="65">
        <v>66</v>
      </c>
      <c r="C73" s="2" t="s">
        <v>20</v>
      </c>
      <c r="D73" s="6" t="s">
        <v>344</v>
      </c>
      <c r="E73" s="2" t="s">
        <v>345</v>
      </c>
      <c r="F73" s="6" t="s">
        <v>385</v>
      </c>
      <c r="G73" s="6" t="s">
        <v>386</v>
      </c>
      <c r="H73" s="2" t="s">
        <v>348</v>
      </c>
      <c r="I73" s="2" t="s">
        <v>69</v>
      </c>
      <c r="J73" s="2" t="s">
        <v>62</v>
      </c>
      <c r="K73" s="2" t="s">
        <v>54</v>
      </c>
      <c r="L73" s="2" t="s">
        <v>91</v>
      </c>
      <c r="M73" s="6" t="s">
        <v>374</v>
      </c>
      <c r="N73" s="6" t="s">
        <v>375</v>
      </c>
      <c r="O73" s="2"/>
      <c r="P73" s="2"/>
      <c r="Q73" s="5" t="s">
        <v>228</v>
      </c>
      <c r="R73" s="5" t="s">
        <v>1</v>
      </c>
      <c r="S73" s="74">
        <v>0.91</v>
      </c>
      <c r="T73" s="2"/>
      <c r="U73" s="2"/>
      <c r="V73" s="2"/>
      <c r="W73" s="2"/>
      <c r="X73" s="2">
        <v>590</v>
      </c>
      <c r="Y73" s="2">
        <v>576</v>
      </c>
      <c r="Z73" s="2"/>
      <c r="AA73" s="2"/>
      <c r="AB73" s="2"/>
      <c r="AC73" s="2"/>
      <c r="AD73" s="2">
        <v>1050</v>
      </c>
      <c r="AE73" s="2">
        <v>1039</v>
      </c>
      <c r="AF73" s="2"/>
      <c r="AG73" s="2"/>
      <c r="AH73" s="2"/>
      <c r="AI73" s="2"/>
      <c r="AJ73" s="2">
        <v>3315</v>
      </c>
      <c r="AK73" s="2">
        <v>3281</v>
      </c>
      <c r="AL73" s="2"/>
      <c r="AM73" s="2"/>
      <c r="AN73" s="2"/>
      <c r="AO73" s="2"/>
      <c r="AP73" s="2"/>
      <c r="AQ73" s="2"/>
      <c r="AR73" s="22">
        <f t="shared" si="7"/>
        <v>4955</v>
      </c>
      <c r="AS73" s="22">
        <f t="shared" si="7"/>
        <v>4896</v>
      </c>
      <c r="AT73" s="19">
        <f t="shared" si="6"/>
        <v>0.98809283551967708</v>
      </c>
      <c r="AU73" s="78" t="s">
        <v>4</v>
      </c>
      <c r="AV73" s="60" t="s">
        <v>771</v>
      </c>
    </row>
    <row r="74" spans="2:48" ht="77.25" customHeight="1" x14ac:dyDescent="0.25">
      <c r="B74" s="65">
        <v>67</v>
      </c>
      <c r="C74" s="2" t="s">
        <v>20</v>
      </c>
      <c r="D74" s="6" t="s">
        <v>344</v>
      </c>
      <c r="E74" s="2" t="s">
        <v>345</v>
      </c>
      <c r="F74" s="6" t="s">
        <v>387</v>
      </c>
      <c r="G74" s="6" t="s">
        <v>388</v>
      </c>
      <c r="H74" s="2" t="s">
        <v>348</v>
      </c>
      <c r="I74" s="2" t="s">
        <v>69</v>
      </c>
      <c r="J74" s="2" t="s">
        <v>62</v>
      </c>
      <c r="K74" s="2" t="s">
        <v>54</v>
      </c>
      <c r="L74" s="2" t="s">
        <v>91</v>
      </c>
      <c r="M74" s="6" t="s">
        <v>374</v>
      </c>
      <c r="N74" s="6" t="s">
        <v>375</v>
      </c>
      <c r="O74" s="2"/>
      <c r="P74" s="2"/>
      <c r="Q74" s="5" t="s">
        <v>228</v>
      </c>
      <c r="R74" s="5" t="s">
        <v>1</v>
      </c>
      <c r="S74" s="74">
        <v>0.8</v>
      </c>
      <c r="T74" s="2"/>
      <c r="U74" s="2"/>
      <c r="V74" s="2"/>
      <c r="W74" s="2"/>
      <c r="X74" s="2"/>
      <c r="Y74" s="2"/>
      <c r="Z74" s="2"/>
      <c r="AA74" s="2"/>
      <c r="AB74" s="2"/>
      <c r="AC74" s="2"/>
      <c r="AD74" s="2"/>
      <c r="AE74" s="2"/>
      <c r="AF74" s="2"/>
      <c r="AG74" s="2"/>
      <c r="AH74" s="2"/>
      <c r="AI74" s="2"/>
      <c r="AJ74" s="2">
        <v>44</v>
      </c>
      <c r="AK74" s="2">
        <v>41</v>
      </c>
      <c r="AL74" s="2"/>
      <c r="AM74" s="2"/>
      <c r="AN74" s="2"/>
      <c r="AO74" s="2"/>
      <c r="AP74" s="2"/>
      <c r="AQ74" s="2"/>
      <c r="AR74" s="22">
        <f t="shared" si="7"/>
        <v>44</v>
      </c>
      <c r="AS74" s="22">
        <f t="shared" si="7"/>
        <v>41</v>
      </c>
      <c r="AT74" s="19">
        <f t="shared" si="6"/>
        <v>0.93181818181818177</v>
      </c>
      <c r="AU74" s="78" t="s">
        <v>4</v>
      </c>
      <c r="AV74" s="60" t="s">
        <v>770</v>
      </c>
    </row>
    <row r="75" spans="2:48" ht="90.75" customHeight="1" x14ac:dyDescent="0.25">
      <c r="B75" s="65">
        <v>68</v>
      </c>
      <c r="C75" s="2" t="s">
        <v>20</v>
      </c>
      <c r="D75" s="6" t="s">
        <v>344</v>
      </c>
      <c r="E75" s="2" t="s">
        <v>353</v>
      </c>
      <c r="F75" s="6" t="s">
        <v>725</v>
      </c>
      <c r="G75" s="6" t="s">
        <v>726</v>
      </c>
      <c r="H75" s="2" t="s">
        <v>348</v>
      </c>
      <c r="I75" s="2" t="s">
        <v>69</v>
      </c>
      <c r="J75" s="2" t="s">
        <v>90</v>
      </c>
      <c r="K75" s="2" t="s">
        <v>54</v>
      </c>
      <c r="L75" s="2" t="s">
        <v>727</v>
      </c>
      <c r="M75" s="6" t="s">
        <v>728</v>
      </c>
      <c r="N75" s="6" t="s">
        <v>729</v>
      </c>
      <c r="O75" s="2"/>
      <c r="P75" s="2"/>
      <c r="Q75" s="5" t="s">
        <v>176</v>
      </c>
      <c r="R75" s="5" t="s">
        <v>1</v>
      </c>
      <c r="S75" s="74">
        <v>0.05</v>
      </c>
      <c r="T75" s="2"/>
      <c r="U75" s="2"/>
      <c r="V75" s="2"/>
      <c r="W75" s="2"/>
      <c r="X75" s="2"/>
      <c r="Y75" s="2"/>
      <c r="Z75" s="2"/>
      <c r="AA75" s="2"/>
      <c r="AB75" s="2"/>
      <c r="AC75" s="2"/>
      <c r="AD75" s="2"/>
      <c r="AE75" s="2"/>
      <c r="AF75" s="2"/>
      <c r="AG75" s="2"/>
      <c r="AH75" s="2"/>
      <c r="AI75" s="2"/>
      <c r="AJ75" s="2"/>
      <c r="AK75" s="2"/>
      <c r="AL75" s="2"/>
      <c r="AM75" s="2"/>
      <c r="AN75" s="2"/>
      <c r="AO75" s="2"/>
      <c r="AP75" s="2"/>
      <c r="AQ75" s="2"/>
      <c r="AR75" s="22">
        <f t="shared" si="7"/>
        <v>0</v>
      </c>
      <c r="AS75" s="22">
        <f t="shared" si="7"/>
        <v>0</v>
      </c>
      <c r="AT75" s="19" t="e">
        <f t="shared" si="6"/>
        <v>#DIV/0!</v>
      </c>
      <c r="AU75" s="2"/>
      <c r="AV75" s="60" t="s">
        <v>772</v>
      </c>
    </row>
    <row r="76" spans="2:48" ht="77.25" customHeight="1" x14ac:dyDescent="0.25">
      <c r="B76" s="65">
        <v>69</v>
      </c>
      <c r="C76" s="2" t="s">
        <v>20</v>
      </c>
      <c r="D76" s="6" t="s">
        <v>344</v>
      </c>
      <c r="E76" s="2" t="s">
        <v>353</v>
      </c>
      <c r="F76" s="6" t="s">
        <v>449</v>
      </c>
      <c r="G76" s="6" t="s">
        <v>450</v>
      </c>
      <c r="H76" s="2" t="s">
        <v>348</v>
      </c>
      <c r="I76" s="2" t="s">
        <v>69</v>
      </c>
      <c r="J76" s="2" t="s">
        <v>152</v>
      </c>
      <c r="K76" s="2" t="s">
        <v>54</v>
      </c>
      <c r="L76" s="2" t="s">
        <v>161</v>
      </c>
      <c r="M76" s="6" t="s">
        <v>451</v>
      </c>
      <c r="N76" s="6" t="s">
        <v>452</v>
      </c>
      <c r="O76" s="2"/>
      <c r="P76" s="2"/>
      <c r="Q76" s="5" t="s">
        <v>176</v>
      </c>
      <c r="R76" s="5" t="s">
        <v>1</v>
      </c>
      <c r="S76" s="74">
        <v>0.05</v>
      </c>
      <c r="T76" s="2"/>
      <c r="U76" s="2"/>
      <c r="V76" s="2"/>
      <c r="W76" s="2"/>
      <c r="X76" s="2"/>
      <c r="Y76" s="2"/>
      <c r="Z76" s="2"/>
      <c r="AA76" s="2"/>
      <c r="AB76" s="2"/>
      <c r="AC76" s="2"/>
      <c r="AD76" s="2">
        <v>51</v>
      </c>
      <c r="AE76" s="2">
        <v>20</v>
      </c>
      <c r="AF76" s="2"/>
      <c r="AG76" s="2"/>
      <c r="AH76" s="2"/>
      <c r="AI76" s="2"/>
      <c r="AJ76" s="2"/>
      <c r="AK76" s="2"/>
      <c r="AL76" s="2"/>
      <c r="AM76" s="2"/>
      <c r="AN76" s="2"/>
      <c r="AO76" s="2"/>
      <c r="AP76" s="2"/>
      <c r="AQ76" s="2"/>
      <c r="AR76" s="22">
        <f t="shared" si="7"/>
        <v>51</v>
      </c>
      <c r="AS76" s="22">
        <f t="shared" si="7"/>
        <v>20</v>
      </c>
      <c r="AT76" s="19">
        <f>+(AS76/AR76)-1</f>
        <v>-0.60784313725490202</v>
      </c>
      <c r="AU76" s="78" t="s">
        <v>4</v>
      </c>
      <c r="AV76" s="60" t="s">
        <v>772</v>
      </c>
    </row>
    <row r="77" spans="2:48" ht="77.25" customHeight="1" x14ac:dyDescent="0.25">
      <c r="B77" s="65">
        <v>70</v>
      </c>
      <c r="C77" s="2" t="s">
        <v>20</v>
      </c>
      <c r="D77" s="6" t="s">
        <v>344</v>
      </c>
      <c r="E77" s="2" t="s">
        <v>353</v>
      </c>
      <c r="F77" s="6" t="s">
        <v>407</v>
      </c>
      <c r="G77" s="6" t="s">
        <v>408</v>
      </c>
      <c r="H77" s="2" t="s">
        <v>348</v>
      </c>
      <c r="I77" s="2" t="s">
        <v>69</v>
      </c>
      <c r="J77" s="2" t="s">
        <v>90</v>
      </c>
      <c r="K77" s="2" t="s">
        <v>54</v>
      </c>
      <c r="L77" s="2" t="s">
        <v>161</v>
      </c>
      <c r="M77" s="6" t="s">
        <v>409</v>
      </c>
      <c r="N77" s="6" t="s">
        <v>410</v>
      </c>
      <c r="O77" s="2"/>
      <c r="P77" s="2"/>
      <c r="Q77" s="5" t="s">
        <v>176</v>
      </c>
      <c r="R77" s="5" t="s">
        <v>1</v>
      </c>
      <c r="S77" s="74">
        <v>0.15</v>
      </c>
      <c r="T77" s="2"/>
      <c r="U77" s="2"/>
      <c r="V77" s="2"/>
      <c r="W77" s="2"/>
      <c r="X77" s="2"/>
      <c r="Y77" s="2"/>
      <c r="Z77" s="2"/>
      <c r="AA77" s="2"/>
      <c r="AB77" s="2"/>
      <c r="AC77" s="2"/>
      <c r="AD77" s="2">
        <v>0</v>
      </c>
      <c r="AE77" s="2">
        <v>0</v>
      </c>
      <c r="AF77" s="2"/>
      <c r="AG77" s="2"/>
      <c r="AH77" s="2"/>
      <c r="AI77" s="2"/>
      <c r="AJ77" s="2"/>
      <c r="AK77" s="2"/>
      <c r="AL77" s="2"/>
      <c r="AM77" s="2"/>
      <c r="AN77" s="2"/>
      <c r="AO77" s="2"/>
      <c r="AP77" s="2"/>
      <c r="AQ77" s="2"/>
      <c r="AR77" s="22">
        <f t="shared" si="7"/>
        <v>0</v>
      </c>
      <c r="AS77" s="22">
        <f t="shared" si="7"/>
        <v>0</v>
      </c>
      <c r="AT77" s="19" t="e">
        <f t="shared" si="6"/>
        <v>#DIV/0!</v>
      </c>
      <c r="AU77" s="2"/>
      <c r="AV77" s="60" t="s">
        <v>772</v>
      </c>
    </row>
    <row r="78" spans="2:48" ht="77.25" customHeight="1" x14ac:dyDescent="0.25">
      <c r="B78" s="65">
        <v>71</v>
      </c>
      <c r="C78" s="2" t="s">
        <v>20</v>
      </c>
      <c r="D78" s="6" t="s">
        <v>344</v>
      </c>
      <c r="E78" s="2" t="s">
        <v>353</v>
      </c>
      <c r="F78" s="6" t="s">
        <v>731</v>
      </c>
      <c r="G78" s="6" t="s">
        <v>732</v>
      </c>
      <c r="H78" s="2" t="s">
        <v>348</v>
      </c>
      <c r="I78" s="2" t="s">
        <v>69</v>
      </c>
      <c r="J78" s="2" t="s">
        <v>90</v>
      </c>
      <c r="K78" s="2" t="s">
        <v>54</v>
      </c>
      <c r="L78" s="2" t="s">
        <v>161</v>
      </c>
      <c r="M78" s="6" t="s">
        <v>733</v>
      </c>
      <c r="N78" s="6" t="s">
        <v>734</v>
      </c>
      <c r="O78" s="2"/>
      <c r="P78" s="2"/>
      <c r="Q78" s="5" t="s">
        <v>176</v>
      </c>
      <c r="R78" s="5" t="s">
        <v>1</v>
      </c>
      <c r="S78" s="74">
        <v>0.8</v>
      </c>
      <c r="T78" s="2"/>
      <c r="U78" s="2"/>
      <c r="V78" s="2"/>
      <c r="W78" s="2"/>
      <c r="X78" s="2"/>
      <c r="Y78" s="2"/>
      <c r="Z78" s="2"/>
      <c r="AA78" s="2"/>
      <c r="AB78" s="2"/>
      <c r="AC78" s="2"/>
      <c r="AD78" s="2"/>
      <c r="AE78" s="2"/>
      <c r="AF78" s="2"/>
      <c r="AG78" s="2"/>
      <c r="AH78" s="2"/>
      <c r="AI78" s="2"/>
      <c r="AJ78" s="2"/>
      <c r="AK78" s="2"/>
      <c r="AL78" s="2"/>
      <c r="AM78" s="2"/>
      <c r="AN78" s="2"/>
      <c r="AO78" s="2"/>
      <c r="AP78" s="2"/>
      <c r="AQ78" s="2"/>
      <c r="AR78" s="22">
        <f t="shared" si="7"/>
        <v>0</v>
      </c>
      <c r="AS78" s="22">
        <f t="shared" si="7"/>
        <v>0</v>
      </c>
      <c r="AT78" s="19" t="e">
        <f t="shared" si="6"/>
        <v>#DIV/0!</v>
      </c>
      <c r="AU78" s="2"/>
      <c r="AV78" s="60" t="s">
        <v>772</v>
      </c>
    </row>
    <row r="79" spans="2:48" ht="84.75" customHeight="1" x14ac:dyDescent="0.25">
      <c r="B79" s="65">
        <v>72</v>
      </c>
      <c r="C79" s="2" t="s">
        <v>24</v>
      </c>
      <c r="D79" s="6" t="s">
        <v>477</v>
      </c>
      <c r="E79" s="2" t="s">
        <v>478</v>
      </c>
      <c r="F79" s="6" t="s">
        <v>479</v>
      </c>
      <c r="G79" s="6" t="s">
        <v>480</v>
      </c>
      <c r="H79" s="2" t="s">
        <v>481</v>
      </c>
      <c r="I79" s="2" t="s">
        <v>52</v>
      </c>
      <c r="J79" s="2" t="s">
        <v>152</v>
      </c>
      <c r="K79" s="2" t="s">
        <v>54</v>
      </c>
      <c r="L79" s="2" t="s">
        <v>91</v>
      </c>
      <c r="M79" s="6" t="s">
        <v>482</v>
      </c>
      <c r="N79" s="6" t="s">
        <v>483</v>
      </c>
      <c r="O79" s="2"/>
      <c r="P79" s="2"/>
      <c r="Q79" s="5" t="s">
        <v>228</v>
      </c>
      <c r="R79" s="5" t="s">
        <v>1</v>
      </c>
      <c r="S79" s="74">
        <v>0.2</v>
      </c>
      <c r="T79" s="2"/>
      <c r="U79" s="2"/>
      <c r="V79" s="2"/>
      <c r="W79" s="2"/>
      <c r="X79" s="2">
        <v>150</v>
      </c>
      <c r="Y79" s="2">
        <v>3</v>
      </c>
      <c r="Z79" s="2"/>
      <c r="AA79" s="2"/>
      <c r="AB79" s="2"/>
      <c r="AC79" s="2"/>
      <c r="AD79" s="2">
        <v>571</v>
      </c>
      <c r="AE79" s="2">
        <v>18</v>
      </c>
      <c r="AF79" s="2"/>
      <c r="AG79" s="2"/>
      <c r="AH79" s="2"/>
      <c r="AI79" s="2"/>
      <c r="AJ79" s="2">
        <v>329</v>
      </c>
      <c r="AK79" s="2">
        <v>80</v>
      </c>
      <c r="AL79" s="2"/>
      <c r="AM79" s="2"/>
      <c r="AN79" s="2"/>
      <c r="AO79" s="2"/>
      <c r="AP79" s="2"/>
      <c r="AQ79" s="2"/>
      <c r="AR79" s="22">
        <f t="shared" si="7"/>
        <v>1050</v>
      </c>
      <c r="AS79" s="22">
        <f t="shared" si="7"/>
        <v>101</v>
      </c>
      <c r="AT79" s="19">
        <f t="shared" si="6"/>
        <v>9.6190476190476187E-2</v>
      </c>
      <c r="AU79" s="78" t="s">
        <v>4</v>
      </c>
      <c r="AV79" s="60"/>
    </row>
    <row r="80" spans="2:48" ht="84.75" customHeight="1" x14ac:dyDescent="0.25">
      <c r="B80" s="65">
        <v>73</v>
      </c>
      <c r="C80" s="2" t="s">
        <v>24</v>
      </c>
      <c r="D80" s="6" t="s">
        <v>477</v>
      </c>
      <c r="E80" s="2" t="s">
        <v>485</v>
      </c>
      <c r="F80" s="6" t="s">
        <v>486</v>
      </c>
      <c r="G80" s="6" t="s">
        <v>487</v>
      </c>
      <c r="H80" s="2" t="s">
        <v>481</v>
      </c>
      <c r="I80" s="2" t="s">
        <v>76</v>
      </c>
      <c r="J80" s="2" t="s">
        <v>62</v>
      </c>
      <c r="K80" s="2" t="s">
        <v>54</v>
      </c>
      <c r="L80" s="2" t="s">
        <v>488</v>
      </c>
      <c r="M80" s="6" t="s">
        <v>489</v>
      </c>
      <c r="N80" s="6" t="s">
        <v>490</v>
      </c>
      <c r="O80" s="2"/>
      <c r="P80" s="2"/>
      <c r="Q80" s="5" t="s">
        <v>228</v>
      </c>
      <c r="R80" s="5" t="s">
        <v>1</v>
      </c>
      <c r="S80" s="74">
        <v>1</v>
      </c>
      <c r="T80" s="2"/>
      <c r="U80" s="2"/>
      <c r="V80" s="2">
        <v>61</v>
      </c>
      <c r="W80" s="2">
        <v>61</v>
      </c>
      <c r="X80" s="2"/>
      <c r="Y80" s="2"/>
      <c r="Z80" s="2">
        <v>47</v>
      </c>
      <c r="AA80" s="2">
        <v>47</v>
      </c>
      <c r="AB80" s="2"/>
      <c r="AC80" s="2"/>
      <c r="AD80" s="2">
        <v>40</v>
      </c>
      <c r="AE80" s="2">
        <v>40</v>
      </c>
      <c r="AF80" s="2"/>
      <c r="AG80" s="2"/>
      <c r="AH80" s="2">
        <v>60</v>
      </c>
      <c r="AI80" s="2">
        <v>60</v>
      </c>
      <c r="AJ80" s="2"/>
      <c r="AK80" s="2"/>
      <c r="AL80" s="2"/>
      <c r="AM80" s="2"/>
      <c r="AN80" s="2"/>
      <c r="AO80" s="2"/>
      <c r="AP80" s="2"/>
      <c r="AQ80" s="2"/>
      <c r="AR80" s="22">
        <f t="shared" si="7"/>
        <v>208</v>
      </c>
      <c r="AS80" s="22">
        <f t="shared" si="7"/>
        <v>208</v>
      </c>
      <c r="AT80" s="19">
        <f t="shared" si="6"/>
        <v>1</v>
      </c>
      <c r="AU80" s="78" t="s">
        <v>4</v>
      </c>
      <c r="AV80" s="60"/>
    </row>
    <row r="81" spans="2:48" ht="51.75" customHeight="1" x14ac:dyDescent="0.25">
      <c r="B81" s="65">
        <v>74</v>
      </c>
      <c r="C81" s="2" t="s">
        <v>21</v>
      </c>
      <c r="D81" s="6" t="s">
        <v>411</v>
      </c>
      <c r="E81" s="2" t="s">
        <v>743</v>
      </c>
      <c r="F81" s="6" t="s">
        <v>413</v>
      </c>
      <c r="G81" s="6" t="s">
        <v>744</v>
      </c>
      <c r="H81" s="2" t="s">
        <v>415</v>
      </c>
      <c r="I81" s="2" t="s">
        <v>76</v>
      </c>
      <c r="J81" s="2" t="s">
        <v>62</v>
      </c>
      <c r="K81" s="2" t="s">
        <v>54</v>
      </c>
      <c r="L81" s="2" t="s">
        <v>55</v>
      </c>
      <c r="M81" s="6" t="s">
        <v>416</v>
      </c>
      <c r="N81" s="6" t="s">
        <v>417</v>
      </c>
      <c r="O81" s="2"/>
      <c r="P81" s="2"/>
      <c r="Q81" s="5" t="s">
        <v>228</v>
      </c>
      <c r="R81" s="5" t="s">
        <v>1</v>
      </c>
      <c r="S81" s="74">
        <v>1</v>
      </c>
      <c r="T81" s="2">
        <v>40</v>
      </c>
      <c r="U81" s="2">
        <v>40</v>
      </c>
      <c r="V81" s="2">
        <v>42</v>
      </c>
      <c r="W81" s="2">
        <v>42</v>
      </c>
      <c r="X81" s="2">
        <v>24</v>
      </c>
      <c r="Y81" s="2">
        <v>24</v>
      </c>
      <c r="Z81" s="2">
        <v>11</v>
      </c>
      <c r="AA81" s="2">
        <v>11</v>
      </c>
      <c r="AB81" s="2">
        <v>15</v>
      </c>
      <c r="AC81" s="2">
        <v>15</v>
      </c>
      <c r="AD81" s="2">
        <v>25</v>
      </c>
      <c r="AE81" s="2">
        <v>25</v>
      </c>
      <c r="AF81" s="2">
        <v>38</v>
      </c>
      <c r="AG81" s="2">
        <v>38</v>
      </c>
      <c r="AH81" s="2">
        <v>16</v>
      </c>
      <c r="AI81" s="2">
        <v>16</v>
      </c>
      <c r="AJ81" s="2">
        <v>23</v>
      </c>
      <c r="AK81" s="2">
        <v>20</v>
      </c>
      <c r="AL81" s="2"/>
      <c r="AM81" s="2"/>
      <c r="AN81" s="2"/>
      <c r="AO81" s="2"/>
      <c r="AP81" s="2"/>
      <c r="AQ81" s="2"/>
      <c r="AR81" s="22">
        <f t="shared" si="7"/>
        <v>234</v>
      </c>
      <c r="AS81" s="22">
        <f t="shared" si="7"/>
        <v>231</v>
      </c>
      <c r="AT81" s="19">
        <f t="shared" si="6"/>
        <v>0.98717948717948723</v>
      </c>
      <c r="AU81" s="78" t="s">
        <v>4</v>
      </c>
      <c r="AV81" s="60"/>
    </row>
    <row r="82" spans="2:48" ht="73.5" customHeight="1" x14ac:dyDescent="0.25">
      <c r="B82" s="65">
        <v>75</v>
      </c>
      <c r="C82" s="2" t="s">
        <v>21</v>
      </c>
      <c r="D82" s="6" t="s">
        <v>411</v>
      </c>
      <c r="E82" s="2" t="s">
        <v>513</v>
      </c>
      <c r="F82" s="6" t="s">
        <v>514</v>
      </c>
      <c r="G82" s="6" t="s">
        <v>515</v>
      </c>
      <c r="H82" s="2" t="s">
        <v>415</v>
      </c>
      <c r="I82" s="2" t="s">
        <v>52</v>
      </c>
      <c r="J82" s="2" t="s">
        <v>62</v>
      </c>
      <c r="K82" s="2" t="s">
        <v>54</v>
      </c>
      <c r="L82" s="2" t="s">
        <v>161</v>
      </c>
      <c r="M82" s="6" t="s">
        <v>516</v>
      </c>
      <c r="N82" s="6" t="s">
        <v>517</v>
      </c>
      <c r="O82" s="2"/>
      <c r="P82" s="2"/>
      <c r="Q82" s="5" t="s">
        <v>228</v>
      </c>
      <c r="R82" s="5" t="s">
        <v>107</v>
      </c>
      <c r="S82" s="74">
        <v>0.85</v>
      </c>
      <c r="T82" s="2"/>
      <c r="U82" s="2"/>
      <c r="V82" s="2"/>
      <c r="W82" s="2"/>
      <c r="X82" s="2">
        <v>22</v>
      </c>
      <c r="Y82" s="2">
        <v>18</v>
      </c>
      <c r="Z82" s="2"/>
      <c r="AA82" s="2"/>
      <c r="AB82" s="2"/>
      <c r="AC82" s="2"/>
      <c r="AD82" s="2"/>
      <c r="AE82" s="2"/>
      <c r="AF82" s="2"/>
      <c r="AG82" s="2"/>
      <c r="AH82" s="2"/>
      <c r="AI82" s="2"/>
      <c r="AJ82" s="2"/>
      <c r="AK82" s="2"/>
      <c r="AL82" s="2"/>
      <c r="AM82" s="2"/>
      <c r="AN82" s="2"/>
      <c r="AO82" s="2"/>
      <c r="AP82" s="2"/>
      <c r="AQ82" s="2"/>
      <c r="AR82" s="22">
        <f>+T82+V82+X82+Z82+AB82+AD82+AF82+AH82+AJ82+AL82+AN82+AP82</f>
        <v>22</v>
      </c>
      <c r="AS82" s="22">
        <f>+U82+W82+Y82+AA82+AC82+AE82+AG82+AI82+AK82+AM82+AO82+AQ82</f>
        <v>18</v>
      </c>
      <c r="AT82" s="19">
        <f t="shared" si="6"/>
        <v>0.81818181818181823</v>
      </c>
      <c r="AU82" s="98" t="s">
        <v>604</v>
      </c>
      <c r="AV82" s="60"/>
    </row>
    <row r="83" spans="2:48" ht="93" customHeight="1" thickBot="1" x14ac:dyDescent="0.3">
      <c r="B83" s="65">
        <v>76</v>
      </c>
      <c r="C83" s="61" t="s">
        <v>25</v>
      </c>
      <c r="D83" s="62" t="s">
        <v>492</v>
      </c>
      <c r="E83" s="61" t="s">
        <v>500</v>
      </c>
      <c r="F83" s="62" t="s">
        <v>501</v>
      </c>
      <c r="G83" s="62" t="s">
        <v>502</v>
      </c>
      <c r="H83" s="61" t="s">
        <v>503</v>
      </c>
      <c r="I83" s="61" t="s">
        <v>52</v>
      </c>
      <c r="J83" s="61" t="s">
        <v>62</v>
      </c>
      <c r="K83" s="61" t="s">
        <v>54</v>
      </c>
      <c r="L83" s="61" t="s">
        <v>91</v>
      </c>
      <c r="M83" s="62" t="s">
        <v>745</v>
      </c>
      <c r="N83" s="62" t="s">
        <v>746</v>
      </c>
      <c r="O83" s="61"/>
      <c r="P83" s="61"/>
      <c r="Q83" s="64" t="s">
        <v>228</v>
      </c>
      <c r="R83" s="64" t="s">
        <v>1</v>
      </c>
      <c r="S83" s="77">
        <v>1</v>
      </c>
      <c r="T83" s="61"/>
      <c r="U83" s="61"/>
      <c r="V83" s="61"/>
      <c r="W83" s="61"/>
      <c r="X83" s="61">
        <v>24</v>
      </c>
      <c r="Y83" s="61">
        <v>23</v>
      </c>
      <c r="Z83" s="61"/>
      <c r="AA83" s="61"/>
      <c r="AB83" s="61"/>
      <c r="AC83" s="61"/>
      <c r="AD83" s="61">
        <v>20</v>
      </c>
      <c r="AE83" s="61">
        <v>17</v>
      </c>
      <c r="AF83" s="61"/>
      <c r="AG83" s="61"/>
      <c r="AH83" s="61"/>
      <c r="AI83" s="61"/>
      <c r="AJ83" s="61">
        <v>27</v>
      </c>
      <c r="AK83" s="61">
        <v>27</v>
      </c>
      <c r="AL83" s="61"/>
      <c r="AM83" s="61"/>
      <c r="AN83" s="61"/>
      <c r="AO83" s="61"/>
      <c r="AP83" s="61"/>
      <c r="AQ83" s="61"/>
      <c r="AR83" s="22">
        <f>+T83+V83+X83+Z83+AB83+AD83+AF83+AH83+AJ83+AL83+AN83+AP83</f>
        <v>71</v>
      </c>
      <c r="AS83" s="22">
        <f>+U83+W83+Y83+AA83+AC83+AE83+AG83+AI83+AK83+AM83+AO83+AQ83</f>
        <v>67</v>
      </c>
      <c r="AT83" s="19">
        <f t="shared" si="6"/>
        <v>0.94366197183098588</v>
      </c>
      <c r="AU83" s="78" t="s">
        <v>4</v>
      </c>
      <c r="AV83" s="63"/>
    </row>
    <row r="84" spans="2:48" ht="80.25" customHeight="1" thickBot="1" x14ac:dyDescent="0.3">
      <c r="B84" s="65">
        <v>77</v>
      </c>
      <c r="C84" s="61" t="s">
        <v>25</v>
      </c>
      <c r="D84" s="6" t="s">
        <v>492</v>
      </c>
      <c r="E84" s="2" t="s">
        <v>493</v>
      </c>
      <c r="F84" s="6" t="s">
        <v>494</v>
      </c>
      <c r="G84" s="6" t="s">
        <v>495</v>
      </c>
      <c r="H84" s="2" t="s">
        <v>496</v>
      </c>
      <c r="I84" s="2" t="s">
        <v>76</v>
      </c>
      <c r="J84" s="61" t="s">
        <v>62</v>
      </c>
      <c r="K84" s="2" t="s">
        <v>54</v>
      </c>
      <c r="L84" s="2" t="s">
        <v>91</v>
      </c>
      <c r="M84" s="6" t="s">
        <v>747</v>
      </c>
      <c r="N84" s="6" t="s">
        <v>498</v>
      </c>
      <c r="O84" s="2"/>
      <c r="P84" s="2"/>
      <c r="Q84" s="5" t="s">
        <v>228</v>
      </c>
      <c r="R84" s="5" t="s">
        <v>1</v>
      </c>
      <c r="S84" s="74">
        <v>1</v>
      </c>
      <c r="T84" s="2"/>
      <c r="U84" s="2"/>
      <c r="V84" s="2"/>
      <c r="W84" s="2"/>
      <c r="X84" s="2">
        <v>5</v>
      </c>
      <c r="Y84" s="2">
        <v>5</v>
      </c>
      <c r="Z84" s="2"/>
      <c r="AA84" s="2"/>
      <c r="AB84" s="2"/>
      <c r="AC84" s="2"/>
      <c r="AD84" s="2">
        <v>8</v>
      </c>
      <c r="AE84" s="2">
        <v>8</v>
      </c>
      <c r="AF84" s="2"/>
      <c r="AG84" s="2"/>
      <c r="AH84" s="2"/>
      <c r="AI84" s="2"/>
      <c r="AJ84" s="2">
        <v>15</v>
      </c>
      <c r="AK84" s="2">
        <v>15</v>
      </c>
      <c r="AL84" s="2"/>
      <c r="AM84" s="2"/>
      <c r="AN84" s="2"/>
      <c r="AO84" s="2"/>
      <c r="AP84" s="2"/>
      <c r="AQ84" s="2"/>
      <c r="AR84" s="22">
        <f t="shared" si="7"/>
        <v>28</v>
      </c>
      <c r="AS84" s="22">
        <f t="shared" si="7"/>
        <v>28</v>
      </c>
      <c r="AT84" s="19">
        <f t="shared" si="6"/>
        <v>1</v>
      </c>
      <c r="AU84" s="78" t="s">
        <v>4</v>
      </c>
      <c r="AV84" s="60"/>
    </row>
    <row r="86" spans="2:48" ht="13.5" thickBot="1" x14ac:dyDescent="0.3"/>
    <row r="87" spans="2:48" ht="60" customHeight="1" thickBot="1" x14ac:dyDescent="0.3">
      <c r="B87" s="256" t="s">
        <v>533</v>
      </c>
      <c r="C87" s="257"/>
      <c r="D87" s="257"/>
      <c r="E87" s="257"/>
      <c r="F87" s="257"/>
      <c r="G87" s="257"/>
      <c r="H87" s="257"/>
      <c r="I87" s="257"/>
      <c r="J87" s="257"/>
      <c r="K87" s="257"/>
      <c r="L87" s="257"/>
      <c r="M87" s="257"/>
      <c r="N87" s="257"/>
      <c r="O87" s="257"/>
      <c r="P87" s="257"/>
      <c r="Q87" s="257"/>
      <c r="R87" s="257"/>
      <c r="S87" s="257"/>
      <c r="T87" s="257"/>
      <c r="U87" s="257"/>
      <c r="V87" s="257"/>
      <c r="W87" s="257"/>
      <c r="X87" s="257"/>
      <c r="Y87" s="257"/>
      <c r="Z87" s="257"/>
      <c r="AA87" s="257"/>
      <c r="AB87" s="257"/>
      <c r="AC87" s="257"/>
      <c r="AD87" s="257"/>
      <c r="AE87" s="257"/>
      <c r="AF87" s="257"/>
      <c r="AG87" s="257"/>
      <c r="AH87" s="257"/>
      <c r="AI87" s="257"/>
      <c r="AJ87" s="257"/>
      <c r="AK87" s="257"/>
      <c r="AL87" s="257"/>
      <c r="AM87" s="257"/>
      <c r="AN87" s="257"/>
      <c r="AO87" s="257"/>
      <c r="AP87" s="257"/>
      <c r="AQ87" s="257"/>
      <c r="AR87" s="257"/>
      <c r="AS87" s="257"/>
      <c r="AT87" s="257"/>
      <c r="AU87" s="257"/>
      <c r="AV87" s="258"/>
    </row>
    <row r="89" spans="2:48" x14ac:dyDescent="0.25">
      <c r="D89" s="7">
        <v>2</v>
      </c>
    </row>
    <row r="90" spans="2:48" x14ac:dyDescent="0.25">
      <c r="D90" s="7">
        <v>7</v>
      </c>
    </row>
    <row r="91" spans="2:48" x14ac:dyDescent="0.25">
      <c r="D91" s="7">
        <v>3</v>
      </c>
    </row>
  </sheetData>
  <autoFilter ref="A7:AW84" xr:uid="{00000000-0009-0000-0000-000009000000}"/>
  <mergeCells count="14">
    <mergeCell ref="B87:AV87"/>
    <mergeCell ref="F5:AI6"/>
    <mergeCell ref="AJ5:AQ6"/>
    <mergeCell ref="AR5:AV6"/>
    <mergeCell ref="B2:B6"/>
    <mergeCell ref="C2:E4"/>
    <mergeCell ref="F2:AI4"/>
    <mergeCell ref="AJ2:AQ2"/>
    <mergeCell ref="AR2:AV2"/>
    <mergeCell ref="AJ3:AQ3"/>
    <mergeCell ref="AR3:AV3"/>
    <mergeCell ref="AJ4:AQ4"/>
    <mergeCell ref="AR4:AV4"/>
    <mergeCell ref="C5:E6"/>
  </mergeCells>
  <pageMargins left="0.7" right="0.7" top="0.75" bottom="0.75" header="0.3" footer="0.3"/>
  <pageSetup scale="80" orientation="portrait" r:id="rId1"/>
  <rowBreaks count="1" manualBreakCount="1">
    <brk id="18" max="16383" man="1"/>
  </rowBreaks>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
  <sheetViews>
    <sheetView zoomScale="175" zoomScaleNormal="175" workbookViewId="0">
      <selection activeCell="I17" sqref="F1:I17"/>
    </sheetView>
  </sheetViews>
  <sheetFormatPr baseColWidth="10" defaultColWidth="11.42578125" defaultRowHeight="15" x14ac:dyDescent="0.25"/>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filterMode="1"/>
  <dimension ref="A1:E28"/>
  <sheetViews>
    <sheetView zoomScale="120" zoomScaleNormal="120" workbookViewId="0">
      <pane xSplit="1" ySplit="2" topLeftCell="B3" activePane="bottomRight" state="frozen"/>
      <selection pane="topRight" activeCell="B1" sqref="B1"/>
      <selection pane="bottomLeft" activeCell="A3" sqref="A3"/>
      <selection pane="bottomRight" activeCell="C2" sqref="A2:XFD2"/>
    </sheetView>
  </sheetViews>
  <sheetFormatPr baseColWidth="10" defaultColWidth="11.42578125" defaultRowHeight="12.75" x14ac:dyDescent="0.2"/>
  <cols>
    <col min="1" max="1" width="40.7109375" style="8" customWidth="1"/>
    <col min="2" max="2" width="35.7109375" style="8" customWidth="1"/>
    <col min="3" max="3" width="27.85546875" style="8" customWidth="1"/>
    <col min="4" max="4" width="27" style="8" customWidth="1"/>
    <col min="5" max="5" width="28.28515625" style="8" customWidth="1"/>
    <col min="6" max="16384" width="11.42578125" style="8"/>
  </cols>
  <sheetData>
    <row r="1" spans="1:5" x14ac:dyDescent="0.2">
      <c r="A1" s="262" t="s">
        <v>773</v>
      </c>
      <c r="B1" s="262" t="s">
        <v>44</v>
      </c>
      <c r="C1" s="262" t="s">
        <v>774</v>
      </c>
      <c r="D1" s="262"/>
      <c r="E1" s="261" t="s">
        <v>775</v>
      </c>
    </row>
    <row r="2" spans="1:5" x14ac:dyDescent="0.2">
      <c r="A2" s="262"/>
      <c r="B2" s="262"/>
      <c r="C2" s="169" t="s">
        <v>776</v>
      </c>
      <c r="D2" s="169" t="s">
        <v>777</v>
      </c>
      <c r="E2" s="261"/>
    </row>
    <row r="3" spans="1:5" ht="52.5" hidden="1" customHeight="1" x14ac:dyDescent="0.2">
      <c r="A3" s="9" t="s">
        <v>778</v>
      </c>
      <c r="B3" s="9" t="s">
        <v>779</v>
      </c>
      <c r="C3" s="9" t="s">
        <v>780</v>
      </c>
      <c r="D3" s="9" t="s">
        <v>781</v>
      </c>
      <c r="E3" s="9" t="s">
        <v>782</v>
      </c>
    </row>
    <row r="4" spans="1:5" ht="38.25" hidden="1" x14ac:dyDescent="0.2">
      <c r="A4" s="9" t="s">
        <v>783</v>
      </c>
      <c r="B4" s="9" t="s">
        <v>784</v>
      </c>
      <c r="C4" s="9" t="s">
        <v>785</v>
      </c>
      <c r="D4" s="9" t="s">
        <v>786</v>
      </c>
      <c r="E4" s="9" t="s">
        <v>787</v>
      </c>
    </row>
    <row r="5" spans="1:5" ht="51" hidden="1" x14ac:dyDescent="0.2">
      <c r="A5" s="9" t="s">
        <v>788</v>
      </c>
      <c r="B5" s="170" t="s">
        <v>789</v>
      </c>
      <c r="C5" s="170" t="s">
        <v>790</v>
      </c>
      <c r="D5" s="170" t="s">
        <v>791</v>
      </c>
      <c r="E5" s="170" t="s">
        <v>792</v>
      </c>
    </row>
    <row r="6" spans="1:5" ht="51" x14ac:dyDescent="0.2">
      <c r="A6" s="9" t="s">
        <v>788</v>
      </c>
      <c r="B6" s="170" t="s">
        <v>793</v>
      </c>
      <c r="C6" s="170" t="s">
        <v>794</v>
      </c>
      <c r="D6" s="170" t="s">
        <v>795</v>
      </c>
      <c r="E6" s="170" t="s">
        <v>796</v>
      </c>
    </row>
    <row r="7" spans="1:5" ht="51" hidden="1" x14ac:dyDescent="0.2">
      <c r="A7" s="9" t="s">
        <v>788</v>
      </c>
      <c r="B7" s="170" t="s">
        <v>797</v>
      </c>
      <c r="C7" s="170" t="s">
        <v>798</v>
      </c>
      <c r="D7" s="170" t="s">
        <v>799</v>
      </c>
      <c r="E7" s="170" t="s">
        <v>800</v>
      </c>
    </row>
    <row r="8" spans="1:5" ht="51" hidden="1" x14ac:dyDescent="0.2">
      <c r="A8" s="9" t="s">
        <v>788</v>
      </c>
      <c r="B8" s="170" t="s">
        <v>801</v>
      </c>
      <c r="C8" s="170" t="s">
        <v>802</v>
      </c>
      <c r="D8" s="170" t="s">
        <v>803</v>
      </c>
      <c r="E8" s="170" t="s">
        <v>804</v>
      </c>
    </row>
    <row r="9" spans="1:5" ht="55.5" hidden="1" customHeight="1" x14ac:dyDescent="0.2">
      <c r="A9" s="9" t="s">
        <v>788</v>
      </c>
      <c r="B9" s="170" t="s">
        <v>805</v>
      </c>
      <c r="C9" s="170" t="s">
        <v>806</v>
      </c>
      <c r="D9" s="170" t="s">
        <v>807</v>
      </c>
      <c r="E9" s="170" t="s">
        <v>808</v>
      </c>
    </row>
    <row r="10" spans="1:5" ht="63.75" hidden="1" x14ac:dyDescent="0.2">
      <c r="A10" s="9" t="s">
        <v>809</v>
      </c>
      <c r="B10" s="170" t="s">
        <v>810</v>
      </c>
      <c r="C10" s="170" t="s">
        <v>811</v>
      </c>
      <c r="D10" s="170" t="s">
        <v>812</v>
      </c>
      <c r="E10" s="170" t="s">
        <v>813</v>
      </c>
    </row>
    <row r="11" spans="1:5" ht="63.75" hidden="1" x14ac:dyDescent="0.2">
      <c r="A11" s="9" t="s">
        <v>809</v>
      </c>
      <c r="B11" s="170" t="s">
        <v>814</v>
      </c>
      <c r="C11" s="170" t="s">
        <v>815</v>
      </c>
      <c r="D11" s="170" t="s">
        <v>812</v>
      </c>
      <c r="E11" s="170" t="s">
        <v>816</v>
      </c>
    </row>
    <row r="12" spans="1:5" ht="129" hidden="1" customHeight="1" x14ac:dyDescent="0.2">
      <c r="A12" s="9" t="s">
        <v>817</v>
      </c>
      <c r="B12" s="170" t="s">
        <v>818</v>
      </c>
      <c r="C12" s="170" t="s">
        <v>819</v>
      </c>
      <c r="D12" s="170" t="s">
        <v>820</v>
      </c>
      <c r="E12" s="170" t="s">
        <v>821</v>
      </c>
    </row>
    <row r="13" spans="1:5" ht="89.25" hidden="1" x14ac:dyDescent="0.2">
      <c r="A13" s="9" t="s">
        <v>817</v>
      </c>
      <c r="B13" s="170" t="s">
        <v>822</v>
      </c>
      <c r="C13" s="170" t="s">
        <v>823</v>
      </c>
      <c r="D13" s="170" t="s">
        <v>812</v>
      </c>
      <c r="E13" s="170" t="s">
        <v>824</v>
      </c>
    </row>
    <row r="14" spans="1:5" ht="89.25" hidden="1" x14ac:dyDescent="0.2">
      <c r="A14" s="9" t="s">
        <v>817</v>
      </c>
      <c r="B14" s="170" t="s">
        <v>825</v>
      </c>
      <c r="C14" s="170" t="s">
        <v>826</v>
      </c>
      <c r="D14" s="170" t="s">
        <v>827</v>
      </c>
      <c r="E14" s="170" t="s">
        <v>828</v>
      </c>
    </row>
    <row r="15" spans="1:5" ht="89.25" hidden="1" x14ac:dyDescent="0.2">
      <c r="A15" s="9" t="s">
        <v>817</v>
      </c>
      <c r="B15" s="170" t="s">
        <v>829</v>
      </c>
      <c r="C15" s="170" t="s">
        <v>830</v>
      </c>
      <c r="D15" s="170" t="s">
        <v>820</v>
      </c>
      <c r="E15" s="170" t="s">
        <v>831</v>
      </c>
    </row>
    <row r="16" spans="1:5" ht="89.25" hidden="1" x14ac:dyDescent="0.2">
      <c r="A16" s="9" t="s">
        <v>817</v>
      </c>
      <c r="B16" s="170" t="s">
        <v>832</v>
      </c>
      <c r="C16" s="170" t="s">
        <v>833</v>
      </c>
      <c r="D16" s="170" t="s">
        <v>812</v>
      </c>
      <c r="E16" s="170" t="s">
        <v>834</v>
      </c>
    </row>
    <row r="17" spans="1:5" ht="89.25" hidden="1" x14ac:dyDescent="0.2">
      <c r="A17" s="9" t="s">
        <v>817</v>
      </c>
      <c r="B17" s="170" t="s">
        <v>835</v>
      </c>
      <c r="C17" s="170" t="s">
        <v>836</v>
      </c>
      <c r="D17" s="170" t="s">
        <v>837</v>
      </c>
      <c r="E17" s="170" t="s">
        <v>838</v>
      </c>
    </row>
    <row r="18" spans="1:5" ht="89.25" hidden="1" x14ac:dyDescent="0.2">
      <c r="A18" s="9" t="s">
        <v>817</v>
      </c>
      <c r="B18" s="170" t="s">
        <v>839</v>
      </c>
      <c r="C18" s="170" t="s">
        <v>840</v>
      </c>
      <c r="D18" s="170" t="s">
        <v>841</v>
      </c>
      <c r="E18" s="170" t="s">
        <v>842</v>
      </c>
    </row>
    <row r="19" spans="1:5" ht="38.25" hidden="1" x14ac:dyDescent="0.2">
      <c r="A19" s="9" t="s">
        <v>843</v>
      </c>
      <c r="B19" s="170" t="s">
        <v>844</v>
      </c>
      <c r="C19" s="170" t="s">
        <v>845</v>
      </c>
      <c r="D19" s="170" t="s">
        <v>846</v>
      </c>
      <c r="E19" s="170" t="s">
        <v>847</v>
      </c>
    </row>
    <row r="20" spans="1:5" ht="38.25" hidden="1" x14ac:dyDescent="0.2">
      <c r="A20" s="9" t="s">
        <v>843</v>
      </c>
      <c r="B20" s="170" t="s">
        <v>848</v>
      </c>
      <c r="C20" s="170" t="s">
        <v>849</v>
      </c>
      <c r="D20" s="170" t="s">
        <v>846</v>
      </c>
      <c r="E20" s="170" t="s">
        <v>850</v>
      </c>
    </row>
    <row r="21" spans="1:5" ht="50.25" hidden="1" customHeight="1" x14ac:dyDescent="0.2">
      <c r="A21" s="9" t="s">
        <v>843</v>
      </c>
      <c r="B21" s="170" t="s">
        <v>851</v>
      </c>
      <c r="C21" s="170" t="s">
        <v>852</v>
      </c>
      <c r="D21" s="170" t="s">
        <v>846</v>
      </c>
      <c r="E21" s="170" t="s">
        <v>853</v>
      </c>
    </row>
    <row r="22" spans="1:5" ht="57.75" hidden="1" customHeight="1" x14ac:dyDescent="0.2">
      <c r="A22" s="9" t="s">
        <v>854</v>
      </c>
      <c r="B22" s="170" t="s">
        <v>855</v>
      </c>
      <c r="C22" s="170" t="s">
        <v>856</v>
      </c>
      <c r="D22" s="170" t="s">
        <v>812</v>
      </c>
      <c r="E22" s="170" t="s">
        <v>857</v>
      </c>
    </row>
    <row r="23" spans="1:5" ht="62.25" hidden="1" customHeight="1" x14ac:dyDescent="0.2">
      <c r="A23" s="9" t="s">
        <v>854</v>
      </c>
      <c r="B23" s="170" t="s">
        <v>814</v>
      </c>
      <c r="C23" s="170" t="s">
        <v>815</v>
      </c>
      <c r="D23" s="170" t="s">
        <v>812</v>
      </c>
      <c r="E23" s="170" t="s">
        <v>816</v>
      </c>
    </row>
    <row r="24" spans="1:5" ht="38.25" hidden="1" x14ac:dyDescent="0.2">
      <c r="A24" s="9" t="s">
        <v>858</v>
      </c>
      <c r="B24" s="170" t="s">
        <v>859</v>
      </c>
      <c r="C24" s="170" t="s">
        <v>860</v>
      </c>
      <c r="D24" s="170" t="s">
        <v>861</v>
      </c>
      <c r="E24" s="170" t="s">
        <v>862</v>
      </c>
    </row>
    <row r="25" spans="1:5" ht="51" hidden="1" x14ac:dyDescent="0.2">
      <c r="A25" s="9" t="s">
        <v>858</v>
      </c>
      <c r="B25" s="170" t="s">
        <v>863</v>
      </c>
      <c r="C25" s="170" t="s">
        <v>864</v>
      </c>
      <c r="D25" s="170" t="s">
        <v>812</v>
      </c>
      <c r="E25" s="170" t="s">
        <v>865</v>
      </c>
    </row>
    <row r="26" spans="1:5" ht="69.75" hidden="1" customHeight="1" x14ac:dyDescent="0.2">
      <c r="A26" s="9" t="s">
        <v>858</v>
      </c>
      <c r="B26" s="263" t="s">
        <v>866</v>
      </c>
      <c r="C26" s="263" t="s">
        <v>867</v>
      </c>
      <c r="D26" s="263" t="s">
        <v>868</v>
      </c>
      <c r="E26" s="170" t="s">
        <v>869</v>
      </c>
    </row>
    <row r="27" spans="1:5" ht="38.25" hidden="1" x14ac:dyDescent="0.2">
      <c r="A27" s="9" t="s">
        <v>858</v>
      </c>
      <c r="B27" s="263"/>
      <c r="C27" s="263"/>
      <c r="D27" s="263"/>
      <c r="E27" s="170" t="s">
        <v>870</v>
      </c>
    </row>
    <row r="28" spans="1:5" ht="63.75" hidden="1" x14ac:dyDescent="0.2">
      <c r="A28" s="9" t="s">
        <v>858</v>
      </c>
      <c r="B28" s="170" t="s">
        <v>871</v>
      </c>
      <c r="C28" s="170" t="s">
        <v>872</v>
      </c>
      <c r="D28" s="170" t="s">
        <v>873</v>
      </c>
      <c r="E28" s="170" t="s">
        <v>874</v>
      </c>
    </row>
  </sheetData>
  <autoFilter ref="A2:E28" xr:uid="{00000000-0009-0000-0000-00000B000000}">
    <filterColumn colId="1">
      <filters>
        <filter val="Adquirir  3.847 medios de transporte para el fortalecimiento de los organismos de seguridad, defensa y justicia"/>
      </filters>
    </filterColumn>
  </autoFilter>
  <mergeCells count="7">
    <mergeCell ref="E1:E2"/>
    <mergeCell ref="A1:A2"/>
    <mergeCell ref="B26:B27"/>
    <mergeCell ref="C26:C27"/>
    <mergeCell ref="D26:D27"/>
    <mergeCell ref="B1:B2"/>
    <mergeCell ref="C1:D1"/>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D48"/>
  <sheetViews>
    <sheetView workbookViewId="0">
      <selection activeCell="H30" sqref="H30"/>
    </sheetView>
  </sheetViews>
  <sheetFormatPr baseColWidth="10" defaultColWidth="11.42578125" defaultRowHeight="15" x14ac:dyDescent="0.25"/>
  <cols>
    <col min="1" max="1" width="21.140625" style="18" customWidth="1"/>
    <col min="2" max="2" width="30.28515625" customWidth="1"/>
    <col min="3" max="3" width="20.85546875" style="18" customWidth="1"/>
    <col min="4" max="4" width="38.140625" customWidth="1"/>
  </cols>
  <sheetData>
    <row r="1" spans="1:4" x14ac:dyDescent="0.25">
      <c r="A1" s="264" t="s">
        <v>875</v>
      </c>
      <c r="B1" s="264"/>
      <c r="C1" s="264" t="s">
        <v>44</v>
      </c>
      <c r="D1" s="264"/>
    </row>
    <row r="2" spans="1:4" ht="16.5" x14ac:dyDescent="0.25">
      <c r="A2" s="16" t="s">
        <v>876</v>
      </c>
      <c r="B2" s="16" t="s">
        <v>776</v>
      </c>
      <c r="C2" s="16" t="s">
        <v>877</v>
      </c>
      <c r="D2" s="16" t="s">
        <v>878</v>
      </c>
    </row>
    <row r="3" spans="1:4" ht="38.25" x14ac:dyDescent="0.25">
      <c r="A3" s="17">
        <v>7507</v>
      </c>
      <c r="B3" s="13" t="s">
        <v>879</v>
      </c>
      <c r="C3" s="10">
        <v>1</v>
      </c>
      <c r="D3" s="14" t="s">
        <v>880</v>
      </c>
    </row>
    <row r="4" spans="1:4" ht="51" x14ac:dyDescent="0.25">
      <c r="A4" s="17">
        <v>7507</v>
      </c>
      <c r="B4" s="13" t="s">
        <v>879</v>
      </c>
      <c r="C4" s="10">
        <v>2</v>
      </c>
      <c r="D4" s="12" t="s">
        <v>881</v>
      </c>
    </row>
    <row r="5" spans="1:4" ht="33" x14ac:dyDescent="0.25">
      <c r="A5" s="17">
        <v>7507</v>
      </c>
      <c r="B5" s="13" t="s">
        <v>879</v>
      </c>
      <c r="C5" s="10">
        <v>4</v>
      </c>
      <c r="D5" s="12" t="s">
        <v>882</v>
      </c>
    </row>
    <row r="6" spans="1:4" ht="33" x14ac:dyDescent="0.25">
      <c r="A6" s="17">
        <v>7507</v>
      </c>
      <c r="B6" s="13" t="s">
        <v>879</v>
      </c>
      <c r="C6" s="10">
        <v>5</v>
      </c>
      <c r="D6" s="12" t="s">
        <v>883</v>
      </c>
    </row>
    <row r="7" spans="1:4" ht="38.25" x14ac:dyDescent="0.25">
      <c r="A7" s="17">
        <v>7507</v>
      </c>
      <c r="B7" s="13" t="s">
        <v>879</v>
      </c>
      <c r="C7" s="10">
        <v>19</v>
      </c>
      <c r="D7" s="12" t="s">
        <v>884</v>
      </c>
    </row>
    <row r="8" spans="1:4" ht="38.25" x14ac:dyDescent="0.25">
      <c r="A8" s="17">
        <v>7507</v>
      </c>
      <c r="B8" s="13" t="s">
        <v>879</v>
      </c>
      <c r="C8" s="10">
        <v>6</v>
      </c>
      <c r="D8" s="12" t="s">
        <v>885</v>
      </c>
    </row>
    <row r="9" spans="1:4" ht="38.25" x14ac:dyDescent="0.25">
      <c r="A9" s="17">
        <v>7507</v>
      </c>
      <c r="B9" s="13" t="s">
        <v>879</v>
      </c>
      <c r="C9" s="10">
        <v>7</v>
      </c>
      <c r="D9" s="14" t="s">
        <v>886</v>
      </c>
    </row>
    <row r="10" spans="1:4" ht="51" x14ac:dyDescent="0.25">
      <c r="A10" s="17">
        <v>7507</v>
      </c>
      <c r="B10" s="13" t="s">
        <v>879</v>
      </c>
      <c r="C10" s="10">
        <v>8</v>
      </c>
      <c r="D10" s="14" t="s">
        <v>887</v>
      </c>
    </row>
    <row r="11" spans="1:4" ht="38.25" x14ac:dyDescent="0.25">
      <c r="A11" s="17">
        <v>7507</v>
      </c>
      <c r="B11" s="13" t="s">
        <v>879</v>
      </c>
      <c r="C11" s="10">
        <v>9</v>
      </c>
      <c r="D11" s="12" t="s">
        <v>888</v>
      </c>
    </row>
    <row r="12" spans="1:4" ht="38.25" x14ac:dyDescent="0.25">
      <c r="A12" s="17">
        <v>7507</v>
      </c>
      <c r="B12" s="13" t="s">
        <v>879</v>
      </c>
      <c r="C12" s="10">
        <v>10</v>
      </c>
      <c r="D12" s="12" t="s">
        <v>889</v>
      </c>
    </row>
    <row r="13" spans="1:4" ht="38.25" x14ac:dyDescent="0.25">
      <c r="A13" s="17">
        <v>7507</v>
      </c>
      <c r="B13" s="13" t="s">
        <v>879</v>
      </c>
      <c r="C13" s="10">
        <v>11</v>
      </c>
      <c r="D13" s="12" t="s">
        <v>890</v>
      </c>
    </row>
    <row r="14" spans="1:4" ht="38.25" x14ac:dyDescent="0.25">
      <c r="A14" s="17">
        <v>7507</v>
      </c>
      <c r="B14" s="13" t="s">
        <v>879</v>
      </c>
      <c r="C14" s="10">
        <v>12</v>
      </c>
      <c r="D14" s="14" t="s">
        <v>891</v>
      </c>
    </row>
    <row r="15" spans="1:4" ht="33" x14ac:dyDescent="0.25">
      <c r="A15" s="17">
        <v>7507</v>
      </c>
      <c r="B15" s="13" t="s">
        <v>879</v>
      </c>
      <c r="C15" s="10">
        <v>13</v>
      </c>
      <c r="D15" s="12" t="s">
        <v>892</v>
      </c>
    </row>
    <row r="16" spans="1:4" ht="38.25" x14ac:dyDescent="0.25">
      <c r="A16" s="17">
        <v>7507</v>
      </c>
      <c r="B16" s="13" t="s">
        <v>879</v>
      </c>
      <c r="C16" s="10">
        <v>14</v>
      </c>
      <c r="D16" s="12" t="s">
        <v>893</v>
      </c>
    </row>
    <row r="17" spans="1:4" ht="38.25" x14ac:dyDescent="0.25">
      <c r="A17" s="17">
        <v>7507</v>
      </c>
      <c r="B17" s="13" t="s">
        <v>879</v>
      </c>
      <c r="C17" s="10">
        <v>15</v>
      </c>
      <c r="D17" s="12" t="s">
        <v>894</v>
      </c>
    </row>
    <row r="18" spans="1:4" ht="38.25" x14ac:dyDescent="0.25">
      <c r="A18" s="17">
        <v>7507</v>
      </c>
      <c r="B18" s="13" t="s">
        <v>879</v>
      </c>
      <c r="C18" s="10">
        <v>17</v>
      </c>
      <c r="D18" s="14" t="s">
        <v>895</v>
      </c>
    </row>
    <row r="19" spans="1:4" ht="38.25" x14ac:dyDescent="0.25">
      <c r="A19" s="17">
        <v>7507</v>
      </c>
      <c r="B19" s="13" t="s">
        <v>879</v>
      </c>
      <c r="C19" s="10">
        <v>18</v>
      </c>
      <c r="D19" s="12" t="s">
        <v>896</v>
      </c>
    </row>
    <row r="20" spans="1:4" ht="38.25" x14ac:dyDescent="0.25">
      <c r="A20" s="17">
        <v>7507</v>
      </c>
      <c r="B20" s="13" t="s">
        <v>879</v>
      </c>
      <c r="C20" s="10">
        <v>20</v>
      </c>
      <c r="D20" s="12" t="s">
        <v>897</v>
      </c>
    </row>
    <row r="21" spans="1:4" ht="38.25" x14ac:dyDescent="0.25">
      <c r="A21" s="17">
        <v>7507</v>
      </c>
      <c r="B21" s="13" t="s">
        <v>879</v>
      </c>
      <c r="C21" s="10">
        <v>24</v>
      </c>
      <c r="D21" s="12" t="s">
        <v>898</v>
      </c>
    </row>
    <row r="22" spans="1:4" ht="33" x14ac:dyDescent="0.25">
      <c r="A22" s="17">
        <v>7507</v>
      </c>
      <c r="B22" s="13" t="s">
        <v>879</v>
      </c>
      <c r="C22" s="10">
        <v>26</v>
      </c>
      <c r="D22" s="15" t="s">
        <v>899</v>
      </c>
    </row>
    <row r="23" spans="1:4" ht="33" x14ac:dyDescent="0.25">
      <c r="A23" s="17">
        <v>7507</v>
      </c>
      <c r="B23" s="13" t="s">
        <v>879</v>
      </c>
      <c r="C23" s="10">
        <v>27</v>
      </c>
      <c r="D23" s="9" t="s">
        <v>900</v>
      </c>
    </row>
    <row r="24" spans="1:4" ht="89.25" x14ac:dyDescent="0.25">
      <c r="A24" s="17">
        <v>7512</v>
      </c>
      <c r="B24" s="13" t="s">
        <v>901</v>
      </c>
      <c r="C24" s="10">
        <v>6</v>
      </c>
      <c r="D24" s="12" t="s">
        <v>902</v>
      </c>
    </row>
    <row r="25" spans="1:4" ht="51" x14ac:dyDescent="0.25">
      <c r="A25" s="17">
        <v>7512</v>
      </c>
      <c r="B25" s="13" t="s">
        <v>901</v>
      </c>
      <c r="C25" s="10">
        <v>4</v>
      </c>
      <c r="D25" s="12" t="s">
        <v>903</v>
      </c>
    </row>
    <row r="26" spans="1:4" ht="76.5" x14ac:dyDescent="0.25">
      <c r="A26" s="17">
        <v>7512</v>
      </c>
      <c r="B26" s="13" t="s">
        <v>901</v>
      </c>
      <c r="C26" s="10">
        <v>5</v>
      </c>
      <c r="D26" s="12" t="s">
        <v>904</v>
      </c>
    </row>
    <row r="27" spans="1:4" ht="33" x14ac:dyDescent="0.25">
      <c r="A27" s="17">
        <v>7512</v>
      </c>
      <c r="B27" s="13" t="s">
        <v>901</v>
      </c>
      <c r="C27" s="10">
        <v>9</v>
      </c>
      <c r="D27" s="12" t="s">
        <v>905</v>
      </c>
    </row>
    <row r="28" spans="1:4" ht="63.75" x14ac:dyDescent="0.25">
      <c r="A28" s="17">
        <v>7512</v>
      </c>
      <c r="B28" s="13" t="s">
        <v>901</v>
      </c>
      <c r="C28" s="10">
        <v>2</v>
      </c>
      <c r="D28" s="12" t="s">
        <v>906</v>
      </c>
    </row>
    <row r="29" spans="1:4" ht="51" x14ac:dyDescent="0.25">
      <c r="A29" s="17">
        <v>7512</v>
      </c>
      <c r="B29" s="13" t="s">
        <v>901</v>
      </c>
      <c r="C29" s="11">
        <v>7</v>
      </c>
      <c r="D29" s="15" t="s">
        <v>907</v>
      </c>
    </row>
    <row r="30" spans="1:4" ht="33" x14ac:dyDescent="0.25">
      <c r="A30" s="17">
        <v>7510</v>
      </c>
      <c r="B30" s="13" t="s">
        <v>908</v>
      </c>
      <c r="C30" s="10">
        <v>5</v>
      </c>
      <c r="D30" s="14" t="s">
        <v>909</v>
      </c>
    </row>
    <row r="31" spans="1:4" ht="33" x14ac:dyDescent="0.25">
      <c r="A31" s="17">
        <v>7510</v>
      </c>
      <c r="B31" s="13" t="s">
        <v>908</v>
      </c>
      <c r="C31" s="10">
        <v>7</v>
      </c>
      <c r="D31" s="12" t="s">
        <v>910</v>
      </c>
    </row>
    <row r="32" spans="1:4" ht="38.25" x14ac:dyDescent="0.25">
      <c r="A32" s="17">
        <v>7513</v>
      </c>
      <c r="B32" s="13" t="s">
        <v>911</v>
      </c>
      <c r="C32" s="10">
        <v>1</v>
      </c>
      <c r="D32" s="12" t="s">
        <v>912</v>
      </c>
    </row>
    <row r="33" spans="1:4" ht="25.5" x14ac:dyDescent="0.25">
      <c r="A33" s="17">
        <v>7513</v>
      </c>
      <c r="B33" s="13" t="s">
        <v>911</v>
      </c>
      <c r="C33" s="10">
        <v>3</v>
      </c>
      <c r="D33" s="12" t="s">
        <v>913</v>
      </c>
    </row>
    <row r="34" spans="1:4" ht="25.5" x14ac:dyDescent="0.25">
      <c r="A34" s="17">
        <v>7513</v>
      </c>
      <c r="B34" s="13" t="s">
        <v>911</v>
      </c>
      <c r="C34" s="10">
        <v>2</v>
      </c>
      <c r="D34" s="14" t="s">
        <v>914</v>
      </c>
    </row>
    <row r="35" spans="1:4" ht="38.25" x14ac:dyDescent="0.25">
      <c r="A35" s="17">
        <v>7513</v>
      </c>
      <c r="B35" s="13" t="s">
        <v>911</v>
      </c>
      <c r="C35" s="10">
        <v>7</v>
      </c>
      <c r="D35" s="12" t="s">
        <v>915</v>
      </c>
    </row>
    <row r="36" spans="1:4" ht="51" x14ac:dyDescent="0.25">
      <c r="A36" s="17">
        <v>7513</v>
      </c>
      <c r="B36" s="13" t="s">
        <v>911</v>
      </c>
      <c r="C36" s="10">
        <v>10</v>
      </c>
      <c r="D36" s="170" t="s">
        <v>916</v>
      </c>
    </row>
    <row r="37" spans="1:4" ht="38.25" x14ac:dyDescent="0.25">
      <c r="A37" s="17">
        <v>7513</v>
      </c>
      <c r="B37" s="13" t="s">
        <v>911</v>
      </c>
      <c r="C37" s="10">
        <v>5</v>
      </c>
      <c r="D37" s="12" t="s">
        <v>917</v>
      </c>
    </row>
    <row r="38" spans="1:4" ht="49.5" x14ac:dyDescent="0.25">
      <c r="A38" s="17">
        <v>7532</v>
      </c>
      <c r="B38" s="13" t="s">
        <v>918</v>
      </c>
      <c r="C38" s="10">
        <v>1</v>
      </c>
      <c r="D38" s="12" t="s">
        <v>919</v>
      </c>
    </row>
    <row r="39" spans="1:4" ht="49.5" x14ac:dyDescent="0.25">
      <c r="A39" s="17">
        <v>7532</v>
      </c>
      <c r="B39" s="13" t="s">
        <v>918</v>
      </c>
      <c r="C39" s="10">
        <v>2</v>
      </c>
      <c r="D39" s="12" t="s">
        <v>920</v>
      </c>
    </row>
    <row r="40" spans="1:4" ht="49.5" x14ac:dyDescent="0.25">
      <c r="A40" s="17">
        <v>7532</v>
      </c>
      <c r="B40" s="13" t="s">
        <v>918</v>
      </c>
      <c r="C40" s="10">
        <v>3</v>
      </c>
      <c r="D40" s="12" t="s">
        <v>921</v>
      </c>
    </row>
    <row r="41" spans="1:4" ht="38.25" x14ac:dyDescent="0.25">
      <c r="A41" s="17">
        <v>7511</v>
      </c>
      <c r="B41" s="13" t="s">
        <v>922</v>
      </c>
      <c r="C41" s="10">
        <v>1</v>
      </c>
      <c r="D41" s="14" t="s">
        <v>859</v>
      </c>
    </row>
    <row r="42" spans="1:4" ht="33" x14ac:dyDescent="0.25">
      <c r="A42" s="17">
        <v>7511</v>
      </c>
      <c r="B42" s="13" t="s">
        <v>922</v>
      </c>
      <c r="C42" s="10">
        <v>2</v>
      </c>
      <c r="D42" s="14" t="s">
        <v>923</v>
      </c>
    </row>
    <row r="43" spans="1:4" ht="33" x14ac:dyDescent="0.25">
      <c r="A43" s="17">
        <v>7511</v>
      </c>
      <c r="B43" s="13" t="s">
        <v>922</v>
      </c>
      <c r="C43" s="10">
        <v>6</v>
      </c>
      <c r="D43" s="14" t="s">
        <v>924</v>
      </c>
    </row>
    <row r="44" spans="1:4" ht="51" x14ac:dyDescent="0.25">
      <c r="A44" s="17">
        <v>7515</v>
      </c>
      <c r="B44" s="13" t="s">
        <v>925</v>
      </c>
      <c r="C44" s="10">
        <v>11</v>
      </c>
      <c r="D44" s="14" t="s">
        <v>926</v>
      </c>
    </row>
    <row r="45" spans="1:4" ht="38.25" x14ac:dyDescent="0.25">
      <c r="A45" s="17">
        <v>7515</v>
      </c>
      <c r="B45" s="13" t="s">
        <v>925</v>
      </c>
      <c r="C45" s="10">
        <v>12</v>
      </c>
      <c r="D45" s="14" t="s">
        <v>927</v>
      </c>
    </row>
    <row r="46" spans="1:4" ht="51" x14ac:dyDescent="0.25">
      <c r="A46" s="17">
        <v>7514</v>
      </c>
      <c r="B46" s="13" t="s">
        <v>928</v>
      </c>
      <c r="C46" s="10">
        <v>1</v>
      </c>
      <c r="D46" s="14" t="s">
        <v>929</v>
      </c>
    </row>
    <row r="47" spans="1:4" ht="49.5" x14ac:dyDescent="0.25">
      <c r="A47" s="17">
        <v>7514</v>
      </c>
      <c r="B47" s="13" t="s">
        <v>928</v>
      </c>
      <c r="C47" s="10">
        <v>3</v>
      </c>
      <c r="D47" s="14" t="s">
        <v>924</v>
      </c>
    </row>
    <row r="48" spans="1:4" ht="49.5" x14ac:dyDescent="0.25">
      <c r="A48" s="17">
        <v>7514</v>
      </c>
      <c r="B48" s="13" t="s">
        <v>928</v>
      </c>
      <c r="C48" s="10">
        <v>4</v>
      </c>
      <c r="D48" s="14" t="s">
        <v>930</v>
      </c>
    </row>
  </sheetData>
  <mergeCells count="2">
    <mergeCell ref="C1:D1"/>
    <mergeCell ref="A1:B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64D2EBFBACC4BC42B0C6063573E4A8C4" ma:contentTypeVersion="15" ma:contentTypeDescription="Crear nuevo documento." ma:contentTypeScope="" ma:versionID="0276f98f105a3647e96b23563fec7ada">
  <xsd:schema xmlns:xsd="http://www.w3.org/2001/XMLSchema" xmlns:xs="http://www.w3.org/2001/XMLSchema" xmlns:p="http://schemas.microsoft.com/office/2006/metadata/properties" xmlns:ns1="http://schemas.microsoft.com/sharepoint/v3" xmlns:ns2="954f3693-2a6f-4e84-bdd5-9ed64d0d3018" xmlns:ns3="95222908-3492-4fb1-8c0b-2d69d8b95be4" targetNamespace="http://schemas.microsoft.com/office/2006/metadata/properties" ma:root="true" ma:fieldsID="edce082898fd57964e009d0fcdb5193b" ns1:_="" ns2:_="" ns3:_="">
    <xsd:import namespace="http://schemas.microsoft.com/sharepoint/v3"/>
    <xsd:import namespace="954f3693-2a6f-4e84-bdd5-9ed64d0d3018"/>
    <xsd:import namespace="95222908-3492-4fb1-8c0b-2d69d8b95be4"/>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GenerationTime" minOccurs="0"/>
                <xsd:element ref="ns2:MediaServiceEventHashCode" minOccurs="0"/>
                <xsd:element ref="ns2:MediaServiceLocation" minOccurs="0"/>
                <xsd:element ref="ns2:MediaServiceAutoKeyPoints" minOccurs="0"/>
                <xsd:element ref="ns2:MediaServiceKeyPoints" minOccurs="0"/>
                <xsd:element ref="ns3:SharedWithUsers" minOccurs="0"/>
                <xsd:element ref="ns3:SharedWithDetails" minOccurs="0"/>
                <xsd:element ref="ns1:_ip_UnifiedCompliancePolicyProperties" minOccurs="0"/>
                <xsd:element ref="ns1:_ip_UnifiedCompliancePolicyUIAc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Propiedades de la Directiva de cumplimiento unificado" ma:hidden="true" ma:internalName="_ip_UnifiedCompliancePolicyProperties">
      <xsd:simpleType>
        <xsd:restriction base="dms:Note"/>
      </xsd:simpleType>
    </xsd:element>
    <xsd:element name="_ip_UnifiedCompliancePolicyUIAction" ma:index="21" nillable="true" ma:displayName="Acción de IU de la Directiva de cumplimiento unificado"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54f3693-2a6f-4e84-bdd5-9ed64d0d301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22"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95222908-3492-4fb1-8c0b-2d69d8b95be4" elementFormDefault="qualified">
    <xsd:import namespace="http://schemas.microsoft.com/office/2006/documentManagement/types"/>
    <xsd:import namespace="http://schemas.microsoft.com/office/infopath/2007/PartnerControls"/>
    <xsd:element name="SharedWithUsers" ma:index="1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04A9BC1-3B36-4EDC-AD96-2AD34CECBA47}"/>
</file>

<file path=customXml/itemProps2.xml><?xml version="1.0" encoding="utf-8"?>
<ds:datastoreItem xmlns:ds="http://schemas.openxmlformats.org/officeDocument/2006/customXml" ds:itemID="{8A40D452-90FA-4EF8-A95A-487CF5BF7698}">
  <ds:schemaRefs>
    <ds:schemaRef ds:uri="http://schemas.openxmlformats.org/package/2006/metadata/core-properties"/>
    <ds:schemaRef ds:uri="954f3693-2a6f-4e84-bdd5-9ed64d0d3018"/>
    <ds:schemaRef ds:uri="http://purl.org/dc/elements/1.1/"/>
    <ds:schemaRef ds:uri="http://schemas.microsoft.com/sharepoint/v3"/>
    <ds:schemaRef ds:uri="http://www.w3.org/XML/1998/namespace"/>
    <ds:schemaRef ds:uri="http://purl.org/dc/terms/"/>
    <ds:schemaRef ds:uri="http://purl.org/dc/dcmitype/"/>
    <ds:schemaRef ds:uri="http://schemas.microsoft.com/office/2006/documentManagement/types"/>
    <ds:schemaRef ds:uri="http://schemas.microsoft.com/office/infopath/2007/PartnerControls"/>
    <ds:schemaRef ds:uri="95222908-3492-4fb1-8c0b-2d69d8b95be4"/>
    <ds:schemaRef ds:uri="http://schemas.microsoft.com/office/2006/metadata/properties"/>
  </ds:schemaRefs>
</ds:datastoreItem>
</file>

<file path=customXml/itemProps3.xml><?xml version="1.0" encoding="utf-8"?>
<ds:datastoreItem xmlns:ds="http://schemas.openxmlformats.org/officeDocument/2006/customXml" ds:itemID="{E8B07F75-F01E-46A0-B7FF-825D26A4645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12</vt:i4>
      </vt:variant>
    </vt:vector>
  </HeadingPairs>
  <TitlesOfParts>
    <vt:vector size="12" baseType="lpstr">
      <vt:lpstr>Rangos</vt:lpstr>
      <vt:lpstr>I. de Gestión</vt:lpstr>
      <vt:lpstr>Hoja2</vt:lpstr>
      <vt:lpstr>Indicadores por proceso</vt:lpstr>
      <vt:lpstr>Eliminados</vt:lpstr>
      <vt:lpstr>I. de Gestión (2)</vt:lpstr>
      <vt:lpstr>Hoja1</vt:lpstr>
      <vt:lpstr>I. de obje estratégicos</vt:lpstr>
      <vt:lpstr>I. de Meta</vt:lpstr>
      <vt:lpstr>PMR</vt:lpstr>
      <vt:lpstr>formato contraloria </vt:lpstr>
      <vt:lpstr>listados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Mary Lizeth Buitrago Sierra</dc:creator>
  <cp:keywords/>
  <dc:description/>
  <cp:lastModifiedBy>Sandra Marcela Torres Avella</cp:lastModifiedBy>
  <cp:revision/>
  <dcterms:created xsi:type="dcterms:W3CDTF">2020-02-06T14:26:26Z</dcterms:created>
  <dcterms:modified xsi:type="dcterms:W3CDTF">2022-02-17T21:25:51Z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0x01010064D2EBFBACC4BC42B0C6063573E4A8C4</vt:lpwstr>
  </property>
</Properties>
</file>