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Marce\Downloads\"/>
    </mc:Choice>
  </mc:AlternateContent>
  <xr:revisionPtr revIDLastSave="0" documentId="13_ncr:1_{553A0193-BA94-41ED-A651-AA2475209F39}" xr6:coauthVersionLast="47" xr6:coauthVersionMax="47" xr10:uidLastSave="{00000000-0000-0000-0000-000000000000}"/>
  <bookViews>
    <workbookView xWindow="-120" yWindow="-120" windowWidth="20730" windowHeight="11040" xr2:uid="{00000000-000D-0000-FFFF-FFFF00000000}"/>
  </bookViews>
  <sheets>
    <sheet name="I. de Gestión" sheetId="1" r:id="rId1"/>
    <sheet name="Inactivos" sheetId="10" state="hidden" r:id="rId2"/>
    <sheet name="listados" sheetId="6" state="hidden" r:id="rId3"/>
  </sheets>
  <definedNames>
    <definedName name="_xlnm._FilterDatabase" localSheetId="0" hidden="1">'I. de Gestión'!$A$4:$BB$93</definedName>
    <definedName name="_xlnm._FilterDatabase" localSheetId="1" hidden="1">Inactivos!$B$9:$AW$97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1" i="1" l="1"/>
  <c r="AT53" i="1"/>
  <c r="AS44" i="1"/>
  <c r="AT44" i="1"/>
  <c r="AT76" i="1"/>
  <c r="AT19" i="1"/>
  <c r="AT37" i="1"/>
  <c r="AS37" i="1"/>
  <c r="AT34" i="1"/>
  <c r="AB19" i="1"/>
  <c r="AT9" i="1"/>
  <c r="AT11" i="1"/>
  <c r="AT38" i="1"/>
  <c r="AT36" i="1"/>
  <c r="AT35" i="1"/>
  <c r="AB32" i="1"/>
  <c r="AT17" i="1"/>
  <c r="AT14" i="1"/>
  <c r="AT12" i="1"/>
  <c r="AT32" i="1"/>
  <c r="AT31" i="1"/>
  <c r="AT30" i="1"/>
  <c r="AT29" i="1"/>
  <c r="AT28" i="1"/>
  <c r="AT93" i="1"/>
  <c r="AT24" i="1"/>
  <c r="AT25" i="1"/>
  <c r="AT27" i="1"/>
  <c r="AT23" i="1"/>
  <c r="AT33" i="1"/>
  <c r="AB87" i="1"/>
  <c r="AT91" i="1"/>
  <c r="AT88" i="1"/>
  <c r="AT81" i="1"/>
  <c r="AT82" i="1"/>
  <c r="AQ92" i="1"/>
  <c r="AP92" i="1"/>
  <c r="AT92" i="1"/>
  <c r="AT45" i="1"/>
  <c r="AT84" i="1"/>
  <c r="AT85" i="1"/>
  <c r="AT86" i="1"/>
  <c r="AT83" i="1"/>
  <c r="AT78" i="1"/>
  <c r="AT79" i="1"/>
  <c r="AT52" i="1"/>
  <c r="AA5" i="1"/>
  <c r="AT5" i="1" s="1"/>
  <c r="Z5" i="1"/>
  <c r="AT8" i="1"/>
  <c r="AT7" i="1"/>
  <c r="Y5" i="1"/>
  <c r="AT18" i="1"/>
  <c r="AT40" i="1"/>
  <c r="AT39" i="1"/>
  <c r="AT42" i="1"/>
  <c r="AT41" i="1"/>
  <c r="AT22" i="1"/>
  <c r="AT20" i="1"/>
  <c r="AR92" i="1" l="1"/>
  <c r="AT50" i="1"/>
  <c r="AT49" i="1"/>
  <c r="AT48" i="1"/>
  <c r="AT69" i="1"/>
  <c r="AT70" i="1"/>
  <c r="AT71" i="1"/>
  <c r="AT47" i="1"/>
  <c r="AT43" i="1"/>
  <c r="AT46" i="1"/>
  <c r="AS41" i="1"/>
  <c r="AS43" i="1" l="1"/>
  <c r="AQ43" i="1"/>
  <c r="AP43" i="1"/>
  <c r="AS46" i="1"/>
  <c r="R47" i="1"/>
  <c r="AP47" i="1" s="1"/>
  <c r="AQ47" i="1"/>
  <c r="AS17" i="1"/>
  <c r="AS47" i="1" l="1"/>
  <c r="AR43" i="1"/>
  <c r="AR47" i="1"/>
  <c r="AS91" i="1" l="1"/>
  <c r="W76" i="1" l="1"/>
  <c r="V76" i="1"/>
  <c r="AS79" i="1" l="1"/>
  <c r="AS93" i="1" l="1"/>
  <c r="AS35" i="1" l="1"/>
  <c r="AS80" i="1"/>
  <c r="AS75" i="1"/>
  <c r="AS73" i="1"/>
  <c r="AS76" i="1"/>
  <c r="AS78" i="1"/>
  <c r="AS81" i="1"/>
  <c r="AS14" i="1"/>
  <c r="AS12" i="1"/>
  <c r="AS32" i="1"/>
  <c r="AS31" i="1"/>
  <c r="AS30" i="1"/>
  <c r="AS29" i="1"/>
  <c r="AS28" i="1"/>
  <c r="AS84" i="1"/>
  <c r="AS45" i="1"/>
  <c r="AS83" i="1"/>
  <c r="AS86" i="1"/>
  <c r="AS85" i="1"/>
  <c r="AS11" i="1"/>
  <c r="AS38" i="1"/>
  <c r="AS92" i="1"/>
  <c r="AS34" i="1"/>
  <c r="AS33" i="1"/>
  <c r="W5" i="1"/>
  <c r="V20" i="1"/>
  <c r="V10" i="1"/>
  <c r="AS24" i="1" l="1"/>
  <c r="AS25" i="1"/>
  <c r="AS27" i="1"/>
  <c r="AS23" i="1"/>
  <c r="AS21" i="1"/>
  <c r="AP42" i="1"/>
  <c r="AQ42" i="1"/>
  <c r="AP39" i="1"/>
  <c r="AQ39" i="1"/>
  <c r="AP40" i="1"/>
  <c r="AQ40" i="1"/>
  <c r="AR42" i="1" l="1"/>
  <c r="AR39" i="1"/>
  <c r="AR40" i="1"/>
  <c r="AQ41" i="1"/>
  <c r="AP41" i="1"/>
  <c r="AS18" i="1"/>
  <c r="AQ10" i="1"/>
  <c r="AQ22" i="1"/>
  <c r="AP22" i="1"/>
  <c r="AQ20" i="1"/>
  <c r="AP20" i="1"/>
  <c r="AP5" i="1"/>
  <c r="AQ18" i="1"/>
  <c r="AP18" i="1"/>
  <c r="AQ7" i="1"/>
  <c r="AP7" i="1"/>
  <c r="AP9" i="1"/>
  <c r="AQ9" i="1"/>
  <c r="AQ8" i="1"/>
  <c r="AP8" i="1"/>
  <c r="AS50" i="1"/>
  <c r="AQ50" i="1"/>
  <c r="AP50" i="1"/>
  <c r="AS49" i="1"/>
  <c r="AQ49" i="1"/>
  <c r="AP49" i="1"/>
  <c r="AS48" i="1"/>
  <c r="AQ48" i="1"/>
  <c r="AP48" i="1"/>
  <c r="U5" i="1"/>
  <c r="U19" i="1"/>
  <c r="AQ19" i="1" s="1"/>
  <c r="T19" i="1"/>
  <c r="T10" i="1"/>
  <c r="AP44" i="1"/>
  <c r="AQ44" i="1"/>
  <c r="AP53" i="1"/>
  <c r="AQ53" i="1"/>
  <c r="AP69" i="1"/>
  <c r="AQ69" i="1"/>
  <c r="AP70" i="1"/>
  <c r="AQ70" i="1"/>
  <c r="AP71" i="1"/>
  <c r="AQ71" i="1"/>
  <c r="AQ52" i="1"/>
  <c r="AP52" i="1"/>
  <c r="AR41" i="1" l="1"/>
  <c r="AR50" i="1"/>
  <c r="AR48" i="1"/>
  <c r="AR49" i="1"/>
  <c r="AR52" i="1"/>
  <c r="AR44" i="1"/>
  <c r="AR53" i="1"/>
  <c r="AR71" i="1"/>
  <c r="AR70" i="1"/>
  <c r="AR69" i="1"/>
  <c r="AQ46" i="1"/>
  <c r="AP46" i="1"/>
  <c r="AR46" i="1" l="1"/>
  <c r="S5" i="1"/>
  <c r="AQ5" i="1" s="1"/>
  <c r="AS9" i="1"/>
  <c r="AS8" i="1"/>
  <c r="AS7" i="1"/>
  <c r="AS22" i="1"/>
  <c r="AS20" i="1"/>
  <c r="AS5" i="1" l="1"/>
  <c r="AR18" i="1"/>
  <c r="AR7" i="1"/>
  <c r="AR20" i="1"/>
  <c r="AR9" i="1"/>
  <c r="AR8" i="1"/>
  <c r="AR5" i="1"/>
  <c r="AR22" i="1"/>
  <c r="AS40" i="1" l="1"/>
  <c r="AS42" i="1"/>
  <c r="AS39" i="1"/>
  <c r="AS53" i="1" l="1"/>
  <c r="AS69" i="1"/>
  <c r="AS70" i="1"/>
  <c r="AS71" i="1"/>
  <c r="AS52" i="1"/>
  <c r="R10" i="1" l="1"/>
  <c r="AP10" i="1" l="1"/>
  <c r="AR10" i="1" s="1"/>
  <c r="AS10" i="1"/>
  <c r="R19" i="1"/>
  <c r="AP19" i="1" s="1"/>
  <c r="AR19" i="1" l="1"/>
  <c r="AS19" i="1"/>
  <c r="AP90" i="1" l="1"/>
  <c r="AQ90" i="1" l="1"/>
  <c r="AR90" i="1" l="1"/>
  <c r="B98" i="10" l="1"/>
  <c r="B93" i="10" l="1"/>
  <c r="B94" i="10" s="1"/>
  <c r="B95" i="10" s="1"/>
  <c r="B96" i="10" s="1"/>
  <c r="AS89" i="10" l="1"/>
  <c r="AR89" i="10"/>
  <c r="AS88" i="10"/>
  <c r="AR88" i="10"/>
  <c r="AS87" i="10"/>
  <c r="AR87" i="10"/>
  <c r="AS86" i="10"/>
  <c r="AR86" i="10"/>
  <c r="AS85" i="10"/>
  <c r="AR85" i="10"/>
  <c r="AS84" i="10"/>
  <c r="AR84" i="10"/>
  <c r="AS83" i="10"/>
  <c r="AR83" i="10"/>
  <c r="AS82" i="10"/>
  <c r="AR82" i="10"/>
  <c r="AS81" i="10"/>
  <c r="AR81" i="10"/>
  <c r="AS80" i="10"/>
  <c r="AR80" i="10"/>
  <c r="AS79" i="10"/>
  <c r="AR79" i="10"/>
  <c r="AS78" i="10"/>
  <c r="AR78" i="10"/>
  <c r="AS77" i="10"/>
  <c r="AR77" i="10"/>
  <c r="AS76" i="10"/>
  <c r="AR76" i="10"/>
  <c r="AS75" i="10"/>
  <c r="AR75" i="10"/>
  <c r="AS74" i="10"/>
  <c r="AR74" i="10"/>
  <c r="AS73" i="10"/>
  <c r="AR73" i="10"/>
  <c r="AS72" i="10"/>
  <c r="AR72" i="10"/>
  <c r="AS71" i="10"/>
  <c r="AR71" i="10"/>
  <c r="AS70" i="10"/>
  <c r="AR70" i="10"/>
  <c r="AS69" i="10"/>
  <c r="AR69" i="10"/>
  <c r="AS68" i="10"/>
  <c r="AR68" i="10"/>
  <c r="AS67" i="10"/>
  <c r="AR67" i="10"/>
  <c r="AS66" i="10"/>
  <c r="AR66" i="10"/>
  <c r="AS65" i="10"/>
  <c r="AR65" i="10"/>
  <c r="AS64" i="10"/>
  <c r="AR64" i="10"/>
  <c r="AS63" i="10"/>
  <c r="AR63" i="10"/>
  <c r="AS62" i="10"/>
  <c r="AR62" i="10"/>
  <c r="AS61" i="10"/>
  <c r="AR61" i="10"/>
  <c r="AS60" i="10"/>
  <c r="AR60" i="10"/>
  <c r="AS59" i="10"/>
  <c r="AR59" i="10"/>
  <c r="AS58" i="10"/>
  <c r="AR58" i="10"/>
  <c r="AS57" i="10"/>
  <c r="AR57" i="10"/>
  <c r="AS56" i="10"/>
  <c r="AR56" i="10"/>
  <c r="AS55" i="10"/>
  <c r="AR55" i="10"/>
  <c r="AS54" i="10"/>
  <c r="AR54" i="10"/>
  <c r="AS53" i="10"/>
  <c r="AR53" i="10"/>
  <c r="AS52" i="10"/>
  <c r="AR52" i="10"/>
  <c r="AS51" i="10"/>
  <c r="AR51" i="10"/>
  <c r="AS50" i="10"/>
  <c r="AR50" i="10"/>
  <c r="AS49" i="10"/>
  <c r="AR49" i="10"/>
  <c r="AS48" i="10"/>
  <c r="AR48" i="10"/>
  <c r="AS47" i="10"/>
  <c r="AR47" i="10"/>
  <c r="AS46" i="10"/>
  <c r="AR46" i="10"/>
  <c r="AS45" i="10"/>
  <c r="AR45" i="10"/>
  <c r="AS44" i="10"/>
  <c r="AR44" i="10"/>
  <c r="AS43" i="10"/>
  <c r="AR43" i="10"/>
  <c r="AS42" i="10"/>
  <c r="AR42" i="10"/>
  <c r="AS41" i="10"/>
  <c r="AR41" i="10"/>
  <c r="AS40" i="10"/>
  <c r="AR40" i="10"/>
  <c r="AS39" i="10"/>
  <c r="AR39" i="10"/>
  <c r="AS38" i="10"/>
  <c r="AR38" i="10"/>
  <c r="AS37" i="10"/>
  <c r="AR37" i="10"/>
  <c r="AS36" i="10"/>
  <c r="AR36" i="10"/>
  <c r="AS35" i="10"/>
  <c r="AR35" i="10"/>
  <c r="AS34" i="10"/>
  <c r="AR34" i="10"/>
  <c r="AS33" i="10"/>
  <c r="AR33" i="10"/>
  <c r="AS32" i="10"/>
  <c r="AR32" i="10"/>
  <c r="AS31" i="10"/>
  <c r="AR31" i="10"/>
  <c r="AS30" i="10"/>
  <c r="AR30" i="10"/>
  <c r="AS29" i="10"/>
  <c r="AR29" i="10"/>
  <c r="AS28" i="10"/>
  <c r="AR28" i="10"/>
  <c r="AS27" i="10"/>
  <c r="AR27" i="10"/>
  <c r="AS26" i="10"/>
  <c r="AR26" i="10"/>
  <c r="AS25" i="10"/>
  <c r="AR25" i="10"/>
  <c r="AS24" i="10"/>
  <c r="AR24" i="10"/>
  <c r="AS23" i="10"/>
  <c r="AR23" i="10"/>
  <c r="AS22" i="10"/>
  <c r="AR22" i="10"/>
  <c r="AS21" i="10"/>
  <c r="AR21" i="10"/>
  <c r="AS20" i="10"/>
  <c r="AR20" i="10"/>
  <c r="AS19" i="10"/>
  <c r="AR19" i="10"/>
  <c r="AS18" i="10"/>
  <c r="AR18" i="10"/>
  <c r="AS17" i="10"/>
  <c r="AR17" i="10"/>
  <c r="AS16" i="10"/>
  <c r="AR16" i="10"/>
  <c r="AS15" i="10"/>
  <c r="AR15" i="10"/>
  <c r="AS14" i="10"/>
  <c r="AR14" i="10"/>
  <c r="AS13" i="10"/>
  <c r="AR13" i="10"/>
  <c r="AS12" i="10"/>
  <c r="AR12" i="10"/>
  <c r="AS11" i="10"/>
  <c r="AR11" i="10"/>
  <c r="AS10" i="10"/>
  <c r="AR10" i="10"/>
  <c r="AT66" i="10" l="1"/>
  <c r="AT84" i="10"/>
  <c r="AT25" i="10"/>
  <c r="AT37" i="10"/>
  <c r="AT24" i="10"/>
  <c r="AT40" i="10"/>
  <c r="AT15" i="10"/>
  <c r="AT19" i="10"/>
  <c r="AT83" i="10"/>
  <c r="AT42" i="10"/>
  <c r="AT44" i="10"/>
  <c r="AT48" i="10"/>
  <c r="AT52" i="10"/>
  <c r="AT56" i="10"/>
  <c r="AT72" i="10"/>
  <c r="AT88" i="10"/>
  <c r="AT41" i="10"/>
  <c r="AT45" i="10"/>
  <c r="AT53" i="10"/>
  <c r="AT57" i="10"/>
  <c r="AT69" i="10"/>
  <c r="AT10" i="10"/>
  <c r="AT12" i="10"/>
  <c r="AT16" i="10"/>
  <c r="AT20" i="10"/>
  <c r="AT22" i="10"/>
  <c r="AT51" i="10"/>
  <c r="AT74" i="10"/>
  <c r="AT76" i="10"/>
  <c r="AT80" i="10"/>
  <c r="AT86" i="10"/>
  <c r="AT13" i="10"/>
  <c r="AT21" i="10"/>
  <c r="AT26" i="10"/>
  <c r="AT28" i="10"/>
  <c r="AT32" i="10"/>
  <c r="AT36" i="10"/>
  <c r="AT38" i="10"/>
  <c r="AT67" i="10"/>
  <c r="AT73" i="10"/>
  <c r="AT77" i="10"/>
  <c r="AT31" i="10"/>
  <c r="AT35" i="10"/>
  <c r="AT58" i="10"/>
  <c r="AT60" i="10"/>
  <c r="AT64" i="10"/>
  <c r="AT68" i="10"/>
  <c r="AT89" i="10"/>
  <c r="AT14" i="10"/>
  <c r="AT23" i="10"/>
  <c r="AT30" i="10"/>
  <c r="AT39" i="10"/>
  <c r="AT46" i="10"/>
  <c r="AT55" i="10"/>
  <c r="AT62" i="10"/>
  <c r="AT71" i="10"/>
  <c r="AT78" i="10"/>
  <c r="AT85" i="10"/>
  <c r="AT87" i="10"/>
  <c r="AT11" i="10"/>
  <c r="AT18" i="10"/>
  <c r="AT27" i="10"/>
  <c r="AT29" i="10"/>
  <c r="AT34" i="10"/>
  <c r="AT43" i="10"/>
  <c r="AT50" i="10"/>
  <c r="AT59" i="10"/>
  <c r="AT61" i="10"/>
  <c r="AT75" i="10"/>
  <c r="AT82" i="10"/>
  <c r="AT17" i="10"/>
  <c r="AT33" i="10"/>
  <c r="AT47" i="10"/>
  <c r="AT49" i="10"/>
  <c r="AT54" i="10"/>
  <c r="AT63" i="10"/>
  <c r="AT65" i="10"/>
  <c r="AT70" i="10"/>
  <c r="AT79" i="10"/>
  <c r="AT8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tc={4C7A1683-E4DA-480D-87EE-AFC1B373CAED}</author>
    <author>Sandra Marcela Torres Avella</author>
  </authors>
  <commentList>
    <comment ref="P4" authorId="0" shapeId="0" xr:uid="{00000000-0006-0000-0100-000001000000}">
      <text>
        <r>
          <rPr>
            <b/>
            <sz val="9"/>
            <color indexed="81"/>
            <rFont val="Tahoma"/>
            <family val="2"/>
          </rPr>
          <t>Activo o inactivo</t>
        </r>
      </text>
    </comment>
    <comment ref="Q4" authorId="1" shapeId="0" xr:uid="{00000000-0006-0000-0100-000002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Verificar metas</t>
      </text>
    </comment>
    <comment ref="O59" authorId="2" shapeId="0" xr:uid="{00000000-0006-0000-0100-000003000000}">
      <text>
        <r>
          <rPr>
            <b/>
            <sz val="9"/>
            <color indexed="81"/>
            <rFont val="Tahoma"/>
            <family val="2"/>
          </rPr>
          <t>Sandra Marcela Torres Avella:</t>
        </r>
        <r>
          <rPr>
            <sz val="9"/>
            <color indexed="81"/>
            <rFont val="Tahoma"/>
            <family val="2"/>
          </rPr>
          <t xml:space="preserve">
Prueba afectación de procentaje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8" authorId="0" shapeId="0" xr:uid="{00000000-0006-0000-0400-000001000000}">
      <text>
        <r>
          <rPr>
            <b/>
            <sz val="9"/>
            <color indexed="81"/>
            <rFont val="Tahoma"/>
            <family val="2"/>
          </rPr>
          <t>Activo o inactivo</t>
        </r>
      </text>
    </comment>
  </commentList>
</comments>
</file>

<file path=xl/sharedStrings.xml><?xml version="1.0" encoding="utf-8"?>
<sst xmlns="http://schemas.openxmlformats.org/spreadsheetml/2006/main" count="2804" uniqueCount="889">
  <si>
    <t>Proceso:</t>
  </si>
  <si>
    <t>Direccionamiento Sectorial e Institucional</t>
  </si>
  <si>
    <t>Documento:</t>
  </si>
  <si>
    <t>Tablero de Control de Indicadores</t>
  </si>
  <si>
    <t>Ítem</t>
  </si>
  <si>
    <t>Proceso</t>
  </si>
  <si>
    <t>Objetivo del Proceso</t>
  </si>
  <si>
    <t>Factor Crítico de Éxito</t>
  </si>
  <si>
    <t>Nombre del Indicador</t>
  </si>
  <si>
    <t>Objetivo del Indicador</t>
  </si>
  <si>
    <t xml:space="preserve">Dependencia </t>
  </si>
  <si>
    <t>Naturaleza</t>
  </si>
  <si>
    <t>Tendencia</t>
  </si>
  <si>
    <t>Unidad de Medida</t>
  </si>
  <si>
    <t>Periodicidad</t>
  </si>
  <si>
    <t xml:space="preserve">VARIABLES </t>
  </si>
  <si>
    <t>Formula</t>
  </si>
  <si>
    <t>Estado</t>
  </si>
  <si>
    <t>Meta</t>
  </si>
  <si>
    <t>Análisis</t>
  </si>
  <si>
    <t>Observaciones</t>
  </si>
  <si>
    <t xml:space="preserve">AIB-1 - Atención Integral Básica a las personas privadas de la libertad    </t>
  </si>
  <si>
    <t>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t>
  </si>
  <si>
    <t xml:space="preserve">Brindar atención básica e integral de alimentación, salud y la vinculación a actividades </t>
  </si>
  <si>
    <t xml:space="preserve">Porcentaje de atención en salud básica mensual a las Personas Privadas de la Libertad         
</t>
  </si>
  <si>
    <t>Medir la cantidad mensual de Personas Privadas de la Libertad, atendidas en el área de salud (médica, odontológica y psicológica)</t>
  </si>
  <si>
    <t>Cárcel Distrital de Varones y Anexo de Mujeres</t>
  </si>
  <si>
    <t xml:space="preserve">Eficacia </t>
  </si>
  <si>
    <t xml:space="preserve">Creciente </t>
  </si>
  <si>
    <t xml:space="preserve">Porcentaje </t>
  </si>
  <si>
    <t>Mensual</t>
  </si>
  <si>
    <t xml:space="preserve">Total de Personas Privadas de la Libertad atendidas en el servicio de salud en el mes.   </t>
  </si>
  <si>
    <t xml:space="preserve">Total de solicitudes realizadas por las Personas Privadas de la Libertad para servicio de salud en el mes   
</t>
  </si>
  <si>
    <t>A/B*100</t>
  </si>
  <si>
    <t>Activo</t>
  </si>
  <si>
    <t>Sobresaliente</t>
  </si>
  <si>
    <t xml:space="preserve">Porcentaje mensual de alimentación suministrada   </t>
  </si>
  <si>
    <t xml:space="preserve"> Medir las raciones suministradas a las Personas Privadas de la Libertad en el mes.</t>
  </si>
  <si>
    <t>Estable</t>
  </si>
  <si>
    <t xml:space="preserve">Total de raciones pagadas al operador al mes.    </t>
  </si>
  <si>
    <t xml:space="preserve">Total de Personas Privadas de la Libertad que se encuentran en el establecimiento carcelario al mes. Novedades: Corresponde a las distintas situaciones en las que se puedan encontrar los PPL (remisiones) </t>
  </si>
  <si>
    <t xml:space="preserve">Programas y servicios implementados con el propósito de ofrecer condiciones dignas de reclusión a las Personas Privadas de la Libertad         </t>
  </si>
  <si>
    <t xml:space="preserve">Porcentaje de satisfacción de los servicios prestados a las Personas Privadas de la Libertad         </t>
  </si>
  <si>
    <t xml:space="preserve">Medir el nivel de satisfacción de los servicios prestados a las Personas Privadas de la Libertad </t>
  </si>
  <si>
    <t>Efectividad</t>
  </si>
  <si>
    <t xml:space="preserve">Total de encuestas satisfactorias en el mes   </t>
  </si>
  <si>
    <t xml:space="preserve">Total de encuestas realizadas en el mes   </t>
  </si>
  <si>
    <t xml:space="preserve">Redención de pena y/o ocupación del tiempo libre         </t>
  </si>
  <si>
    <t xml:space="preserve">Porcentaje de continuidad en las actividades válidas para redención de pena </t>
  </si>
  <si>
    <t xml:space="preserve">Determinar el porcentaje mensual de las Personas Privadas de la Libertad que continúan en las actividades válidas para redención de pena.                    </t>
  </si>
  <si>
    <t>Eficiencia</t>
  </si>
  <si>
    <t xml:space="preserve">Total de Personas Privadas de la Libertad que continuaron en actividades válidas para redención de pena en el mes.   </t>
  </si>
  <si>
    <t>"Total de Personas Privadas de la Libertad asignadas a actividades válidas para redención de pena</t>
  </si>
  <si>
    <t xml:space="preserve">Porcentaje mensual de alimentación terapéutica suministrada       </t>
  </si>
  <si>
    <t xml:space="preserve"> Medir las raciones terapéuticas suministradas a las Personas Privadas de la Libertad en el mes.</t>
  </si>
  <si>
    <t xml:space="preserve">Raciones alimenticias prescritas por parte del médico en atención a alguna patología o situación de cuidado especial </t>
  </si>
  <si>
    <t xml:space="preserve">Corresponde al total de raciones entregadas al mes a la población PPL </t>
  </si>
  <si>
    <t xml:space="preserve">AJ-1 - Acceso y Fortalecimiento a la Justicia         </t>
  </si>
  <si>
    <t xml:space="preserve">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t>
  </si>
  <si>
    <t xml:space="preserve">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t>
  </si>
  <si>
    <t>Establecer el porcentaje de implementación en la articulación de los sistemas locales de Justicia.</t>
  </si>
  <si>
    <t>Subsecretaría de Acceso a la Justicia</t>
  </si>
  <si>
    <t>Creciente</t>
  </si>
  <si>
    <t>Trimestral</t>
  </si>
  <si>
    <t xml:space="preserve">Número de actividades ejecutadas </t>
  </si>
  <si>
    <t xml:space="preserve">Número de actividades Programadas </t>
  </si>
  <si>
    <t>Satisfactorio</t>
  </si>
  <si>
    <t>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t>
  </si>
  <si>
    <t>Implementación de actividades de sensibilización para la eliminación de las barreras culturales de acceso a la justicia</t>
  </si>
  <si>
    <t>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t>
  </si>
  <si>
    <t># de actividades de sensibilización ejecutadas a nivel local</t>
  </si>
  <si>
    <t># de actividades de sensibilización  programadas</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</si>
  <si>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</si>
  <si>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 xml:space="preserve">Orientar, atender y remitir a los habitantes de Bogotá a los programas y servicios de justicia y a los métodos autocompositivos para el abordaje pacífico de conflictos.         </t>
  </si>
  <si>
    <t>Implementación del modelo de Atención Restaurativo implementado en el CTP</t>
  </si>
  <si>
    <t xml:space="preserve">Medir la implementación del Modelo de Atención Restaurativo en el Centro de Traslado por Protección.   </t>
  </si>
  <si>
    <t># de acciones implementadas en el periodo t</t>
  </si>
  <si>
    <t># de acciones planeadas en el periodo t</t>
  </si>
  <si>
    <t>Inactivo</t>
  </si>
  <si>
    <t>Acciones acompañamiento realizadas a los Actores de Justicia Comunitaria (AJC)</t>
  </si>
  <si>
    <t xml:space="preserve">Medir el porcentaje de implementación de acciones de acompañamiento realizados a los Actores de Justicia Comunitaria (AJC).
     </t>
  </si>
  <si>
    <t xml:space="preserve"># de acciones de acompañamiento ejecutadas </t>
  </si>
  <si>
    <t># de acciones de acompañamiento programadas</t>
  </si>
  <si>
    <t>Deficiente</t>
  </si>
  <si>
    <t>Nivel de satisfaccion de atención dada por CRI Y CRI VIRTUAL</t>
  </si>
  <si>
    <t>Medir los niveles de satisfacción de las atenciones dadas por los CRI presenciales y virtualesd.</t>
  </si>
  <si>
    <t># de usuarios satisfechos</t>
  </si>
  <si>
    <t xml:space="preserve"> Adolescentes y Jóvenes del Sistema de Responsabilidad Penal para Adolescentes vinculados a las rutas de atención del Programa Distrital de Justicia Juvenil Restaurativa.</t>
  </si>
  <si>
    <t>Vincular adolescentes y Jóvenes del Sistema de Responsabilidad Penal para Adolescentes a las rutas de atención del Programa Distrital de Justicia Juvenil Restaurativa</t>
  </si>
  <si>
    <t># de  Adolescentes y Jóvenes del Sistema de Responsabilidad Penal para Adolescentes vinculados a las rutas de atención del Programa Distrital de Justicia Juvenil Restaurativa en el periodo t</t>
  </si>
  <si>
    <t># de  Adolescentes y Jóvenes del Sistema de Responsabilidad Penal para Adolescentes programados a  vincular a las rutas de atención del Programa Distrital de Justicia Juvenil Restaurativa en el periodo t</t>
  </si>
  <si>
    <t>Adolescentes y Jóvenes del Sistema de Responsabilidad Penal para Adolescentes vinculados a estrategias gestionadas por la Dirección de Responsabilidad Penal Adolescente y orientadas a fortalecer su atención integral.</t>
  </si>
  <si>
    <t xml:space="preserve">Vincular adolescentes y Jóvenes del Sistema de Responsabilidad Penal para Adolescentes a estrategias orientadas a fortalecer su atención integral                   </t>
  </si>
  <si>
    <t># de Adolescentes y Jóvenes del Sistema de Responsabilidad Penal para Adolescentes vinculados a estrategias</t>
  </si>
  <si>
    <t xml:space="preserve"># de Adolescentes y Jóvenes del Sistema de Responsabilidad Penal para Adolescentes programados a  vincular a las estrategias </t>
  </si>
  <si>
    <t xml:space="preserve">Nivel de satisfacción de usuarios atendidos presencialmente en el programa Casa Libertad </t>
  </si>
  <si>
    <t>Evaluar el grado de satisfaccion de los usuarios del programa respecto de la atención primeria brindada de forma presencial en el equipamiento de Casa Libertad.</t>
  </si>
  <si>
    <t>Número de personas con calificación igual o mayor a 3 en la encuesta de satisfacción</t>
  </si>
  <si>
    <t>Número de personas encuestadas sobre nivel de satisfacción</t>
  </si>
  <si>
    <t>Nivel de satisfacción de usuarios y autoridades sobre el Programa Distrital de Justicia Restaurativa, línea Principio de Oportunidad y el cumplimiento de objetivos de los adolescentes y jóvenes ofensores.</t>
  </si>
  <si>
    <t>Medir el nivel de satisfacción de usuarios y autoridades sobre el Programa Distrital de Justicia Restaurativa, línea Principio de Oportunidad y el cumplimiento de objetivos de los adolescentes y jóvenes ofensores.</t>
  </si>
  <si>
    <t xml:space="preserve">Cuatrimestral </t>
  </si>
  <si>
    <t>suma de los resultados de los instrumentos aplicados en el periodo t</t>
  </si>
  <si>
    <t># de instrumentos aplicados en el periodo t</t>
  </si>
  <si>
    <t xml:space="preserve">AS-1 - Atención y servicio al ciudadano </t>
  </si>
  <si>
    <t>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t>
  </si>
  <si>
    <t xml:space="preserve">Mediante el seguimiento a la oportunidad y a la calidad de las respuestas.         </t>
  </si>
  <si>
    <t xml:space="preserve">Porcentaje de oportunidad en las respuestas a las Peticiones, Quejas, Reclamos y Sugerencias - PQRS.         </t>
  </si>
  <si>
    <t xml:space="preserve">Determinar el nivel de cumplimiento en los tiempos de entrega, de las respuestas a los requerimientos de los grupos de valor y partes involucradas,  con el fin de dar cumplimiento a los lineamientos normativos relacionados con el tramite de las peticiones.         </t>
  </si>
  <si>
    <t>Subsecretaría de Gestión Institucional</t>
  </si>
  <si>
    <t xml:space="preserve">Mensual </t>
  </si>
  <si>
    <t xml:space="preserve">Número de PQRS con respuestas dentro de los plazos legalmente establecidos   </t>
  </si>
  <si>
    <t>Número de PQRS recibidas</t>
  </si>
  <si>
    <t xml:space="preserve">Atender y orientar los requerimientos que presentan los grupos de valor y partes involucradas, en los canales de atención dispuestos por la Entidad.         </t>
  </si>
  <si>
    <t>Porcentaje de peticiones, quejas, reclamos y sugerencias trasladadas a otra(s) entidad(es).</t>
  </si>
  <si>
    <t xml:space="preserve">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t>
  </si>
  <si>
    <t>Decreciente</t>
  </si>
  <si>
    <t xml:space="preserve">Número de PQRS trasladadas a otra entidad   </t>
  </si>
  <si>
    <t xml:space="preserve">Número de PQRS recibidas   </t>
  </si>
  <si>
    <t xml:space="preserve">CID-1 - Control Interno Disciplinario </t>
  </si>
  <si>
    <t xml:space="preserve">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t>
  </si>
  <si>
    <t xml:space="preserve">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t>
  </si>
  <si>
    <t>Expedientes disciplinarios impulsados en términos de ley</t>
  </si>
  <si>
    <t xml:space="preserve">Impulsar los expedientes  disciplinarios de conformidad a los términos de ley, en aras de acelerar las actuaciones administrativas de los diferentes procesos. </t>
  </si>
  <si>
    <t xml:space="preserve">Control Interno Disciplinario         </t>
  </si>
  <si>
    <t>Semestral</t>
  </si>
  <si>
    <t>No. De expedientes Disciplinarios impulsados en términos de ley</t>
  </si>
  <si>
    <t>No. De expedientes Disciplinarios en términos de ley para ser impulsados</t>
  </si>
  <si>
    <t>Quejas disciplinarias evaluadas por la Oficina de Control Disciplinario</t>
  </si>
  <si>
    <t xml:space="preserve">Evaluar las quejas disciplinarias que son reportadas a la Oficina de Control Disciplinario              </t>
  </si>
  <si>
    <t xml:space="preserve">Numero de quejas disciplinarias evaluadas    </t>
  </si>
  <si>
    <t xml:space="preserve">Numero de quejas disciplinarias recibidas    </t>
  </si>
  <si>
    <t xml:space="preserve">CVS-1 - Custodia y Vigilancia para la Seguridad    </t>
  </si>
  <si>
    <t xml:space="preserve">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t>
  </si>
  <si>
    <t xml:space="preserve">Mantener el orden, disciplina y la sana convivencia.         </t>
  </si>
  <si>
    <t xml:space="preserve"> Variación de agresiones físicas entre las Personas Privadas de la Libertad en el periodo.         </t>
  </si>
  <si>
    <t xml:space="preserve">Determinar la variación de las agresiones físicas entre Personas Privadas de la Libertad presentadas de un periodo a otro          </t>
  </si>
  <si>
    <t xml:space="preserve">Agresiones físicas presentadas en el periodo actual   </t>
  </si>
  <si>
    <t xml:space="preserve">Agresiones físicas presentadas en el periodo anterior   </t>
  </si>
  <si>
    <t>((A/B)-1)*100</t>
  </si>
  <si>
    <t>&lt;0%</t>
  </si>
  <si>
    <t>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t>
  </si>
  <si>
    <t>Porcentaje cumplimiento de requisas programadas.</t>
  </si>
  <si>
    <t xml:space="preserve">Mantener el orden, disciplina y la sana convivencia con el fin de prevenir de manera individual y/o grupal actos de violencia, vandálicos y alteración del orden interno que se puedan presentar por parte de las Personas Privadas de la Libertad         </t>
  </si>
  <si>
    <t xml:space="preserve">Total de requisas realizadas en el mes.   </t>
  </si>
  <si>
    <t xml:space="preserve">Total de requisas programadas en el mes.   </t>
  </si>
  <si>
    <t xml:space="preserve">DS-1 - Direccionamiento sectorial e institucional    </t>
  </si>
  <si>
    <t xml:space="preserve">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t>
  </si>
  <si>
    <t xml:space="preserve">Planear la gestión institucional y sectorial </t>
  </si>
  <si>
    <t>Nivel de cumplimiento del POA</t>
  </si>
  <si>
    <t xml:space="preserve">Medir el avance en el cumplimiento del Plan Operativo anual - POA.         </t>
  </si>
  <si>
    <t>Jefe de la Oficina Asesora de Planeación</t>
  </si>
  <si>
    <t>Avance en el cumplimiento de las metas de la entidad</t>
  </si>
  <si>
    <t>Ponderación de metas</t>
  </si>
  <si>
    <t>planear la gestión institucional y sectorial a través de políticas.</t>
  </si>
  <si>
    <t xml:space="preserve">Nivel de aprendizaje de capacitados en temas ambientales         </t>
  </si>
  <si>
    <t xml:space="preserve">Medir el grado de aprendizaje de las personas que participan en las capacitaciones de temas ambientales, en todas las sedes de la Entidad.      </t>
  </si>
  <si>
    <t>Oficina Asesora de Planeación</t>
  </si>
  <si>
    <t>numero de servidores con calificaciones entre 4 y 5</t>
  </si>
  <si>
    <t>total de servidores capacitados</t>
  </si>
  <si>
    <t>FC-1 - Fortalecimiento de Capacidades Operativas para la S, C Y J</t>
  </si>
  <si>
    <t xml:space="preserve">Adquirir los bienes y servicios requeridos por los organismos de seguridad, convivencia y acceso a la justicia, mediante el cumplimiento de las diferentes etapas contractuales para el mejoramiento de las condiciones de seguridad, convivencia y justicia en el Distrito Capital.         </t>
  </si>
  <si>
    <t xml:space="preserve">Adquirir los bienes y servicios requeridos por los organismos de seguridad, convivencia y acceso a la justicia, mediante el cumplimiento de las diferentes etapas contractuales   </t>
  </si>
  <si>
    <t xml:space="preserve">Porcentaje de procesos realizados         </t>
  </si>
  <si>
    <t xml:space="preserve">Verificar el porcentaje de los procesos realizados con base a los requerimientos llegados      </t>
  </si>
  <si>
    <t xml:space="preserve">Subsecretaría de Inversiones y Fortalecimiento de Capacidades Operativas         </t>
  </si>
  <si>
    <t>#  Procesos realizados por la Dirección Técnica</t>
  </si>
  <si>
    <t># Requerimientos solicitados</t>
  </si>
  <si>
    <t xml:space="preserve">Elaboración de Contratos     </t>
  </si>
  <si>
    <t xml:space="preserve">Verificar el cumplimiento en la elaboración de los contratos/convenios. </t>
  </si>
  <si>
    <t># Contratos elaborados</t>
  </si>
  <si>
    <t># Solicitudes de contratación</t>
  </si>
  <si>
    <t>Elaboración de modificaciones contractuales</t>
  </si>
  <si>
    <t xml:space="preserve">Verificar el cumplimiento en la elaboración de las modificaciones contractuales     </t>
  </si>
  <si>
    <t>#Modificaciones contractuales elaboradas</t>
  </si>
  <si>
    <t># Solicitudes de modificaciones contractuales</t>
  </si>
  <si>
    <t xml:space="preserve">mejoramiento de las condiciones de seguridad, convivencia y justicia en el Distrito Capital.         </t>
  </si>
  <si>
    <t>Porcentaje de solicitudes de mantenimiento gestionadas</t>
  </si>
  <si>
    <t>Verificar el porcentaje de ejecución de las solicitudes de mantenimientos que son gestionadas por la Dirección de Bienes.</t>
  </si>
  <si>
    <t xml:space="preserve"> # De solicitudes gestionadas</t>
  </si>
  <si>
    <t># De Solicitudes de mantenimiento</t>
  </si>
  <si>
    <t xml:space="preserve">FD-1 - Gestión de Recursos Físicos y Documental        </t>
  </si>
  <si>
    <t xml:space="preserve">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</si>
  <si>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Prestar los servicios de control de inventarios.         </t>
  </si>
  <si>
    <t>Porcentaje de solicitudes atendidas de entrada de bienes</t>
  </si>
  <si>
    <t xml:space="preserve">Realizar seguimiento a la gestión de los requerimientos para la entrada de los bienes a la SSCJ durante el periodo, con el fin de garantizar la información contable del Almacén de la Entidad.         </t>
  </si>
  <si>
    <t>Dirección de Recursos Físicos y Gestión Documental</t>
  </si>
  <si>
    <t xml:space="preserve">Número de solicitudes atendidas para la entrada de bienes al almacén de la SSCJ durante el periodo   </t>
  </si>
  <si>
    <t xml:space="preserve">Total de solicitudes internas y externas recibidas formalmente y con documentación completa para la entrada de bienes a almacén durante el periodo.   </t>
  </si>
  <si>
    <t>(A/B)x100</t>
  </si>
  <si>
    <t xml:space="preserve">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</si>
  <si>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Porcentaje de capacitaciones realizadas         </t>
  </si>
  <si>
    <t xml:space="preserve">Realizar seguimiento a la gestión de las  capacitaciones impartidas a los servidores y contratistas de la SSCJ durante el periodo, con el fin de enseñar la metodología de administración de archivos.         </t>
  </si>
  <si>
    <t>Capacitaciones realizadas en el periodo.</t>
  </si>
  <si>
    <t xml:space="preserve">Total de capacitaciones programadas en el plan de trabajo archivístico.   </t>
  </si>
  <si>
    <t xml:space="preserve">Porcentaje de consulta y préstamo de expedientes del Archivo Central          </t>
  </si>
  <si>
    <t xml:space="preserve">Realizar seguimiento a la atención de consultas y préstamo documental durante el periodo, con el fin de  garantizar el acceso y consulta de los expedientes custodiados.         </t>
  </si>
  <si>
    <t>Expedientes consultados</t>
  </si>
  <si>
    <t xml:space="preserve">Número de solicitudes de expedientes atendidas en el periodo.   </t>
  </si>
  <si>
    <t xml:space="preserve">Total de solicitudes de consulta y préstamo de expedientes recibidas en el periodo.   </t>
  </si>
  <si>
    <t xml:space="preserve">Porcentaje de cumplimiento en la entrega de las comunicaciones oficiales de entrada radicadas         </t>
  </si>
  <si>
    <t xml:space="preserve">Medir el cumplimiento en la distribución de las comunicaciones oficiales de entrada en el tiempo previsto         </t>
  </si>
  <si>
    <t xml:space="preserve">Número de comunicaciones oficiales radicadas de entrada distribuidas en el periodo   </t>
  </si>
  <si>
    <t>Total de  comunicaciones de entrada radicadas.</t>
  </si>
  <si>
    <t>Porcentaje de solicitudes atendidas de mantenimiento de la sede administrativa</t>
  </si>
  <si>
    <t xml:space="preserve">Realizar seguimiento a la gestión de los requerimientos de mantenimiento en la sede administrativa durante el periodo, con el fin de garantizar las condiciones físicas de las instalaciones de la sede administrativa de la Entidad.         														</t>
  </si>
  <si>
    <t xml:space="preserve">Número de solicitudes atendidas para el mantenimiento de la sede administrativa de la SSCJ durante el periodo 	</t>
  </si>
  <si>
    <t xml:space="preserve">Total de solicitudes recibidas de mantenimiento de la sede administrativa durante el periodo.	  </t>
  </si>
  <si>
    <t xml:space="preserve">Porcentaje de avance del Plan de Preservación Digital a Largo Plazo del Sistema Integrado de Conservación       </t>
  </si>
  <si>
    <t>Medir el porcentaje de ejecución y cumplimiento de las estrategias del Plan de Preservación Digital a Largo Plazo del Sistema Integrado de Conservación</t>
  </si>
  <si>
    <t xml:space="preserve">Trimestral  </t>
  </si>
  <si>
    <t xml:space="preserve">Número de actividades ejecutadas para el cumplimiento de las estratégias del programa en el periodo	</t>
  </si>
  <si>
    <t xml:space="preserve">Actividades planeadas en el cronograma/plan de trabajo para el periodo.	</t>
  </si>
  <si>
    <t xml:space="preserve">Porcentaje de avance del Plan de Conservación Documental del Sistema Integrado de Conservación </t>
  </si>
  <si>
    <t>Medir el porcentaje de ejecución y cumplimiento de los programas del Plan de Conservación Documental del Sistema Integrado de Conservación</t>
  </si>
  <si>
    <t xml:space="preserve">Número de actividades ejecutadas en el periodo.   </t>
  </si>
  <si>
    <t xml:space="preserve">Total de actividades programadas en el periodo.   </t>
  </si>
  <si>
    <t xml:space="preserve">Porcentaje de avance en la implementación del Plan Institucional de Archivos PINAR				</t>
  </si>
  <si>
    <t xml:space="preserve">Medir el porcentaje de cumplimiento de las actividades propuestas en la implementación del Plan Institucional de Archivos PINAR, de acuerdo al cronograma previsto.   </t>
  </si>
  <si>
    <t xml:space="preserve">Número de actividades ejecutadas en el periodo	</t>
  </si>
  <si>
    <t xml:space="preserve">GC-1 - Gestión de Comunicaciones        </t>
  </si>
  <si>
    <t xml:space="preserve">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t>
  </si>
  <si>
    <t>Estrategias de comunicación hacia las partes interesadas y los grupos de valor</t>
  </si>
  <si>
    <t xml:space="preserve"> Crecimiento digital de audiencia a través de los canales oficiales de la SSCJ    </t>
  </si>
  <si>
    <t xml:space="preserve"> Conocer el nivel crecimiento de audiencia digital a través de nuevos seguidores en los medios oficiales de comunicación de la SSCJ (Redes Sociales + Sección de Noticias)                </t>
  </si>
  <si>
    <t xml:space="preserve">Oficina Asesora de Comunicaciones           </t>
  </si>
  <si>
    <t>Número de nuevos seguidores en Canales Digitales para el periodo actual</t>
  </si>
  <si>
    <t xml:space="preserve">Número de seguidores en Canales digitales para el periodo anterior. </t>
  </si>
  <si>
    <t xml:space="preserve">Diseño de mensajes que permitan el posicionamiento de la secretaría Distrital de seguridad, convivencia y Justicia </t>
  </si>
  <si>
    <t xml:space="preserve">Porcentaje de Oportunidad en la entrega de piezas gráficas de comunicación efectivas    </t>
  </si>
  <si>
    <t xml:space="preserve">Diseñar y poner en marcha piezas gráficas de comunicación de acuerdo con la necesidad de los solicitantes                  </t>
  </si>
  <si>
    <t>Días</t>
  </si>
  <si>
    <t xml:space="preserve">La sumatoria de los días de elaboración de las piezas gráficas </t>
  </si>
  <si>
    <t xml:space="preserve">Total de piezas solicitada </t>
  </si>
  <si>
    <t>A/B</t>
  </si>
  <si>
    <t>Nivel de cumplimiento  de acciones comunicativas internas</t>
  </si>
  <si>
    <t xml:space="preserve">Medir el nivel de cumplimiento  de acciones comunicativas internas solicitadas para publicar en el boletín interno           </t>
  </si>
  <si>
    <t xml:space="preserve">Número de acciones comunicativas publicadas </t>
  </si>
  <si>
    <t>Número de solicitudes comunicativas internas</t>
  </si>
  <si>
    <t>(A/B)*100</t>
  </si>
  <si>
    <t xml:space="preserve">GE-1 - Gestión de Emergencias     </t>
  </si>
  <si>
    <t xml:space="preserve">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</si>
  <si>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 xml:space="preserve">Articular y gestionar las herramientas tecnológicas, operacionales y humanas dispuestas por el Distrito Capital para la atención de seguridad y emergencias         </t>
  </si>
  <si>
    <t>Tasa de faltas en calidad</t>
  </si>
  <si>
    <t xml:space="preserve">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t>
  </si>
  <si>
    <t xml:space="preserve">Centro de Comando, Control, Comunicaciones y Computol_C4         </t>
  </si>
  <si>
    <t>Número de evaluaciones con al menos una falta grave o muy grave en monitoreo</t>
  </si>
  <si>
    <t>Número de evaluaciones realizadas</t>
  </si>
  <si>
    <t xml:space="preserve">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</si>
  <si>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Tasa de abandono de llamadas después de umbral</t>
  </si>
  <si>
    <t xml:space="preserve">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t>
  </si>
  <si>
    <t>Número llamadas abandonadas después del umbral (20 segundos)</t>
  </si>
  <si>
    <t>Número llamadas recibidas</t>
  </si>
  <si>
    <t>&lt;10%</t>
  </si>
  <si>
    <t xml:space="preserve">A través de la implementación de procedimientos, protocolos y modelos de operación, la innovación tecnológica y transferencia de conocimiento </t>
  </si>
  <si>
    <t xml:space="preserve">Tasa de respuesta de llamadas antes de umbral         </t>
  </si>
  <si>
    <t>Medir la capacidad operativa mensual de la Sala Unificada de Recepción para responder llamadas dentro de los primeros veinte segundos. Se calcula como el porcentaje de llamadas respondidas antes del umbral de 20 segundos respecto al total de llamadas respondidas.</t>
  </si>
  <si>
    <t xml:space="preserve">Total de llamadas respondidas antes de umbral </t>
  </si>
  <si>
    <t>Total de llamadas respondidas</t>
  </si>
  <si>
    <t xml:space="preserve">GF-1 - Gestión Financiera       </t>
  </si>
  <si>
    <t xml:space="preserve">Programar, registrar y controlar los recursos financieros de la Secretaría Distrital de Seguridad, Convivencia y Justicia a través de los aplicativos de la Secretaría Distrital de Hacienda, con el fin de reflejar la realidad económica de la Entidad.         </t>
  </si>
  <si>
    <t xml:space="preserve">Programar, registrar y controlar los recursos financieros de la Secretaría Distrital de Seguridad, Convivencia y Justicia         </t>
  </si>
  <si>
    <t xml:space="preserve">Porcentaje de Conciliaciones Contables Realizadas         </t>
  </si>
  <si>
    <t xml:space="preserve">Gestionar el seguimiento a los estados financieros, mediante las conciliaciones programadas en el periodo, con el fin de garantizar la veracidad de la información contable.         </t>
  </si>
  <si>
    <t>Dirección Financiero</t>
  </si>
  <si>
    <t>Número de conciliaciones contables realizadas</t>
  </si>
  <si>
    <t>Número de conciliaciones programadas</t>
  </si>
  <si>
    <t xml:space="preserve">Los aplicativos de la Secretaría Distrital de Hacienda         </t>
  </si>
  <si>
    <t>Porcentaje de seguimientos a la ejecución del PAC</t>
  </si>
  <si>
    <t xml:space="preserve">Gestionar la ejecución apropiada de la programación del Plan Anualizado de Caja (PAC), mediante los seguimientos programados en los periodos establecidos para garantizar un seguimiento y acompañamiento a la Programación y ejecución hecha por las áreas. </t>
  </si>
  <si>
    <t xml:space="preserve">Número de reuniones de seguimiento al PAC realizados </t>
  </si>
  <si>
    <t xml:space="preserve">Reuniones de seguimiento al PAC programadas </t>
  </si>
  <si>
    <t>Medir el tiempo de gestión de las cuentas presentadas por los contratistas de prestación de servicios.</t>
  </si>
  <si>
    <t>Número de cuentas de Contratos de Prestación de Servicios, gestionadas ante la SHD en 6 días o menos</t>
  </si>
  <si>
    <t>Total de cuentas de  CPS  radicadas correctamente</t>
  </si>
  <si>
    <t>Oportunidad en la expedición y firma de CDP's</t>
  </si>
  <si>
    <t>Medir el numero de solicitudes de CDP atendidas oportunamente.</t>
  </si>
  <si>
    <t xml:space="preserve"> CDP'S  expedidos en 3 días habiles</t>
  </si>
  <si>
    <t xml:space="preserve">Total solicitudes  CDP'S </t>
  </si>
  <si>
    <t xml:space="preserve">GT-1 - Gestión de tecnologías de la información      </t>
  </si>
  <si>
    <t xml:space="preserve">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t>
  </si>
  <si>
    <t xml:space="preserve">a través del marco de referencia de Arquitectura TI y la implementación de la Estrategia de Gobierno Digital         </t>
  </si>
  <si>
    <t xml:space="preserve">Porcentaje de Implementación Arquitectura Empresarial  en las dependencias de la SDSCJ         </t>
  </si>
  <si>
    <t xml:space="preserve">Medir el numero de dependencias incluidas en el ejercicio de Arquitectura Empresarial  para alinear los procesos de  negocio de la entidad con la infraestructura TI,  reducir riesgos asociados a los servicios TI y generar valor.         </t>
  </si>
  <si>
    <t xml:space="preserve">Director de Tecnología y Sistemas de Información         </t>
  </si>
  <si>
    <t xml:space="preserve">Numero de dependencias incluidas en el ejercicio de Arquitectura Empresarial   </t>
  </si>
  <si>
    <t>Numero de dependencias  de Arquitectura Empresarial seleccionadas</t>
  </si>
  <si>
    <t>Oportunidad en la expedición y firma de CRP's</t>
  </si>
  <si>
    <t>Medir el numero de solicitudes de CRP atendidas oportunamente.</t>
  </si>
  <si>
    <t>CRP'S  expedidos en 3 días habiles</t>
  </si>
  <si>
    <t xml:space="preserve">Total solicitudes  CRP'S </t>
  </si>
  <si>
    <t xml:space="preserve">GH-1 - Gestión Humana      </t>
  </si>
  <si>
    <t xml:space="preserve">Administrar la gestión del talento humano mediante la articulación de actividades de ingreso, permanencia y retiro, generando bienestar y contribuyendo con el desarrollo integral de los servidores públicos.         </t>
  </si>
  <si>
    <t xml:space="preserve">Administrar la gestión del talento humano </t>
  </si>
  <si>
    <t>Cobertura con las actividades del Programa "Talento Humano en una Organización Saludable"</t>
  </si>
  <si>
    <t>Medir la participación de las personas de la Secretaría en las actividades del Programa "Talento Humano en una Organización Saludable"</t>
  </si>
  <si>
    <t>Dirección de Gestión Humana</t>
  </si>
  <si>
    <t>Total de personas que participaron en al menos una (1) actividad</t>
  </si>
  <si>
    <t xml:space="preserve"> Total de personas de planta y contrato</t>
  </si>
  <si>
    <t>(A / B) *100</t>
  </si>
  <si>
    <t xml:space="preserve">Administrar la gestión del talento humano          </t>
  </si>
  <si>
    <t>Cumplimiento de actividades del módulo Seguridad y Salud en el Trabajo</t>
  </si>
  <si>
    <t>Medir el cumplimiento de las actividades del módulo de Seguridad y Salud en el Trabajo (Plan de SST)</t>
  </si>
  <si>
    <t>Actividades Ejecutadas</t>
  </si>
  <si>
    <t>Actividades planeadas</t>
  </si>
  <si>
    <t>Cumplimiento de actividades del módulo Hábitos Saludables</t>
  </si>
  <si>
    <t>Medir el cumplimiento de las actividades del módulo de Hábitos Saludables</t>
  </si>
  <si>
    <t>Cumplimiento de actividades del módulo Secretaría en Familia</t>
  </si>
  <si>
    <t>Medir el cumplimiento de las actividades del módulo de Secretaría en Familia</t>
  </si>
  <si>
    <t>Cumplimiento de actividades del módulo Bienestar, Incentivos, Estímulos y Reconocimientos</t>
  </si>
  <si>
    <t>Medir el cumplimiento de las actividades del módulo de Bienestar, Incentivos, Estímulos y Reconocimientos</t>
  </si>
  <si>
    <t>Cumplimiento de actividades del módulo Formación y Capacitación</t>
  </si>
  <si>
    <t>Medir el cumplimiento de las actividades del módulo de Formación y Capacitación</t>
  </si>
  <si>
    <t>Cumplimiento de actividades del módulo Secretaría Sostenible</t>
  </si>
  <si>
    <t>Medir el cumplimiento de las actividades del módulo de Secretaría Sostenible</t>
  </si>
  <si>
    <t xml:space="preserve">Satisfacción con las actividades del módulo Seguridad y Salud en el Trabajo        </t>
  </si>
  <si>
    <t xml:space="preserve">Conocer el grado de satisfacción de los servidores, respecto a las actividades realizadas por Gestión Humana en el área de Seguridad  y salud en el trabajo   </t>
  </si>
  <si>
    <t>Número de Servidores satisfechos</t>
  </si>
  <si>
    <t>Total de Servidores encuestados</t>
  </si>
  <si>
    <t>Satisfacción con las actividades del módulo Hábitos Saludables</t>
  </si>
  <si>
    <t>Medir el nivel de satisfacción de las actividades del módulo de Hábitos Saludables</t>
  </si>
  <si>
    <t xml:space="preserve">Número de Servidores satisfechos   </t>
  </si>
  <si>
    <t xml:space="preserve">Total de Servidores encuestados   </t>
  </si>
  <si>
    <t>Satisfacción con las actividades del módulo Secretaría en Familia</t>
  </si>
  <si>
    <t>Medir el nivel de satisfacción de las actividades del módulo de Secretaría en Familia</t>
  </si>
  <si>
    <t>Satisfacción con las actividades del módulo Bienestar, Incentivos, Estímulos y Reconocimientos</t>
  </si>
  <si>
    <t>Medir el nivel de satisfacción de las actividades del módulo de Bienestar, Incentivos, Estímulos y Reconocimientos</t>
  </si>
  <si>
    <t>Satisfacción con las actividades del módulo Formación y Capacitación</t>
  </si>
  <si>
    <t>Medir el nivel de satisfacción de las actividades del módulo de Formación y Capacitación</t>
  </si>
  <si>
    <t>Satisfacción con las actividades del módulo Secretaría Sostenible</t>
  </si>
  <si>
    <t>Medir el nivel de satisfacción de las actividades del módulo de Secretaría Sostenible</t>
  </si>
  <si>
    <t>Frecuencia de accidentalidad</t>
  </si>
  <si>
    <t>Medir el número de accidentes de trabajo ocurridos por mes en los servidores públicos y contratistas de la Entidad</t>
  </si>
  <si>
    <t>Número de Accidentes de Trabajo que se presentaron en el mes</t>
  </si>
  <si>
    <t>Número de trabajadores en el mes</t>
  </si>
  <si>
    <t>Ausentismo por causa médica</t>
  </si>
  <si>
    <t>Medir el número de días no asistidos por incapacidad laboral o común en el periodo evaluado de los servidores públicos de planta</t>
  </si>
  <si>
    <t xml:space="preserve">Número de días de ausencia por incapacidad laboral o común en el mes	</t>
  </si>
  <si>
    <t>Número de días de trabajo programados en el mes</t>
  </si>
  <si>
    <t>(A/(B*C))x100</t>
  </si>
  <si>
    <t>Incidencia de Enfermedad Laboral</t>
  </si>
  <si>
    <t>Medir el número de casos nuevos de enfermedad laboral en los servidores públicos de planta en el periodo evaluado</t>
  </si>
  <si>
    <t xml:space="preserve">Número de casos nuevos de enfermedad laboral en el periodo	</t>
  </si>
  <si>
    <t xml:space="preserve">Promedio total de trabajadores en el periodo	</t>
  </si>
  <si>
    <t xml:space="preserve">Impacto de la actividades de bienestar         </t>
  </si>
  <si>
    <t>Conocer el impacto que tienen las actividades de bienestar realizadas en la entidad (aplica para actividades previamente seleccionadas)</t>
  </si>
  <si>
    <t xml:space="preserve">Evaluación POST
</t>
  </si>
  <si>
    <t>Evaluación PRE</t>
  </si>
  <si>
    <t>GI-1 - Gestión y Análisis de  Información de S,C Y J</t>
  </si>
  <si>
    <t xml:space="preserve">Analizar y suministrar información a través de la elaboración de documentos y de la actualización de la plataforma digital, con el fin de apoyar la gestión de las políticas públicas en materia de seguridad, convivencia y acceso a la justicia         </t>
  </si>
  <si>
    <t xml:space="preserve">Porcentaje de cumplimiento en tiempos de respuesta a los requerimientos de información.         </t>
  </si>
  <si>
    <t xml:space="preserve">Monitorear la respuesta de los requerimientos de información en materia de seguridad, convivencia y justicia realizados al proceso, con el fin de identificar oportunidades de mejora.              </t>
  </si>
  <si>
    <t>Oficina de Análisis de Información y Estudios Estratégicos</t>
  </si>
  <si>
    <t>Número de requerimientos respondidos en los tiempos establecidos</t>
  </si>
  <si>
    <t xml:space="preserve">Número de requerimientos recibidos por el proceso C-G1-1 Gestión y Análisis de Información de S, C y AJ   </t>
  </si>
  <si>
    <t>Cumplimiento en la elaboración de Policy Brief</t>
  </si>
  <si>
    <t>Validar el porcentaje de policy brief elaborados por la Oficina de Análisis de Información y Estudios Estratégicos, de acuerdo con los requerimientos y necesidades de la Secretaría de Seguridad Convivencia y Justicia, que sirven como base para la toma de desciciones, generación de estrategias de política pública y apoyo a la gestión operativa y misional de la Secretaría.</t>
  </si>
  <si>
    <t xml:space="preserve">Número de Policy Brief generados en el periodo </t>
  </si>
  <si>
    <t xml:space="preserve">Número de Policy Brief programados para el periodo </t>
  </si>
  <si>
    <t>Cumplimiento en la Actualización de la  Bodega de Datos</t>
  </si>
  <si>
    <t>Validar el porcentaje de cumplimiento sobre la actualización de las fuentes de información en la Bodega de Datos de la Secretaría de Seguridad, Convivencia y Justicia, con el fin de contar con la información actualizada para el análisis, generación de estrategias y toma de decisiones.</t>
  </si>
  <si>
    <t>Actualización Base de Datos Geográfica</t>
  </si>
  <si>
    <t>Validar el porcentaje de cumplimiento sobre la actualización de las fuentes de información en la Base de Datos Geográfica de la Secretaría de Seguridad, Convivencia y Justicia, con el fin de contar con la información actualizada para análisis, generación de estrategias y toma de decisiones.</t>
  </si>
  <si>
    <t xml:space="preserve">GS-1 - Gestión de Seguridad y Convivencia     </t>
  </si>
  <si>
    <t xml:space="preserve">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</si>
  <si>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Formular, implementar y evaluar las estrategias de seguridad y convivencia          </t>
  </si>
  <si>
    <t xml:space="preserve">Porcentaje de avance  en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</si>
  <si>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vinculados al proceso         </t>
  </si>
  <si>
    <t xml:space="preserve">Subsecretario/a de Seguridad y Convivencia         </t>
  </si>
  <si>
    <t xml:space="preserve">Estable </t>
  </si>
  <si>
    <t xml:space="preserve">Sumatoria del cumplimiento periódico porcentual de las actividades programadas en el periodo desagregadas por localidad (nivel central como una localidad mas),  acumulado a la fecha de reporte desde el 1 de enero de la vigencia   </t>
  </si>
  <si>
    <t xml:space="preserve">Número de actividades desagregadas por periodo y localidad programadas para ejecutar acumulado a la fecha de reporte desde el 1 de enero de la vigencia   </t>
  </si>
  <si>
    <t xml:space="preserve">Gestionar los sistemas de información y la infraestructura tecnológica         </t>
  </si>
  <si>
    <t>Porcentaje de servicios prestados por la Dirección de Tecnologías y Sistemas de la Información</t>
  </si>
  <si>
    <t>Medir la atención y cierre  de solicitudes de servicios de TIC</t>
  </si>
  <si>
    <t>Dirección de Tecnologías de la Información</t>
  </si>
  <si>
    <t xml:space="preserve">Numero de Servicios TIC atendidos y cerrados  en la Herramienta de Mesa de Servicio   </t>
  </si>
  <si>
    <t>Numero de Servicios TIC solicitados y registrados en la Herramienta de Mesa de Servicio</t>
  </si>
  <si>
    <t>Impacto de la intervención asociada al programa de vigilancia epidemiológica de riesgo biomecánico</t>
  </si>
  <si>
    <t>Medir el impacto que el programa de vigilancia epidemiológica de riesgo biomecánico generó en los servidores</t>
  </si>
  <si>
    <t xml:space="preserve">personas que se incapacitan por aspectos osteomusculares para 2020 </t>
  </si>
  <si>
    <t xml:space="preserve">personas que se incapacitan por aspectos osteomusculares para 2019 </t>
  </si>
  <si>
    <t xml:space="preserve">Porcentaje de servicios atendidos a "Satisfacción" del usuario por la Dirección de Tecnologías y Sistemas de la Información         </t>
  </si>
  <si>
    <t xml:space="preserve">Medir la atención a "Satisfacción" del usuario de solicitudes de servicios de TIC   </t>
  </si>
  <si>
    <t xml:space="preserve">Número de casos atendidos a "Satisfacción" del usuario en la Herramienta de Mesa de Servicio   </t>
  </si>
  <si>
    <t>Total  de Servicios TIC atendidos en la Herramienta de Mesa de Servicio</t>
  </si>
  <si>
    <t>Gestionar los sistemas de información y la infraestructura tecnológica</t>
  </si>
  <si>
    <t xml:space="preserve">Porcentaje de incidentes cerrados por la Dirección de Tecnologías y Sistemas de la Información         </t>
  </si>
  <si>
    <t xml:space="preserve">Medir la atención y cierre de incidentes de solicitudes de servicios de TIC          </t>
  </si>
  <si>
    <t>Número de Incidentes Cerrados en la Herramienta de Mesa de Servicio</t>
  </si>
  <si>
    <t xml:space="preserve">Total  de incidentes registrados y atendidos en la Herramienta de Mesa de Servicio   </t>
  </si>
  <si>
    <t xml:space="preserve">Porcentaje de requerimientos cerrados por la Dirección de Tecnologías y Sistemas de la Información         </t>
  </si>
  <si>
    <t xml:space="preserve">Medir la atención y cierre de requerimientos de solicitudes de servicios de TIC          </t>
  </si>
  <si>
    <t xml:space="preserve">Número de requerimientos Cerrados en la Herramienta de Mesa de Servicio   </t>
  </si>
  <si>
    <t xml:space="preserve">Total  de requerimientos registrados y atendidos en la Herramienta de Mesa de Servicio   </t>
  </si>
  <si>
    <t xml:space="preserve">Porcentaje de Cambios aprobados por el Comité de Gestión de Cambios - CGC         </t>
  </si>
  <si>
    <t xml:space="preserve">Medir los  cambios aprobados por el Comité de Gestión de Cambios - CGC         </t>
  </si>
  <si>
    <t>Número de cambios aprobados por el CGC</t>
  </si>
  <si>
    <t>Total  Número de solicitudes de cambio presentadas en el CGC</t>
  </si>
  <si>
    <t xml:space="preserve">Porcentaje de Cambios exitosos aprobados por el Comité de Gestión de Cambios - CGC         </t>
  </si>
  <si>
    <t xml:space="preserve">Medir los  cambios exitosos aprobados por el Comité de Gestión de Cambios - CGC         </t>
  </si>
  <si>
    <t xml:space="preserve">Número de cambios exitosos </t>
  </si>
  <si>
    <t xml:space="preserve">Total  Número de cambios aprobados por el CGC en el CGC   </t>
  </si>
  <si>
    <t xml:space="preserve">JC-1 - Gestión Jurídica y Contractual </t>
  </si>
  <si>
    <t>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t>
  </si>
  <si>
    <t xml:space="preserve">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t>
  </si>
  <si>
    <t xml:space="preserve">Porcentaje de solicitudes de contratación de prestación de servicios profesionales y de apoyo a la gestión devueltos.         </t>
  </si>
  <si>
    <t xml:space="preserve">Establecer a partir de las devoluciones el porcentaje de aceptación y asimilación de las áreas técnicas del procedimiento de contratación de prestación de servicios profesionales y de apoyo a la gestión de la Secretaría Distrital de Seguridad, Convivencia y Justicia.         </t>
  </si>
  <si>
    <t xml:space="preserve">Dirección Jurídica y Contractual         </t>
  </si>
  <si>
    <t>No. de solicitudes de contratación devueltos</t>
  </si>
  <si>
    <t xml:space="preserve">No. de solicitudes de contratación suscritas   </t>
  </si>
  <si>
    <t xml:space="preserve">Asesorar los asuntos jurídicos que se susciten en la entidad, proteger los intereses y derechos de la Secretaría, al resolver los recursos de apelación, contratar y ejecutar la adquisición de obras, bienes y servicios y ejercer la defensa judicial.         </t>
  </si>
  <si>
    <t xml:space="preserve">Porcentaje de solicitudes o requerimientos judiciales (acciones de tutela) tramitadas a tiempo         </t>
  </si>
  <si>
    <t xml:space="preserve">Tramitar a tiempo el cien por ciento de las solicitudes de acciones de tutelas que gestione la Dirección Jurídica y Contractual de la Secretaría Distrital de Seguridad, Convivencia y Justicia.         </t>
  </si>
  <si>
    <t>Bimestral</t>
  </si>
  <si>
    <t>Número de respuestas a acciones de tutela tramitadas a tiempo</t>
  </si>
  <si>
    <t>Total de solicitudes de acciones de tutela</t>
  </si>
  <si>
    <t xml:space="preserve">SM-1 - Seguimiento y monitoreo al Sistema de Control Interno    </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</si>
  <si>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</si>
  <si>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 xml:space="preserve"> Facilitar la toma de decisiones por parte de la alta dirección de la SDSCJ.          </t>
  </si>
  <si>
    <t xml:space="preserve">Porcentaje  de acciones efectivas ejecutadas del Plan de Mejoramiento Interno.         </t>
  </si>
  <si>
    <t xml:space="preserve">Determinar el porcentaje de efectividad de las acciones planteadas por las dependencias frente al Plan de Mejoramiento Interno, durante un periodo especifico.         </t>
  </si>
  <si>
    <t>Jefe Oficina de Control Interno.</t>
  </si>
  <si>
    <t xml:space="preserve">Número de acciones del Plan de Mejoramiento con seguimientos durante el trimestre.	</t>
  </si>
  <si>
    <t xml:space="preserve">Total de acciones a gestionar durante el trimestre   </t>
  </si>
  <si>
    <t>Actividades programadas en el Plan Anual de Auditoria, desarrollándolas de forma independiente, objetiva y bajo los lineamientos del MIPG</t>
  </si>
  <si>
    <t>Porcentaje de cumplimiento del Plan Anual de Auditoria</t>
  </si>
  <si>
    <t>Adelantar el monitoreo del avance porcentual de los seguimientos y auditorias programadas en el marco del Plan Anual de Auditoria con el fin de verificar su conformidad y de esta forma tomar las acciones a que hubiere lugar.</t>
  </si>
  <si>
    <t>Oficina de Control Interno.</t>
  </si>
  <si>
    <t xml:space="preserve">TJ-1 - Trámite Jurídico a la situación de personas privadas de la libertad </t>
  </si>
  <si>
    <t>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t>
  </si>
  <si>
    <t>Garantizar el debido proceso y acceso a la justicia dentro del marco Constitucional</t>
  </si>
  <si>
    <t>Porcentaje de remisiones tramitadas</t>
  </si>
  <si>
    <t>Medir el porcentaje de las remisiones efectivas conforme a los requerimientos de las autoridades judiciales</t>
  </si>
  <si>
    <t xml:space="preserve">Total de remisiones efectivas en el periodo   </t>
  </si>
  <si>
    <t xml:space="preserve">Total de remisiones allegadas en el periodo   </t>
  </si>
  <si>
    <t>Elaboración de documentos y actualización de la plataforma digital</t>
  </si>
  <si>
    <t>Porcentaje de servidores que conocen la Oficina de Análisis de Información y Estudios Estratégicos</t>
  </si>
  <si>
    <t xml:space="preserve">Conocer el porcentaje de servidores que conocen la OAIEE y los bienes o servicios que ofrece con el fin de identificar oportunidades de mejora.         </t>
  </si>
  <si>
    <t>Número de servidores que respondieron que SI conocen la OAIEE y los servicios que ofrece.</t>
  </si>
  <si>
    <t>Número de servidores que diligenciaron la encuesta.</t>
  </si>
  <si>
    <t xml:space="preserve">Gestionar, orientar y verificar los requerimientos relacionados con la situación jurídica de las Personas Privadas de la Libertad         </t>
  </si>
  <si>
    <t>Porcentaje de requerimientos vencidos en el mes</t>
  </si>
  <si>
    <t xml:space="preserve">Medir la cantidad de requerimientos respondidos de forma extemporánea por solicitudes de autoridades judiciales, administrativas, particulares y Personas Privadas de la Libertad, en relación con la situación jurídica,          </t>
  </si>
  <si>
    <t xml:space="preserve">Total de requerimientos vencidos </t>
  </si>
  <si>
    <t xml:space="preserve">Cantidad de requerimientos mensuales allegados </t>
  </si>
  <si>
    <t xml:space="preserve">Aplicación de las disposiciones legales y el Reglamento de Régimen Interno         </t>
  </si>
  <si>
    <t>Expedición de Certificados de Redención</t>
  </si>
  <si>
    <t xml:space="preserve">Medir el tiempo de respuesta de las solicitudes de las autoridades judiciales, apoderados y PPL, relacionado con los certificados de redención         </t>
  </si>
  <si>
    <t xml:space="preserve">Sumatoria de días de respuesta a solicitudes    </t>
  </si>
  <si>
    <t xml:space="preserve">Numero de solicitudes recibidas </t>
  </si>
  <si>
    <t>∑A/B</t>
  </si>
  <si>
    <t>Av. Calle 26 # 57- 83
Torre 7 Tel: 3779595  
Código Postal: 111321
www.scj.gov.co</t>
  </si>
  <si>
    <t>TABLERO DE CONTROL DE INDICADORES</t>
  </si>
  <si>
    <t>F-DS-737
V.2</t>
  </si>
  <si>
    <t>Código</t>
  </si>
  <si>
    <t>Tipo de cálculo</t>
  </si>
  <si>
    <t>Meta
Anual</t>
  </si>
  <si>
    <t>Enero</t>
  </si>
  <si>
    <t>Febrero</t>
  </si>
  <si>
    <t>Marzo</t>
  </si>
  <si>
    <t>Abril</t>
  </si>
  <si>
    <t>Mayo</t>
  </si>
  <si>
    <t>Junio</t>
  </si>
  <si>
    <t>Julio</t>
  </si>
  <si>
    <t>Agosto</t>
  </si>
  <si>
    <t>Septiembre</t>
  </si>
  <si>
    <t>Octubre</t>
  </si>
  <si>
    <t>Noviembre</t>
  </si>
  <si>
    <t>Diciembre</t>
  </si>
  <si>
    <t>Total Variable</t>
  </si>
  <si>
    <t xml:space="preserve"> Acumulado</t>
  </si>
  <si>
    <t>Trimestre
I</t>
  </si>
  <si>
    <t>Trimestre
II</t>
  </si>
  <si>
    <t>Trimestre
III</t>
  </si>
  <si>
    <t>Trimestre
IV</t>
  </si>
  <si>
    <t>Resultado Acumulado
TI</t>
  </si>
  <si>
    <t>Observaciones (OPA)</t>
  </si>
  <si>
    <t>AIB-IND-2</t>
  </si>
  <si>
    <t>Días calendario del mes</t>
  </si>
  <si>
    <t>((A)/(B*C))*100</t>
  </si>
  <si>
    <t>En cumplimiento</t>
  </si>
  <si>
    <t>Abril: Se valida soporte y dato-cargar soportes en los análisis
Mayo:El dato "Total de Personas Privadas de la Libertad que se encuentran en el establecimiento carcelario al mes. "no es coherente con el soporte, ya que en el soporte indican que hay un total de 995 PPLs en el establecimiento.
Se reitera la recomednación de cargar los soportes en el análisis, teniendo en cuenta que es la forma de funcionamiento del portal MIPG, lo anteiror para  tener toda la ifnormación en los reportes que genera el mismo
Junio,: Se devuelve reporte, ni el dato numérico ni el soporte son coherentes con el nombre del a variable Total de PPLS</t>
  </si>
  <si>
    <t>GE-IND-1</t>
  </si>
  <si>
    <t xml:space="preserve">TJ-IND-1
</t>
  </si>
  <si>
    <t>Abril: Se valida dato y soporte
Se devuelve análisis. No es coherente el análisis con los datos cargados
Mayo: Se devuelve  dato y soporte, no coinciden el valor númerico con el soporte.
​Junio: Se devuelve reporte favor valdiar el soporte ya que corresponde al mes de febrero</t>
  </si>
  <si>
    <t>TJ-IND-2</t>
  </si>
  <si>
    <t>Abril: Se valida dato y soporte
Mayo: Revisar el reporte y el soporte, teniendo en cuenta que sedarían como vencidos la totalidad de trámites.
Junio: Por favor revisar el soporte suministrado, no da cuenta clara de los no vencidos y los allegados</t>
  </si>
  <si>
    <t xml:space="preserve">TJ-IND-3
</t>
  </si>
  <si>
    <t xml:space="preserve">Sumatoria de horas de respuesta a solicitudes    </t>
  </si>
  <si>
    <t>Abril y mayo: Se valida dato y soporte
Junio: Por favor revisar el reporte y el soporte, no es clara la cantida dde solcitudes, en el excel hay un valor mayor (127)al reportado en el portal MIPG (102). Le numero reprotnado en las horas no es coherente con los soportes.</t>
  </si>
  <si>
    <t>AIB-IND-5</t>
  </si>
  <si>
    <t>Se solicita inacticación  a partir desegundo trimestre de la vigencia</t>
  </si>
  <si>
    <t>DS-IND-2</t>
  </si>
  <si>
    <t>Junio: SE valida dato y soporte</t>
  </si>
  <si>
    <t>FD-IND-6</t>
  </si>
  <si>
    <t>Junio: Se recomienda revisar las evidencias, plan de trbajo y los soportes de las actividades. Se recomienda caragas todos los soportes al portal MIPG.</t>
  </si>
  <si>
    <t>FD-IND-7</t>
  </si>
  <si>
    <t>AJ-IND5</t>
  </si>
  <si>
    <t>Se solicita eliminación dado que no depende de la subsecretría la programación de los adolecentes que ingresan a los programas</t>
  </si>
  <si>
    <t>AJ-IND6</t>
  </si>
  <si>
    <t>FD-IND-8</t>
  </si>
  <si>
    <t xml:space="preserve">CVS-IND-2
</t>
  </si>
  <si>
    <t>Abril: Se valida soporte y dato, las requisas programdas se cuentan por fecha en las que se realizaron.
Mayo: Se recomienda al proceso validar la calidad de los soportes presentados
Junio: Se valida soporte y dato</t>
  </si>
  <si>
    <t>AIB-IND-1</t>
  </si>
  <si>
    <t>Abril ,mayo y junio: Se valida soporte y dato
solicitar a its cargue de evidencias del mes de mayo</t>
  </si>
  <si>
    <t>AIB-IND-3</t>
  </si>
  <si>
    <t>Abril: Se recomienda en el análisis mencionar el resultado de la encuesta que no estuvo a satisfación.  Con  valoreciones en dos regulares y do smalas
Mayoy junio: Se valida dato y soporte</t>
  </si>
  <si>
    <t xml:space="preserve">JC-IND-2
</t>
  </si>
  <si>
    <t>En Cumplimiento</t>
  </si>
  <si>
    <t xml:space="preserve">
Abril: Se ajusta dato de tutelas respondidas, ya que dos de las tutelas se les dio repsuetsa en otro period, (mayo), validar análisis con esa información</t>
  </si>
  <si>
    <t>AIB-IND-4</t>
  </si>
  <si>
    <t>Total de Personas Privadas de la Libertad asignadas a actividades válidas para redención de pena</t>
  </si>
  <si>
    <t>Abril ,mayo y junio: Se valida soporte y dato</t>
  </si>
  <si>
    <t>FC-IND-2</t>
  </si>
  <si>
    <t xml:space="preserve">Sin observaciones </t>
  </si>
  <si>
    <t>FC-IND-3</t>
  </si>
  <si>
    <t>FC-IND-4</t>
  </si>
  <si>
    <t>CVS-IND-1</t>
  </si>
  <si>
    <t>21/02/2023
Falta reporte
Se solicita inactivcación 24702/2023</t>
  </si>
  <si>
    <t>FC-IND-5</t>
  </si>
  <si>
    <t>Porcentaje de expedientes de contratos vigentes supervisados por la Dirección de Bienes, completos</t>
  </si>
  <si>
    <t>Medir la cantidad de expedientes de contratos vigentes supervisados por la Dirección de Bienes, que cuentan con la documentación que soporta la supervisión.</t>
  </si>
  <si>
    <t># de expedientes revisados, completos</t>
  </si>
  <si>
    <t># total de expedientes revisados</t>
  </si>
  <si>
    <t xml:space="preserve">FD-IND-1	</t>
  </si>
  <si>
    <t>Junio: LSe sugiere cargar la totalidad de los soporte, organizar y dar claridad al numero de entrdas a almacen</t>
  </si>
  <si>
    <t xml:space="preserve">FD-IND-2	</t>
  </si>
  <si>
    <t>Junio:se validan datos y soportes. Se recomienda cargar los soportes al portal MIPG,</t>
  </si>
  <si>
    <t xml:space="preserve">FD-IND-3	</t>
  </si>
  <si>
    <t>FD-IND-4</t>
  </si>
  <si>
    <t>Númerico</t>
  </si>
  <si>
    <t>FD-IND-5</t>
  </si>
  <si>
    <t>GC-IND2</t>
  </si>
  <si>
    <t xml:space="preserve">Oportunidad en la entrega de piezas gráficas de comunicación efectivas    </t>
  </si>
  <si>
    <t>Sumatoria de piezas graficas de elaboradas en 5 o menos días</t>
  </si>
  <si>
    <t>Junio: Se valida datos y soportes</t>
  </si>
  <si>
    <t>GC-IND3</t>
  </si>
  <si>
    <t xml:space="preserve">JC-IND-1
</t>
  </si>
  <si>
    <t>&lt;20%</t>
  </si>
  <si>
    <t>Para el priemre triemstre s erelaizaron dos reuniones con el lider del proceso, asi mismo, se deteminarons acciones para mirigar el estado critico que se presento en el cuarto triemstre de la vigencia 2022
Junio: se valida dato y soporte</t>
  </si>
  <si>
    <t xml:space="preserve">JC-IND-3
</t>
  </si>
  <si>
    <t xml:space="preserve">Nivel de oportunidad en las respuestas dadas a las demandas notificadas a la Entidad				
</t>
  </si>
  <si>
    <t xml:space="preserve">Medir el nivel de respuestas oportunas  por parte de la Dirección Jurídica y Contractual a las demandas notificadas a la Entidad														
</t>
  </si>
  <si>
    <t xml:space="preserve">Número de contestaciones de demandas con 5 días de antelación al vencimiento del término legal	
</t>
  </si>
  <si>
    <t>Total de demandas notificadas</t>
  </si>
  <si>
    <t>Junio: se valida dato y soporte</t>
  </si>
  <si>
    <t>GC-IND1</t>
  </si>
  <si>
    <t>Número de seguidores en Canales digitales para el periodo anterior</t>
  </si>
  <si>
    <t>Junio: Se validan los soportes y los dastos.Se presenta sobre ejecución.</t>
  </si>
  <si>
    <t>DS-IND-1</t>
  </si>
  <si>
    <t>numero de colaboradores con calificaciones entre 4 y 5</t>
  </si>
  <si>
    <t>total de colaboradores capacitados</t>
  </si>
  <si>
    <t>AS-IND-3</t>
  </si>
  <si>
    <t>Nivel de cumplimiento de calidad en las respuestas de los requerimientos ciudadanos</t>
  </si>
  <si>
    <t>Medir el nivel de cumplimiento de los criterios de calidad en las respuestas emitidas a los requerimientos realizados por la ciudadanía, mediante la implementación de la metodología establecida en la entidad, para la toma de decisiones .</t>
  </si>
  <si>
    <t>Calidad</t>
  </si>
  <si>
    <t>Número de respuestas a las PQRS de la ciudadanía que cumplen los criterios de calidad</t>
  </si>
  <si>
    <t>Número total de PQRS de la muestra</t>
  </si>
  <si>
    <t xml:space="preserve">
Febrero y abril: Se valida dato y soporte</t>
  </si>
  <si>
    <t>AS-IND-4</t>
  </si>
  <si>
    <t xml:space="preserve">	Grado de satisfacción de la ciudadanía frente a la atención recibida en los puntos de la SDSCJ.</t>
  </si>
  <si>
    <t>Medir el grado de satisfacción de la ciudadanía frente a la atención recibida en los puntos de la SDSCJ, como insumo para la toma de decisiones por parte de la Alta Dirección.</t>
  </si>
  <si>
    <t>Promedio de encuestas con las dos mayores calificaciones</t>
  </si>
  <si>
    <t>Total de encuestas realizadas</t>
  </si>
  <si>
    <t>Se sube meta de 50% a 80%
Marzo y abril: se realiza reunión para ajustar meta</t>
  </si>
  <si>
    <t>AS-IND-1</t>
  </si>
  <si>
    <t xml:space="preserve">
Marzo y abril: se valida dato y soporte
Se debe reportar en el informe trimestral con corte a marzo
Mayo: Se valida dato y sopote, junio se reporta en la fecha apctada 25 de julio, </t>
  </si>
  <si>
    <t>AS-IND-2</t>
  </si>
  <si>
    <t>Eficacia</t>
  </si>
  <si>
    <t>Número de traslados de PQRSDF realizados dentro de los plazos legalmente establecidos en el BTE</t>
  </si>
  <si>
    <t>Número de traslados de PQRSDF realizados  en el BTE</t>
  </si>
  <si>
    <t xml:space="preserve">
Marzo y abril: se valida dato y soporte
Se debe reportar en el informe trimestral con corte a marzo
Mayo: Se valida dato y sopote se ajsuta soporte, junio se reporta en la fecha apctada 25 de julio, </t>
  </si>
  <si>
    <t>GE-IND-4</t>
  </si>
  <si>
    <t>Tasa de Calidad de la Operación SUR</t>
  </si>
  <si>
    <t>Medir el nivel de calidad de la gestión de los incidentes recibidos en la Sala Unificada de Recepción de la Línea 123 mediante la revisión y calificación de los criterios de evaluación definidos en el árbol de decisión vigente.</t>
  </si>
  <si>
    <t>Porcentaje</t>
  </si>
  <si>
    <t>Número total de evaluaciones óptimas</t>
  </si>
  <si>
    <t>Número total de evaluaciones realizadas</t>
  </si>
  <si>
    <t>Marzo: sin reporte a la fecha de validación 14 de abril
sin reporte a la fecha de validación 17 de abril
Compromiso los 20 de cada mes siguiente al corte trimestral, se ve refleajdo en el informe de segundo trimestre, el resultado del primer trimestre</t>
  </si>
  <si>
    <t xml:space="preserve">GT-IND-2
</t>
  </si>
  <si>
    <t xml:space="preserve">Porcentaje de servicios atendidos a Satisfacción del usuario por la Dirección de Tecnologías y Sistemas de la Información         </t>
  </si>
  <si>
    <t xml:space="preserve">Medir la atención a Satisfacción del usuario de solicitudes de servicios de TIC   </t>
  </si>
  <si>
    <t>Número de encuestas diligenciadas en el periodo a satisfacción</t>
  </si>
  <si>
    <t xml:space="preserve">Total, de encuestas diligenciadas en el período </t>
  </si>
  <si>
    <t>Marzo: De conformidad con la obsevación de la OCI, se ajusta análisis del mes  de marzo.
Abril y mayo: Se validan datos y soportes
Junio:En el soporte se evidencian 82 encuestas a satisfacción y 87 encuestas diligenciadas, validar y corregir si es el caso.</t>
  </si>
  <si>
    <t xml:space="preserve">GF-IND-2	</t>
  </si>
  <si>
    <t>Junio: sin observaciones s epresentan actas de reuniones.</t>
  </si>
  <si>
    <t>GE-IND-2</t>
  </si>
  <si>
    <t xml:space="preserve"> Número llamadas abandonadas después del umbral (20 segundos)</t>
  </si>
  <si>
    <t>&lt;8%</t>
  </si>
  <si>
    <t>Abril,mayo y junio: Se validan datos y soporte. Se recomienda atender en los tiempos esablecidos pro el instructivos y el cronograma de reportes emitido por la OAP</t>
  </si>
  <si>
    <t>GE-IND-3</t>
  </si>
  <si>
    <t>Total de llamadas Ofrecidas</t>
  </si>
  <si>
    <t>Respondidas tras el Umbral</t>
  </si>
  <si>
    <t>[ (A-B) / A ] x 100</t>
  </si>
  <si>
    <t>GI-IND-1</t>
  </si>
  <si>
    <t xml:space="preserve">Cumplimiento en tiempos de respuesta a los requerimientos de información.         </t>
  </si>
  <si>
    <t xml:space="preserve">Junio:Se valida dato y soporte, se responden del periodo anterior, teniendo sobre ejecución
</t>
  </si>
  <si>
    <t>GI-IND-3</t>
  </si>
  <si>
    <t>Número de fuentes de información actualizadas Bodega de datos</t>
  </si>
  <si>
    <t>Total fuentes de información  Bodega de datos</t>
  </si>
  <si>
    <t>Se recomienda fortalecer evidencias, teniendo en cuenta que es la programación de actualización de bodega de datos. Revisar si se pude dejar como indicador simple.
Mayo:se avlidan datos y soportes</t>
  </si>
  <si>
    <t>GI-IND-4</t>
  </si>
  <si>
    <t>Número de fuentes de información actualizadas DG</t>
  </si>
  <si>
    <t>Total fuentes de información  DG</t>
  </si>
  <si>
    <t>Se recomienda fortalecer evidencias, teniendo en cuenta que es la programación de actualización de bodega de datos. Revisar si se puede dejar como indicador simple. Fortalecer análisis
Junio:se validan datos y soportes</t>
  </si>
  <si>
    <t>GT-IND-1</t>
  </si>
  <si>
    <t>Abril , mayo y junio: Se validan datos y soportes. Se recomienda en el análisis describir la gestióny  la razón del resultado.</t>
  </si>
  <si>
    <t>GT-IND-3</t>
  </si>
  <si>
    <t>Abril , mayo y junio: Se validan datos y soportes</t>
  </si>
  <si>
    <t xml:space="preserve">GH-IND1 </t>
  </si>
  <si>
    <t>GH-IND10</t>
  </si>
  <si>
    <t>GH-IND11</t>
  </si>
  <si>
    <t>GH-IND12</t>
  </si>
  <si>
    <t>GH-IND13</t>
  </si>
  <si>
    <t>GH-IND14</t>
  </si>
  <si>
    <t>GH-IND15</t>
  </si>
  <si>
    <t>&lt;3%</t>
  </si>
  <si>
    <t>Se  inactiva a partir de enero 2023</t>
  </si>
  <si>
    <t xml:space="preserve">GH-IND16 </t>
  </si>
  <si>
    <t xml:space="preserve">GH-IND17
</t>
  </si>
  <si>
    <t>Número de trabajadores activos en el mes</t>
  </si>
  <si>
    <t>GH-IND2</t>
  </si>
  <si>
    <t>GH-IND3</t>
  </si>
  <si>
    <t>GH-IND4</t>
  </si>
  <si>
    <t xml:space="preserve">GH-IND5 </t>
  </si>
  <si>
    <t xml:space="preserve">GH-IND6 </t>
  </si>
  <si>
    <t xml:space="preserve">GH-IND7 </t>
  </si>
  <si>
    <t>GT-IND-4</t>
  </si>
  <si>
    <t>GT-IND-5</t>
  </si>
  <si>
    <t>Abril:Se devuleve dato de existosos.
De conformidad con las observaciones de la OCI se amplia la descripcón d ela variable  Número de cambios aprobados por el CGC, quedando de la siguiente manera: Corresponde al número de cambios aprobados por el CGC, los cuales se tomarán de acuerdo a la fecha de aprobación de los mismos. 
Mayo y junio: se validan datos  y soportes</t>
  </si>
  <si>
    <t>GT-IND-6</t>
  </si>
  <si>
    <t>Abril:Se devuleve dato de existosos.
De conformidad con las observaciones de la OCI se amplia la descripcón d ela variables:
* Número de cambios exitosos, quedando de la siguiente manera:Corresponde al número de cambios que fueron desplegados exitosamente de acuerdo a los registros de seguimiento, lo cuales se tomarán de conformidad a la fecha de ejecución de los mismos.  
*Total Número de cambios aprobados por el CGC en el CG , quedando de la siguiente menera: Corresponde al número de cambios aprobados en el CGC de acuerdo a los registros de seguimiento, los cuales se tomarán de conformidad a la fecha de aprobación de los mismos. 
Mayo: se validan datos  y soportes</t>
  </si>
  <si>
    <t xml:space="preserve">GH-IND9 </t>
  </si>
  <si>
    <t>AJ-IND1</t>
  </si>
  <si>
    <t>Actividades implementadas para la articulación de instituciones en el marco de los sistemas locales de Justicia</t>
  </si>
  <si>
    <t>A</t>
  </si>
  <si>
    <t>Se aumenta la meta
Marzo: Falta soporte correspondiente a las 30 actiivdades ejecutadas. El proceso ajusta
Junio: Se valida dato y soporte</t>
  </si>
  <si>
    <t>GI-IND-2</t>
  </si>
  <si>
    <t>Se recomienda fortalecer evidencias, teniendo en cuenta que es la programación de actualización de bodega de datos. Revisar si se peude dejar como indicador simple.
Se solicita inactivación febrero 2023</t>
  </si>
  <si>
    <t>AJ-IND2</t>
  </si>
  <si>
    <t>Junio: se valida dato y soporte. se presenta sobre ejecuciín, a lo que se sugiere que en el análisis se explique claramente la razón.</t>
  </si>
  <si>
    <t>AJ-IND4</t>
  </si>
  <si>
    <t xml:space="preserve">#número de usuarios
 encuestados
</t>
  </si>
  <si>
    <t xml:space="preserve">
Junio:El reprote del dato numerico no coinciden con los soporte cargados al portal, revisar y remitir por este medio</t>
  </si>
  <si>
    <t>AJ-IND7</t>
  </si>
  <si>
    <t xml:space="preserve">Junio: se valida dato y soporte. </t>
  </si>
  <si>
    <t>AJ-IND8</t>
  </si>
  <si>
    <t>Junio:Se devuelve reporte de variable de sumatoria de los resultados de los instrumentos, reportan 3825 y de acuerdo con el soporte es 16368</t>
  </si>
  <si>
    <t>AJ-IND9</t>
  </si>
  <si>
    <t>Jornadas de Justicia Móvil en el Distrito realizadas</t>
  </si>
  <si>
    <t>Medir el porcentaje de gestión, y ejecución de las Jornadas Móviles de Acceso a la Justicia realizadas por las Unidades Mòviles (vans)</t>
  </si>
  <si>
    <t># de jornadas móviles de acceso a la Justicia realizadas</t>
  </si>
  <si>
    <t xml:space="preserve">Junio:Sin observaciones </t>
  </si>
  <si>
    <t>CID-IND-1</t>
  </si>
  <si>
    <t>Junio: Se valida dato 
Es impronta ten mencionar que los archivos y soportes cargados van en línea de cumplir con confidencialidad que esta oficina maneja en procesos disciplinarios.</t>
  </si>
  <si>
    <t>CID-IND-2</t>
  </si>
  <si>
    <t>Se aumenta la meta al 70%
Junio: Se presenta sobre ejecución, se recomienda revisar la meta programada.
Es impronta ten mencionar que los archivos y soportes cargados van en línea de cumplir con confidencialidad que esta oficina maneja en procesos disciplinarios.</t>
  </si>
  <si>
    <t>GF-IND-1</t>
  </si>
  <si>
    <t>Junio: Se validan soportes y dato, se da claridad que se cuenta por pdf y excel cada conciliaicón.</t>
  </si>
  <si>
    <t xml:space="preserve">GF-IND-3	</t>
  </si>
  <si>
    <t>Oportunidad en el Trámite de Cuentas</t>
  </si>
  <si>
    <t>Junio: Sin observaciones s epresentan soporte en coherencia con el reporte numerico</t>
  </si>
  <si>
    <t xml:space="preserve">GF-IND-4	</t>
  </si>
  <si>
    <t xml:space="preserve">GF-IND-5	</t>
  </si>
  <si>
    <t>GH-IND19</t>
  </si>
  <si>
    <t xml:space="preserve">	Eficacia del Plan Estrategico de Talento Humano</t>
  </si>
  <si>
    <t>Medir el cumplimiento de las actividades del Plan Estrategico de Talento Humano</t>
  </si>
  <si>
    <t>Total de  actividades ejecutadas   dentro de la Secretaría durante la implementación del Plan Estrategico del Talento Humano en la vigencia</t>
  </si>
  <si>
    <t>Se crea indicador de gestión para la vigencia, cabe aclarar que, los idnicadores del SST se cuentran a cargo del proceso y la dirección de gestión humana, en el marco del SGC se cuantan con indicadores de gestión por proceso.
Junio: Se validan datos y soportes</t>
  </si>
  <si>
    <t>GH-IND18</t>
  </si>
  <si>
    <t xml:space="preserve">	Nivel adquirido de conocimiento en las capacitaciones</t>
  </si>
  <si>
    <t>Medir el nivel adquirido de conocimiento en las capacitaciones mediante el desarrollo de las actividades del Plan Institucional de Capacitación, para evaluar el impacto generado de las mismas.</t>
  </si>
  <si>
    <t>Promedio grupal de la evaluación final</t>
  </si>
  <si>
    <t>Promedio grupal de la evaluación inicial</t>
  </si>
  <si>
    <t>A-B</t>
  </si>
  <si>
    <t>Junio: Se validan datos y soportes</t>
  </si>
  <si>
    <t>SM-IND-2</t>
  </si>
  <si>
    <t>18/04/2022
Desde la OAP se realiza cargue de datos y análisis 
El proceso solicita inactivar el indicador a partir de julio.</t>
  </si>
  <si>
    <t>GH-IND8</t>
  </si>
  <si>
    <t xml:space="preserve">GS-IND-1	</t>
  </si>
  <si>
    <t>Grado de implementación de las acciones contempladas en las estrategias para el fortalecimiento de los organismos de seguridad, la participación ciudadana, la consolidación de entornos protectores, la atención a población vulnerable y el logro de las garantías a la movilización social.</t>
  </si>
  <si>
    <t>Medir periódicamente el grado de implementación de las acciones planificadas por la Subsecretaría de Seguridad y Convivencia para el cumplimiento de sus objetivos misionales.</t>
  </si>
  <si>
    <t xml:space="preserve">Sumatoria de los porcentajes promedio de cumplimiento por cada estrategia para el periodo verificado	</t>
  </si>
  <si>
    <t>Número de estrategias programadas para ser implementadas en el periodo</t>
  </si>
  <si>
    <t>Se mantiene la meta en 100%
Junio: Se valida dato y soporte. Se recominda continuar con la formulaciónd el indicador de satisfación.</t>
  </si>
  <si>
    <t>SM-IND-1</t>
  </si>
  <si>
    <t># informes de seguimientos y auditorias realizadas de acuerdo al Plan Anual de Auditoria.</t>
  </si>
  <si>
    <t># de seguimientos y auditorias programadas de acuerdo al Plan Anual de Auditoria.</t>
  </si>
  <si>
    <t>Junio: se valida soporte y reporte numerico</t>
  </si>
  <si>
    <t xml:space="preserve">Deficiente </t>
  </si>
  <si>
    <t>Código:</t>
  </si>
  <si>
    <t>F-DS-737</t>
  </si>
  <si>
    <t>Versión:</t>
  </si>
  <si>
    <t>Fecha Aprobación:</t>
  </si>
  <si>
    <t xml:space="preserve">Fecha de Vigencia:   06-03-2020            </t>
  </si>
  <si>
    <t>Hoja 1 de 1</t>
  </si>
  <si>
    <t>Total</t>
  </si>
  <si>
    <t>Resultado Acumulado</t>
  </si>
  <si>
    <t>B</t>
  </si>
  <si>
    <t>C</t>
  </si>
  <si>
    <t>D</t>
  </si>
  <si>
    <t>Prog</t>
  </si>
  <si>
    <t>Ejec</t>
  </si>
  <si>
    <t xml:space="preserve">
Porcentaje de actividades implementadas para la articulación de instituciones en el marco de los sistemas locales de Justicia</t>
  </si>
  <si>
    <t>Orientar, atender y remitir a los habitantes de Bogotá a los programas y servicios de justicia y a los métodos autocompositivos para el abordaje pacífico de conflictos.</t>
  </si>
  <si>
    <t>Atenciones realizadas en las Casas de Justicia y canales no presenciales de acceso a la justicia</t>
  </si>
  <si>
    <t>Medir las atenciones a usuarios en la recepción de las Casas de Justicia y canales no presenciales de acceso a la justicia</t>
  </si>
  <si>
    <t># de atenciones realizadas</t>
  </si>
  <si>
    <t xml:space="preserve"># de atenciones solicitadas </t>
  </si>
  <si>
    <t xml:space="preserve">Se cumplieron las actividades programadas para el mes, pero el resultado es con respecto a la meta anual </t>
  </si>
  <si>
    <t>El periodo de medición se inicia el 31-05-2020</t>
  </si>
  <si>
    <t>&lt;30%</t>
  </si>
  <si>
    <t xml:space="preserve">A partir del mes de octubre se ajusta periodicidad y descripción del Indicador </t>
  </si>
  <si>
    <t>Teniendo en cuanta la ejecución del indicador de satisfacción, es importante se revisen otras formas realizar las encuestas de satisfacción ya que se siguen prestando los servicios básicos a las personas privadas de la libertad y es importante conocer el nivel de satisfacción de los mismos.</t>
  </si>
  <si>
    <t xml:space="preserve">Porcentaje mensual de alimentacion terapéutica suministrada       </t>
  </si>
  <si>
    <t xml:space="preserve"> Medir las raciones terápeuticas suministradas a las Personas Privadas de la Libertad en el mes.</t>
  </si>
  <si>
    <t>mensual</t>
  </si>
  <si>
    <t xml:space="preserve">Indicador nuevo, inicia medición desde el 01 de mayo de 2020. </t>
  </si>
  <si>
    <t>&lt; 0%</t>
  </si>
  <si>
    <t xml:space="preserve">Es necesario aplicar medidas de mejora frente a la ejecución del indicador de riñas, ya que a pesar de que el promedio de este periodo fue menor al 1er trimestre, sigue siendo alto con respecto a la vigencia anterior. 
</t>
  </si>
  <si>
    <t>15 DÍAS</t>
  </si>
  <si>
    <t>Expedientes disciplinarios impulsados en terminos de ley</t>
  </si>
  <si>
    <t xml:space="preserve">Impulsar los expedientes expedientes disciplinarios de conformidad a los terminos de ley, en aras de acelerar las actuaciones administrativas de los diferentes procesos. </t>
  </si>
  <si>
    <t>No. De expedientes Disciplinarios impulsados en terminos de ley</t>
  </si>
  <si>
    <t>No. De expedientes Disciplinarios en terminos de ley para ser impulsados</t>
  </si>
  <si>
    <t xml:space="preserve">Dependencias de la entidad </t>
  </si>
  <si>
    <t xml:space="preserve">Se ajusta el indicador a la medición del cumplimeinto del Plan Operativo Anual de la Oficina de Planeación </t>
  </si>
  <si>
    <t>LIMINAD</t>
  </si>
  <si>
    <t>Porcentaje de procesos publicados declarados desiertos de la unidad ejecutora 02</t>
  </si>
  <si>
    <t xml:space="preserve">Establecer el porcentaje de órdenes de compra, invitaciones y pliegos de condiciones elaborados, con respecto a los procesos contractuales presupuestados que requieren pliego de condiciones.         </t>
  </si>
  <si>
    <t xml:space="preserve">Establecer el porcentaje de los procesos declarados desiertos por aspectos técnicos, financieros o jurídicos, con respecto a los procesos de selección publicados de la unidad ejecutora 02. </t>
  </si>
  <si>
    <t># Procesos declarados desiertos de la unidad ejecutora 02</t>
  </si>
  <si>
    <t># Procesos de selección de la unidad ejecutora 02 publicados</t>
  </si>
  <si>
    <t>Eliminado</t>
  </si>
  <si>
    <t>Se elimina de acuerdo a la revisión e indicdores del mes de marzo</t>
  </si>
  <si>
    <t xml:space="preserve"> Crecimiento digital de las audiencias a través de los canales oficiales de la SSCJ    </t>
  </si>
  <si>
    <t xml:space="preserve">Crecimiento de la audiencia a través del canal de intranet de la SSCJ </t>
  </si>
  <si>
    <t xml:space="preserve"> Conocer el nivel de audiencia digital de los seguidores en los medios oficiales de comunicación de la SSCJ         </t>
  </si>
  <si>
    <t xml:space="preserve">Número de nuevas visitas a la intranet para el periodo actual </t>
  </si>
  <si>
    <t xml:space="preserve">Número de visitas a la intranet para el periodo anterior. </t>
  </si>
  <si>
    <t>5 días</t>
  </si>
  <si>
    <t>&lt; 10%</t>
  </si>
  <si>
    <t xml:space="preserve">Porcentaje de avance Programa de Gestión Documental         </t>
  </si>
  <si>
    <t xml:space="preserve">Medir el porcentaje de cumplimiento de las actividades propuestas en la implementación del Programa de Gestión Documental PGD, de acuerdo al cronograma previsto.         </t>
  </si>
  <si>
    <t xml:space="preserve">Número de actividades Ejecutada en el periodo   </t>
  </si>
  <si>
    <t xml:space="preserve">Porcentaje de cumplimiento Estudios previos procesos de la Dirección de Recursos Físicos y Gestión Documental         </t>
  </si>
  <si>
    <t>Realizar el seguimiento a la estructuración oportuna de  los estudios previos de los procesos contractuales requeridos por la Dirección de Recursos Físicos y Gestión Documental en el Plan Anual de Adquisiciones.</t>
  </si>
  <si>
    <t xml:space="preserve">Número de estudios previos radicados en la Dirección Jurídica y Contractual durante el periodo.   </t>
  </si>
  <si>
    <t>Total de procesos contractuales requeridos en el Plan Anual de Adquisiciones.</t>
  </si>
  <si>
    <t>Porcentaje de cumplimiento Sistema de Gestión de Documentos Electrónicos de Archivo -SGDEA-</t>
  </si>
  <si>
    <t xml:space="preserve">Medir el porcentaje de cumplimiento de las actividades propuestas en la estructuración del Sistema de Gestión de Documentos Electrónicos de Archivo -SGDEA-.         </t>
  </si>
  <si>
    <t>Total de actividades programadas en el periodo.</t>
  </si>
  <si>
    <t xml:space="preserve">Se elimina por que se incorpora al indicador de instrumentos archivistricos </t>
  </si>
  <si>
    <t xml:space="preserve">Porcentaje de cumplimiento del Sistema Integrado de Conservación SIC          </t>
  </si>
  <si>
    <t xml:space="preserve">Medir el porcentaje de cumplimiento de las actividades propuestas en la estructuración del Sistema Integrado de Conservación -SIC-          </t>
  </si>
  <si>
    <t xml:space="preserve">Porcentaje de Transferencias documentales de los archivos de gestión al archivo central </t>
  </si>
  <si>
    <t xml:space="preserve">Medir el porcentaje de cumplimiento de la transferencia documental de cada una de las dependencias al Archivo Central de la Entidad, de acuerdo a la aplicación de la TRD y Plan de Transferencia Documental, cumpliendo con la normatividad vigente.         </t>
  </si>
  <si>
    <t>Número de transferencias primarias de archivos de la SSCJ realizadas.</t>
  </si>
  <si>
    <t>Total de transferencias primarias de archivos programadas durante el periodo</t>
  </si>
  <si>
    <t>Indicador inactivo</t>
  </si>
  <si>
    <t>Oportunidad en la entrega de la nómina para revisión</t>
  </si>
  <si>
    <t xml:space="preserve">Medir la oportunidad en los tiempos de entrega de la nómina para revisión del Director de Gestión Humana         </t>
  </si>
  <si>
    <t>Fecha de Cronograma</t>
  </si>
  <si>
    <t>Fecha Real de Entrega</t>
  </si>
  <si>
    <t>B-A</t>
  </si>
  <si>
    <t>(-) 1 día</t>
  </si>
  <si>
    <t xml:space="preserve">Porcentaje de inconsistencias o errores presentados en nómina         </t>
  </si>
  <si>
    <t xml:space="preserve">Medir el porcentaje de inconsistencias que se presenten en la nómina, una vez ésta ha sido entregada.         </t>
  </si>
  <si>
    <t xml:space="preserve">No. de inconsistencias o rechazos detectados después de entregada la nomina del periodo    </t>
  </si>
  <si>
    <t xml:space="preserve">Total de funcionarios en la nomina   </t>
  </si>
  <si>
    <t xml:space="preserve"> </t>
  </si>
  <si>
    <t>Actualización de la Planta de personal</t>
  </si>
  <si>
    <t>Garantizar la entrega oportuna de la actualización de la planta de personal de la SCJ.</t>
  </si>
  <si>
    <t xml:space="preserve">Fecha programada para entrega de la planta actualizada   </t>
  </si>
  <si>
    <t xml:space="preserve">Fecha real de entrega de la planta actualizada   </t>
  </si>
  <si>
    <t>No existe un valor acumulado de las variables dada su unidad  de medición. Su resultado se genera del promedio de días de entrega de la planta de personal</t>
  </si>
  <si>
    <t>Oportunidad de respuesta a solicitudes basadas en planta de empleos e historias laborales</t>
  </si>
  <si>
    <t>Cumplir con una meta de tiempo definida, para dar respuesta a las solicitudes hechas a Gestión Humana por temas de planta de empleos e historias laborales</t>
  </si>
  <si>
    <t>días</t>
  </si>
  <si>
    <t xml:space="preserve">Trimestral </t>
  </si>
  <si>
    <t>Sumatoria días de tiempos de respuesta</t>
  </si>
  <si>
    <t>Número total de solicitudes</t>
  </si>
  <si>
    <t>(A/B)</t>
  </si>
  <si>
    <t>&lt;= 7 días</t>
  </si>
  <si>
    <t>Oportunidad de respuesta a solicitudes de reubicación o traslados</t>
  </si>
  <si>
    <t>Cumplir con una meta de tiempo definida, para dar respuesta a las solicitudes hechas a Gestión Humana por reubicación</t>
  </si>
  <si>
    <t>Tiempo promedio de cubrimiento de vacantes en forma temporal mediante encargo</t>
  </si>
  <si>
    <t>Medir el tiempo promedio que dura el proceso de provisión para cubrir vacantes de forma temporal mediante encargo</t>
  </si>
  <si>
    <t>Sumatoria del total de días necesarios para cubrir las vacantes por encargo del período</t>
  </si>
  <si>
    <t>Cantidad de personas vinculadas para cubrir las vacantes por encargo</t>
  </si>
  <si>
    <t>45 días</t>
  </si>
  <si>
    <t xml:space="preserve"> Se reportan don indicadores con resultado cero, debido al ingreso de personal por la convocatoria 741 de 2018, no se presentaron vacantes o provisionalidades para cubrir en el primer trimestre de la vigencia. 
</t>
  </si>
  <si>
    <t>Tiempo promedio de cubrimiento de vacantes en forma temporal mediante nombramiento en provisionalidad</t>
  </si>
  <si>
    <t>Medir el tiempo promedio que dura el proceso de provisión para cubrir vacantes de forma temporal mediante nombramiento en provisionalidad</t>
  </si>
  <si>
    <t>Sumatoria del total de días necesarios para cubrir las vacantes por provisionalidad del período</t>
  </si>
  <si>
    <t xml:space="preserve"> Cantidad de personas vinculadas para cubrir las vacantes por provisionalidad</t>
  </si>
  <si>
    <t xml:space="preserve">** debido al ingreso de personal por la convocatoria 741 de 2018, no se presentaron vacantes o provisionalidades para cubrir en el primer trimestre de la vigencia. </t>
  </si>
  <si>
    <t xml:space="preserve">Satisfacción con Actividades de Gestión Humana - SST         </t>
  </si>
  <si>
    <t>Satisfacción con Actividades de Gestión Humana</t>
  </si>
  <si>
    <t xml:space="preserve">Conocer el grado de satisfacción de los servidores, respecto a las actividades realizadas por Gestión Humana en el área de capacitación         </t>
  </si>
  <si>
    <t xml:space="preserve">Satisfacción con Actividades de Gestión Humana         </t>
  </si>
  <si>
    <t xml:space="preserve">Conocer el grado de satisfacción de los servidores, respecto a las actividades realizadas por Gestión Humana en el área de bienestar.         </t>
  </si>
  <si>
    <t>Cobertura con las actividades de Gestión Humana - SST</t>
  </si>
  <si>
    <t xml:space="preserve">Medir la participación de los servidores en las actividades de gestión humana, en los temas de SST   </t>
  </si>
  <si>
    <t>Total de servidores que participaron en al menos una (1) actividad</t>
  </si>
  <si>
    <t xml:space="preserve"> Total de servidores en planta </t>
  </si>
  <si>
    <t>Cobertura con las actividades de Gestión Humana - Capacitación</t>
  </si>
  <si>
    <t xml:space="preserve">Medir la participación de los servidores en las actividades de capacitación de  gestión humana.      </t>
  </si>
  <si>
    <t>Cobertura con las actividades de Gestión Humana - Bienestar</t>
  </si>
  <si>
    <t xml:space="preserve">Medir la participación de los servidores en las actividades de bienestar de gestión humana. </t>
  </si>
  <si>
    <t>Porcentaje de implementación del plan del Sistema de Gestión de Seguridad y Salud en el Trabajo</t>
  </si>
  <si>
    <t>Medir el cumplimiento de la implementación del Sistema de Seguridad y Salud en el Trabajo en cada trimestre</t>
  </si>
  <si>
    <t xml:space="preserve">Impacto de la intervención asociada al programa de vigilancia epidemiológica de riesgo psicosocial         </t>
  </si>
  <si>
    <t xml:space="preserve">Medir el impacto que se generó en los servidores, de acuerdo con los aspectos analizados según encuestas de riesgo psicosocial aplicadas         </t>
  </si>
  <si>
    <t>Anual</t>
  </si>
  <si>
    <t xml:space="preserve">Resultado Batería Riesgo Psicosocial Año 2017   </t>
  </si>
  <si>
    <t xml:space="preserve">Resultado Batería Riesgo Psicosocial Año 2019   </t>
  </si>
  <si>
    <t xml:space="preserve">Una vez analizado la información de medición se concluye que la herramienta utilizada para medir impacto psicosocial tiene que desarrollarse de manera presencial y debido a las condiciones actuales de virtualidad, no es posible,por tal razón se elimina de la bateria de indicadores del proceso </t>
  </si>
  <si>
    <t xml:space="preserve">Impacto de la actividades de capacitación         </t>
  </si>
  <si>
    <t>Medir el impacto que el programa de capacitación generó en los servidores</t>
  </si>
  <si>
    <t>Evaluación de Salida</t>
  </si>
  <si>
    <t>Evaluación de entrada</t>
  </si>
  <si>
    <t xml:space="preserve">Una vez analizado la información de medición se concluye que para 2021 las capacitaciones realizadas no cumplen con el minimo de horas requeridas para la medición de impacto, por tal razón se elimina de la bateria de indicadores del proceso. Par la vigencia 2021. se tendra un solo indicador de medición de impacto </t>
  </si>
  <si>
    <t>Oportunidad en la proyección de los actos administrativos</t>
  </si>
  <si>
    <t>Cumplir con la meta de tiempo establecida para la proyección de los actos administrativos que dependen de la Dirección de Gestión Humana.</t>
  </si>
  <si>
    <t>Sumatoria tiempos de proyección de los actos administrativos</t>
  </si>
  <si>
    <t xml:space="preserve"> Número total de actos administrativos</t>
  </si>
  <si>
    <t>3 días</t>
  </si>
  <si>
    <t>Cumplimiento de la puesta en marcha de la estrategia de teletrabajo en la SCJ</t>
  </si>
  <si>
    <t>Evidenciar el cumplimiento del plan de trabajo definido para la implementación y puesta en marcha de la estrategia de teletrabajo</t>
  </si>
  <si>
    <t xml:space="preserve">Analizar y suministrar información          </t>
  </si>
  <si>
    <t xml:space="preserve">Monitorear la respuesta de los requerimientos de información en materia de seguridad, convivencia y justicia realizados al proceso, con el fin de identificar oportunidades de mejora.         </t>
  </si>
  <si>
    <t>Número de informes de seguimientos y auditorias realizadas de acuerdo al Plan Anual de Auditoria.</t>
  </si>
  <si>
    <t>Número de informes de seguimientos y auditorias programadas de acuerdo al Plan Anual de Auditoria.</t>
  </si>
  <si>
    <t xml:space="preserve">"Numero de acciones del Plan de Mejoramiento cerradas efectivamente durante el trimestre.
 "   </t>
  </si>
  <si>
    <t>Orientar, atender y remitir a los habitantes de Bogotá a los programas y servicios de justicia y a los métodos autocompositivos para el abordaje pacífico de conflictos</t>
  </si>
  <si>
    <t>Porcentaje de atenciones a personas pospenadas y jóvenes mayores de 18 años de edad egresados del SRPA</t>
  </si>
  <si>
    <t>Medir el porcentaje de personas atendidas en los servicios pospenitenciarios y de posegreso del SRPA mayores de 18 años de edad</t>
  </si>
  <si>
    <t>Número de personas atendidas</t>
  </si>
  <si>
    <t>Número de personas que se esperan atender</t>
  </si>
  <si>
    <t xml:space="preserve">Fortalecer el acceso a la justicia, el mejoramiento de las condiciones de convivencia, la prevención del delito, la reparación a las víctimas y el empoderamiento de derechos de sus habitantes. 
</t>
  </si>
  <si>
    <t>Medir el porcentaje de reincidencia penitenciaria o de ingreso al Sistema Nacional Penitenciario y Carcelario de las personas atendidas en Casa Libertad</t>
  </si>
  <si>
    <t>Número de personas atendidas en la vigencia pasada que ingresaron al Sistema Nacional Penitenciario y Carcelario en la vigencia actual</t>
  </si>
  <si>
    <t>Número de personas atendidas en la vigencia pasada</t>
  </si>
  <si>
    <t>&lt;5,2%</t>
  </si>
  <si>
    <t>Porcentaje de avance en la actualización de los instrumentos archivísticos</t>
  </si>
  <si>
    <t>Medir el porcentaje de cumplimiento de las actividades propuestas en la actualización de los instrumentos archivísticos, de acuerdo al cronograma previsto.</t>
  </si>
  <si>
    <t xml:space="preserve">Actividades programadas que permitan la actualización de los instrumentos archivísticos.  </t>
  </si>
  <si>
    <t>Se solicita eliminación a partir de enero 2022, en el aplicativo Portal MIPg tenia el código AJ-IND3,</t>
  </si>
  <si>
    <t>Se solicita eliminación a partir de enero 2022, en el aplicativo Portal MIPG tenia el códigoFC-IND1,</t>
  </si>
  <si>
    <t>PROCESO</t>
  </si>
  <si>
    <t>Naturaleza:</t>
  </si>
  <si>
    <t>Tendencia:</t>
  </si>
  <si>
    <t>Estado:</t>
  </si>
  <si>
    <t xml:space="preserve">calidad: </t>
  </si>
  <si>
    <t>Seleccione de la Lista</t>
  </si>
  <si>
    <t>AJ - Acceso y Fortalecimiento a la Justicia</t>
  </si>
  <si>
    <t xml:space="preserve">Activo </t>
  </si>
  <si>
    <t xml:space="preserve">1. Formular y liderar la implementación de la política pública distrital para el mejoramiento de seguridad, convivencia y acceso a la justicia en Bogotá. </t>
  </si>
  <si>
    <t>AS - Atención y Servicio al Ciudadano</t>
  </si>
  <si>
    <t xml:space="preserve">2. tomar decisiones con base en información de altos estándares de calidad, materia de política y gestión de Seguridad, Convivencia y Acceso a la Justicia. </t>
  </si>
  <si>
    <t>CVS - Cárcel Distrital - Custodia y Vigilancia para la Seguridad</t>
  </si>
  <si>
    <t xml:space="preserve">Efectividad </t>
  </si>
  <si>
    <t xml:space="preserve">3. Fortalecer las capacidades de los organismos de seguridad y justicia del distrito a través de inversiones que mejoren sus capacidades y sus equipamientos para que sean más efectivos en sus acciones. </t>
  </si>
  <si>
    <t>AIB - Cárcel Distrital - Atención Integral para PPL</t>
  </si>
  <si>
    <t>Economía</t>
  </si>
  <si>
    <t xml:space="preserve">4. Diseñar e implementar acciones que permitan controlar y prevenir el delito, mejorar la convivencia en Bogotá, aumentar la confianza en las autoridades </t>
  </si>
  <si>
    <t>TJ - Cárcel Distrital - Tramite Jurídico para PPL</t>
  </si>
  <si>
    <t xml:space="preserve">5. Asegurar para los bogotanos el acceso a un Sistema Distrital de Justicia que se acerque al ciudadano con servicios de calidad y que articule la justicia formal, no formal y comunitaria. Así mismo, que oriente el sistema de responsabilidad penal para adolescentes para que prevenga de manera efectiva la vinculación de jóvenes y adolescentes en actividades delictivas. </t>
  </si>
  <si>
    <t>CID - Control Interno Disciplinario</t>
  </si>
  <si>
    <t xml:space="preserve">6. Integrar física y tecnológicamente las entidades del sistema de Emergencias distrital para dar una eficiente respuesta a la ciudadanía. </t>
  </si>
  <si>
    <t>DS - Direccionamiento Sectorial e Institucional</t>
  </si>
  <si>
    <t xml:space="preserve">7. Mejorar la coordinación con las entidades nacionales, regionales y distritales para el optimo desarrollo de la política de seguridad, convivencia y acceso a la justicia. </t>
  </si>
  <si>
    <t>FC - Fortalecimiento de Capacidades Operativas para la S, C y AJ</t>
  </si>
  <si>
    <t xml:space="preserve">8. Fortalecer la capacidad institucional y la gestión administrativa que permita el cumplimiento de la misión. </t>
  </si>
  <si>
    <t>GC - Gestión de Comunicaciones</t>
  </si>
  <si>
    <t>GE - Gestión de Emergencia</t>
  </si>
  <si>
    <t xml:space="preserve">Es conocer el porcentaje de llamadas que no llegan atenderse en un periodo determinado, del cual en un servicio de emergencias la tendencia de esta métrica es llegar a cero, con el fin de no perder llamadas que son importantes o prioritarias donde se puede tener involucrada la vida de un usuario.        </t>
  </si>
  <si>
    <t>FD - Gestión de Recursos Físicos y Documental</t>
  </si>
  <si>
    <t>GS - Gestión de Seguridad y Convivencia</t>
  </si>
  <si>
    <t>GT - Gestión de Tecnología de Información</t>
  </si>
  <si>
    <t>GF - Gestión Financiera</t>
  </si>
  <si>
    <t>GH - Gestión Humana</t>
  </si>
  <si>
    <t>JC - Gestión Jurídica y Contractual</t>
  </si>
  <si>
    <t>GI - Gestión y Análisis de la Información de S, C y AJ</t>
  </si>
  <si>
    <t>SM - Seguimiento y Monitoreo al Sistema de Control Interno</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</si>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</sst>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0%"/>
    <numFmt numFmtId="166" formatCode="0.000%"/>
    <numFmt numFmtId="167" formatCode="0.0000"/>
  </numFmts>
  <fonts count="23" x14ac:knownFonts="1">
    <font>
      <sz val="11"/>
      <color theme="1"/>
      <name val="Calibri"/>
      <family val="2"/>
      <scheme val="minor"/>
    </font>
    <font>
      <sz val="8"/>
      <color theme="1"/>
      <name val="Arial Narrow"/>
      <family val="2"/>
    </font>
    <font>
      <b/>
      <sz val="9"/>
      <color indexed="81"/>
      <name val="Tahoma"/>
      <family val="2"/>
    </font>
    <font>
      <sz val="10"/>
      <name val="Arial"/>
      <family val="2"/>
    </font>
    <font>
      <sz val="11"/>
      <color theme="1"/>
      <name val="Calibri"/>
      <family val="2"/>
      <scheme val="minor"/>
    </font>
    <font>
      <b/>
      <sz val="10"/>
      <name val="Arial"/>
      <family val="2"/>
    </font>
    <font>
      <sz val="10"/>
      <color rgb="FF222222"/>
      <name val="Arial"/>
      <family val="2"/>
    </font>
    <font>
      <b/>
      <sz val="8"/>
      <color theme="1"/>
      <name val="Arial Narrow"/>
      <family val="2"/>
    </font>
    <font>
      <sz val="7"/>
      <color rgb="FF000000"/>
      <name val="Calibri"/>
      <family val="2"/>
      <scheme val="minor"/>
    </font>
    <font>
      <sz val="14"/>
      <name val="Arial Narrow"/>
      <family val="2"/>
    </font>
    <font>
      <b/>
      <sz val="14"/>
      <color theme="0"/>
      <name val="Arial Narrow"/>
      <family val="2"/>
    </font>
    <font>
      <b/>
      <sz val="14"/>
      <name val="Arial Narrow"/>
      <family val="2"/>
    </font>
    <font>
      <sz val="14"/>
      <color theme="1"/>
      <name val="Arial Narrow"/>
      <family val="2"/>
    </font>
    <font>
      <sz val="8"/>
      <color theme="0"/>
      <name val="Arial Narrow"/>
      <family val="2"/>
    </font>
    <font>
      <b/>
      <sz val="9"/>
      <color theme="1"/>
      <name val="Arial Narrow"/>
      <family val="2"/>
    </font>
    <font>
      <sz val="8"/>
      <color rgb="FF000000"/>
      <name val="Arial Narrow"/>
      <family val="2"/>
    </font>
    <font>
      <sz val="11"/>
      <name val="Arial"/>
      <family val="2"/>
    </font>
    <font>
      <b/>
      <sz val="8"/>
      <name val="Arial Narrow"/>
      <family val="2"/>
    </font>
    <font>
      <sz val="9"/>
      <color theme="1"/>
      <name val="Arial Narrow"/>
      <family val="2"/>
    </font>
    <font>
      <sz val="9"/>
      <color indexed="81"/>
      <name val="Tahoma"/>
      <family val="2"/>
    </font>
    <font>
      <sz val="8"/>
      <color rgb="FFFF0000"/>
      <name val="Arial Narrow"/>
      <family val="2"/>
    </font>
    <font>
      <b/>
      <sz val="20"/>
      <color theme="1"/>
      <name val="Arial"/>
      <family val="2"/>
    </font>
    <font>
      <sz val="18"/>
      <color theme="1"/>
      <name val="Arial"/>
      <family val="2"/>
    </font>
  </fonts>
  <fills count="1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indexed="9"/>
        <bgColor indexed="64"/>
      </patternFill>
    </fill>
    <fill>
      <patternFill patternType="solid">
        <fgColor rgb="FF0070C0"/>
        <bgColor indexed="64"/>
      </patternFill>
    </fill>
    <fill>
      <patternFill patternType="solid">
        <fgColor rgb="FF70AD47"/>
        <bgColor indexed="64"/>
      </patternFill>
    </fill>
    <fill>
      <patternFill patternType="solid">
        <fgColor theme="9"/>
        <bgColor indexed="64"/>
      </patternFill>
    </fill>
    <fill>
      <patternFill patternType="solid">
        <fgColor theme="5"/>
        <bgColor indexed="64"/>
      </patternFill>
    </fill>
    <fill>
      <patternFill patternType="solid">
        <fgColor theme="4"/>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7"/>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s>
  <cellStyleXfs count="6">
    <xf numFmtId="0" fontId="0" fillId="0" borderId="0"/>
    <xf numFmtId="0" fontId="3" fillId="0" borderId="0"/>
    <xf numFmtId="9" fontId="4" fillId="0" borderId="0" applyFont="0" applyFill="0" applyBorder="0" applyAlignment="0" applyProtection="0"/>
    <xf numFmtId="41" fontId="4" fillId="0" borderId="0" applyFont="0" applyFill="0" applyBorder="0" applyAlignment="0" applyProtection="0"/>
    <xf numFmtId="9" fontId="3" fillId="0" borderId="0" applyFont="0" applyFill="0" applyBorder="0" applyAlignment="0" applyProtection="0"/>
    <xf numFmtId="0" fontId="3" fillId="0" borderId="0"/>
  </cellStyleXfs>
  <cellXfs count="232">
    <xf numFmtId="0" fontId="0" fillId="0" borderId="0" xfId="0"/>
    <xf numFmtId="0" fontId="1" fillId="0" borderId="1" xfId="0" applyFont="1" applyBorder="1" applyAlignment="1">
      <alignment vertical="center"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1" fillId="0" borderId="0" xfId="0" applyFont="1" applyAlignment="1">
      <alignment vertical="top" wrapText="1"/>
    </xf>
    <xf numFmtId="9" fontId="1" fillId="0" borderId="1" xfId="2" applyFont="1" applyBorder="1" applyAlignment="1">
      <alignment horizontal="center" vertical="center" wrapText="1"/>
    </xf>
    <xf numFmtId="9" fontId="1" fillId="0" borderId="1" xfId="2" applyFont="1" applyBorder="1" applyAlignment="1">
      <alignment wrapText="1"/>
    </xf>
    <xf numFmtId="0" fontId="1" fillId="2" borderId="1" xfId="0" applyFont="1" applyFill="1" applyBorder="1" applyAlignment="1">
      <alignment wrapText="1"/>
    </xf>
    <xf numFmtId="1" fontId="1" fillId="0" borderId="1" xfId="0" applyNumberFormat="1" applyFont="1" applyBorder="1" applyAlignment="1">
      <alignment wrapText="1"/>
    </xf>
    <xf numFmtId="0" fontId="1" fillId="2" borderId="1" xfId="0" applyFont="1" applyFill="1" applyBorder="1" applyAlignment="1">
      <alignment horizontal="center" vertical="center" wrapText="1"/>
    </xf>
    <xf numFmtId="0" fontId="1" fillId="0" borderId="17" xfId="0" applyFont="1" applyBorder="1" applyAlignment="1">
      <alignment wrapText="1"/>
    </xf>
    <xf numFmtId="0" fontId="1" fillId="0" borderId="18" xfId="0" applyFont="1" applyBorder="1" applyAlignment="1">
      <alignment wrapText="1"/>
    </xf>
    <xf numFmtId="0" fontId="1" fillId="0" borderId="18" xfId="0" applyFont="1" applyBorder="1" applyAlignment="1">
      <alignment vertical="top" wrapText="1"/>
    </xf>
    <xf numFmtId="0" fontId="1" fillId="0" borderId="19" xfId="0" applyFont="1" applyBorder="1" applyAlignment="1">
      <alignment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5" fillId="0" borderId="0" xfId="1" applyFont="1" applyAlignment="1">
      <alignment wrapText="1"/>
    </xf>
    <xf numFmtId="0" fontId="5" fillId="0" borderId="0" xfId="1" applyFont="1" applyAlignment="1">
      <alignment vertical="top" wrapText="1"/>
    </xf>
    <xf numFmtId="0" fontId="3" fillId="0" borderId="0" xfId="1" applyAlignment="1">
      <alignment wrapText="1"/>
    </xf>
    <xf numFmtId="0" fontId="3" fillId="0" borderId="0" xfId="1" applyAlignment="1">
      <alignment vertical="top" wrapText="1"/>
    </xf>
    <xf numFmtId="0" fontId="6" fillId="0" borderId="0" xfId="1" applyFont="1" applyAlignment="1">
      <alignment vertical="top" wrapText="1"/>
    </xf>
    <xf numFmtId="164" fontId="3" fillId="0" borderId="0" xfId="1" applyNumberFormat="1" applyAlignment="1">
      <alignment vertical="top" wrapText="1"/>
    </xf>
    <xf numFmtId="10" fontId="0" fillId="0" borderId="0" xfId="4" applyNumberFormat="1" applyFont="1" applyAlignment="1">
      <alignment wrapText="1"/>
    </xf>
    <xf numFmtId="10" fontId="0" fillId="0" borderId="0" xfId="4" applyNumberFormat="1" applyFont="1" applyAlignment="1">
      <alignment vertical="top"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0" borderId="20" xfId="0" applyFont="1" applyBorder="1" applyAlignment="1">
      <alignment wrapText="1"/>
    </xf>
    <xf numFmtId="9" fontId="1" fillId="0" borderId="18" xfId="0" applyNumberFormat="1" applyFont="1" applyBorder="1" applyAlignment="1">
      <alignment horizontal="center" vertical="center" wrapText="1"/>
    </xf>
    <xf numFmtId="0" fontId="1" fillId="4" borderId="1" xfId="0" applyFont="1" applyFill="1" applyBorder="1" applyAlignment="1">
      <alignment wrapText="1"/>
    </xf>
    <xf numFmtId="0" fontId="1" fillId="3" borderId="1" xfId="0" applyFont="1" applyFill="1" applyBorder="1" applyAlignment="1">
      <alignment wrapText="1"/>
    </xf>
    <xf numFmtId="1" fontId="1" fillId="0" borderId="1" xfId="2" applyNumberFormat="1" applyFont="1" applyBorder="1" applyAlignment="1">
      <alignment horizontal="center" vertical="center" wrapText="1"/>
    </xf>
    <xf numFmtId="9" fontId="1" fillId="0" borderId="1" xfId="2" applyFont="1" applyFill="1" applyBorder="1" applyAlignment="1">
      <alignment horizontal="center" vertical="center" wrapText="1"/>
    </xf>
    <xf numFmtId="10" fontId="1" fillId="0" borderId="1" xfId="2"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 xfId="3" applyNumberFormat="1" applyFont="1" applyFill="1" applyBorder="1" applyAlignment="1">
      <alignment horizontal="center" vertical="center" wrapText="1"/>
    </xf>
    <xf numFmtId="1" fontId="1" fillId="0" borderId="1" xfId="2" applyNumberFormat="1" applyFont="1" applyBorder="1" applyAlignment="1">
      <alignment wrapText="1"/>
    </xf>
    <xf numFmtId="10" fontId="1" fillId="0" borderId="1" xfId="0" applyNumberFormat="1" applyFont="1" applyBorder="1" applyAlignment="1">
      <alignment wrapText="1"/>
    </xf>
    <xf numFmtId="0" fontId="8" fillId="0" borderId="0" xfId="0" applyFont="1" applyAlignment="1">
      <alignment horizontal="justify" vertical="center" readingOrder="1"/>
    </xf>
    <xf numFmtId="0" fontId="12" fillId="0" borderId="0" xfId="0" applyFont="1" applyAlignment="1">
      <alignment wrapText="1"/>
    </xf>
    <xf numFmtId="0" fontId="1" fillId="0" borderId="1" xfId="0" applyFont="1" applyBorder="1" applyAlignment="1">
      <alignment horizontal="center" vertical="top" wrapText="1"/>
    </xf>
    <xf numFmtId="0" fontId="1" fillId="3" borderId="1" xfId="0" applyFont="1" applyFill="1" applyBorder="1" applyAlignment="1">
      <alignment horizontal="center" vertical="center" wrapText="1"/>
    </xf>
    <xf numFmtId="0" fontId="1" fillId="0" borderId="1" xfId="0" applyFont="1" applyBorder="1" applyAlignment="1">
      <alignment horizontal="right" wrapText="1"/>
    </xf>
    <xf numFmtId="1" fontId="1" fillId="0" borderId="0" xfId="0" applyNumberFormat="1" applyFont="1" applyAlignment="1">
      <alignment wrapText="1"/>
    </xf>
    <xf numFmtId="0" fontId="13" fillId="0" borderId="1" xfId="0" applyFont="1" applyBorder="1" applyAlignment="1">
      <alignment horizontal="center" vertical="center" wrapText="1"/>
    </xf>
    <xf numFmtId="0" fontId="1" fillId="0" borderId="17"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horizontal="left" vertical="center" wrapText="1"/>
    </xf>
    <xf numFmtId="1" fontId="1" fillId="0" borderId="0" xfId="0" applyNumberFormat="1" applyFont="1" applyAlignment="1">
      <alignment horizontal="left" vertical="center" wrapText="1"/>
    </xf>
    <xf numFmtId="0" fontId="1" fillId="0" borderId="17" xfId="0" applyFont="1" applyBorder="1" applyAlignment="1">
      <alignment horizontal="center" vertical="center" wrapText="1"/>
    </xf>
    <xf numFmtId="1" fontId="1" fillId="0" borderId="0" xfId="0" applyNumberFormat="1" applyFont="1" applyAlignment="1">
      <alignment horizontal="center" vertical="center" wrapText="1"/>
    </xf>
    <xf numFmtId="0" fontId="14" fillId="7"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164" fontId="1" fillId="0" borderId="1" xfId="2" applyNumberFormat="1" applyFont="1" applyBorder="1" applyAlignment="1">
      <alignment horizontal="center" vertical="center" wrapText="1"/>
    </xf>
    <xf numFmtId="0" fontId="1" fillId="0" borderId="6" xfId="0" applyFont="1" applyBorder="1" applyAlignment="1">
      <alignment horizontal="center" vertical="center" wrapText="1"/>
    </xf>
    <xf numFmtId="9" fontId="1" fillId="0" borderId="0" xfId="2" applyFont="1" applyBorder="1" applyAlignment="1">
      <alignment horizontal="center" vertical="center" wrapText="1"/>
    </xf>
    <xf numFmtId="0" fontId="1" fillId="4" borderId="0" xfId="0" applyFont="1" applyFill="1" applyAlignment="1">
      <alignment wrapText="1"/>
    </xf>
    <xf numFmtId="0" fontId="1" fillId="11" borderId="1" xfId="0" applyFont="1" applyFill="1" applyBorder="1" applyAlignment="1">
      <alignment vertical="center" wrapText="1"/>
    </xf>
    <xf numFmtId="9" fontId="1" fillId="0" borderId="0" xfId="0" applyNumberFormat="1" applyFont="1" applyAlignment="1">
      <alignment horizontal="center" vertical="center" wrapText="1"/>
    </xf>
    <xf numFmtId="9" fontId="1" fillId="0" borderId="0" xfId="2" applyFont="1" applyFill="1" applyBorder="1" applyAlignment="1">
      <alignment horizontal="center" vertical="center" wrapText="1"/>
    </xf>
    <xf numFmtId="0" fontId="13" fillId="0" borderId="0" xfId="0" applyFont="1" applyAlignment="1">
      <alignment horizontal="center" vertical="center" wrapText="1"/>
    </xf>
    <xf numFmtId="0" fontId="7" fillId="0" borderId="1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5" xfId="0" applyFont="1" applyBorder="1" applyAlignment="1">
      <alignment horizontal="center" vertical="center" wrapText="1"/>
    </xf>
    <xf numFmtId="164" fontId="1" fillId="0" borderId="1" xfId="2" applyNumberFormat="1" applyFont="1" applyFill="1" applyBorder="1" applyAlignment="1">
      <alignment horizontal="center" vertical="center" wrapText="1"/>
    </xf>
    <xf numFmtId="10" fontId="1" fillId="0" borderId="1" xfId="2" applyNumberFormat="1" applyFont="1" applyFill="1" applyBorder="1" applyAlignment="1">
      <alignment horizontal="center" vertical="center" wrapText="1"/>
    </xf>
    <xf numFmtId="14" fontId="1" fillId="0" borderId="17" xfId="0" applyNumberFormat="1" applyFont="1" applyBorder="1" applyAlignment="1">
      <alignment vertical="center" wrapText="1"/>
    </xf>
    <xf numFmtId="1" fontId="1" fillId="0" borderId="1" xfId="2" applyNumberFormat="1" applyFont="1" applyFill="1" applyBorder="1" applyAlignment="1">
      <alignment vertical="center" wrapText="1"/>
    </xf>
    <xf numFmtId="9" fontId="1" fillId="0" borderId="1" xfId="2" applyFont="1" applyFill="1" applyBorder="1" applyAlignment="1">
      <alignment vertical="center" wrapText="1"/>
    </xf>
    <xf numFmtId="2" fontId="1" fillId="0" borderId="1" xfId="2" applyNumberFormat="1" applyFont="1" applyFill="1" applyBorder="1" applyAlignment="1">
      <alignment horizontal="center" vertical="center" wrapText="1"/>
    </xf>
    <xf numFmtId="9" fontId="17" fillId="8" borderId="1" xfId="2" applyFont="1" applyFill="1" applyBorder="1" applyAlignment="1">
      <alignment horizontal="center" vertical="center" wrapText="1"/>
    </xf>
    <xf numFmtId="9" fontId="17" fillId="3" borderId="1" xfId="2" applyFont="1" applyFill="1" applyBorder="1" applyAlignment="1">
      <alignment horizontal="center" vertical="center" wrapText="1"/>
    </xf>
    <xf numFmtId="9" fontId="1" fillId="3" borderId="1" xfId="0" applyNumberFormat="1" applyFont="1" applyFill="1" applyBorder="1" applyAlignment="1">
      <alignment horizontal="center" vertical="center" wrapText="1"/>
    </xf>
    <xf numFmtId="9" fontId="17" fillId="0" borderId="1" xfId="2" applyFont="1" applyFill="1" applyBorder="1" applyAlignment="1">
      <alignment horizontal="center" vertical="center" wrapText="1"/>
    </xf>
    <xf numFmtId="0" fontId="18" fillId="0" borderId="1" xfId="0" applyFont="1" applyBorder="1" applyAlignment="1">
      <alignment horizontal="left" vertical="center" wrapText="1"/>
    </xf>
    <xf numFmtId="10" fontId="1" fillId="0" borderId="0" xfId="2" applyNumberFormat="1" applyFont="1" applyFill="1" applyBorder="1" applyAlignment="1">
      <alignment horizontal="center" vertical="center" wrapText="1"/>
    </xf>
    <xf numFmtId="14" fontId="1" fillId="0" borderId="0" xfId="0" applyNumberFormat="1" applyFont="1" applyAlignment="1">
      <alignment vertical="center" wrapText="1"/>
    </xf>
    <xf numFmtId="0" fontId="1" fillId="12" borderId="1" xfId="0" applyFont="1" applyFill="1" applyBorder="1" applyAlignment="1">
      <alignment horizontal="center" vertical="center" wrapText="1"/>
    </xf>
    <xf numFmtId="1" fontId="1" fillId="0" borderId="1" xfId="2"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0" fontId="1" fillId="10" borderId="1" xfId="0" applyFont="1" applyFill="1" applyBorder="1" applyAlignment="1">
      <alignment horizontal="center" vertical="center" wrapText="1"/>
    </xf>
    <xf numFmtId="0" fontId="1" fillId="10" borderId="1" xfId="0" applyFont="1" applyFill="1" applyBorder="1" applyAlignment="1">
      <alignment wrapText="1"/>
    </xf>
    <xf numFmtId="0" fontId="1" fillId="10" borderId="1" xfId="0" applyFont="1" applyFill="1" applyBorder="1" applyAlignment="1">
      <alignment horizontal="center" wrapText="1"/>
    </xf>
    <xf numFmtId="166" fontId="1" fillId="0" borderId="1" xfId="2" applyNumberFormat="1" applyFont="1" applyFill="1" applyBorder="1" applyAlignment="1">
      <alignment wrapText="1"/>
    </xf>
    <xf numFmtId="0" fontId="1" fillId="13" borderId="1" xfId="0" applyFont="1" applyFill="1" applyBorder="1" applyAlignment="1">
      <alignment horizontal="center" vertical="center" wrapText="1"/>
    </xf>
    <xf numFmtId="0" fontId="1" fillId="0" borderId="17" xfId="0" applyFont="1" applyBorder="1" applyAlignment="1">
      <alignment horizontal="left" vertical="center" wrapText="1"/>
    </xf>
    <xf numFmtId="2" fontId="1" fillId="0" borderId="1" xfId="2" applyNumberFormat="1" applyFont="1" applyBorder="1" applyAlignment="1">
      <alignment horizontal="center" vertical="center" wrapText="1"/>
    </xf>
    <xf numFmtId="9" fontId="1" fillId="0" borderId="1" xfId="2" applyFont="1" applyFill="1" applyBorder="1" applyAlignment="1">
      <alignment wrapText="1"/>
    </xf>
    <xf numFmtId="0" fontId="1" fillId="10" borderId="1" xfId="0" applyFont="1" applyFill="1" applyBorder="1" applyAlignment="1">
      <alignment vertical="center" wrapText="1"/>
    </xf>
    <xf numFmtId="0" fontId="1" fillId="10" borderId="0" xfId="0" applyFont="1" applyFill="1" applyAlignment="1">
      <alignment vertical="center" wrapText="1"/>
    </xf>
    <xf numFmtId="9" fontId="1" fillId="10" borderId="1" xfId="0" applyNumberFormat="1" applyFont="1" applyFill="1" applyBorder="1" applyAlignment="1">
      <alignment horizontal="center" vertical="center" wrapText="1"/>
    </xf>
    <xf numFmtId="0" fontId="1" fillId="10" borderId="1" xfId="0" applyFont="1" applyFill="1" applyBorder="1" applyAlignment="1">
      <alignment horizontal="right" vertical="center" wrapText="1"/>
    </xf>
    <xf numFmtId="1" fontId="1" fillId="10" borderId="1" xfId="0" applyNumberFormat="1" applyFont="1" applyFill="1" applyBorder="1" applyAlignment="1">
      <alignment horizontal="center" vertical="center" wrapText="1"/>
    </xf>
    <xf numFmtId="9" fontId="1" fillId="10" borderId="1" xfId="2" applyFont="1" applyFill="1" applyBorder="1" applyAlignment="1">
      <alignment horizontal="center" vertical="center" wrapText="1"/>
    </xf>
    <xf numFmtId="10" fontId="1" fillId="10" borderId="1" xfId="2" applyNumberFormat="1" applyFont="1" applyFill="1" applyBorder="1" applyAlignment="1">
      <alignment horizontal="center" vertical="center" wrapText="1"/>
    </xf>
    <xf numFmtId="9" fontId="17" fillId="10" borderId="1" xfId="2" applyFont="1" applyFill="1" applyBorder="1" applyAlignment="1">
      <alignment horizontal="center" vertical="center" wrapText="1"/>
    </xf>
    <xf numFmtId="0" fontId="1" fillId="10" borderId="17" xfId="0" applyFont="1" applyFill="1" applyBorder="1" applyAlignment="1">
      <alignment vertical="center" wrapText="1"/>
    </xf>
    <xf numFmtId="0" fontId="7" fillId="14" borderId="14" xfId="0" applyFont="1" applyFill="1" applyBorder="1" applyAlignment="1">
      <alignment horizontal="center" vertical="center" wrapText="1"/>
    </xf>
    <xf numFmtId="0" fontId="7" fillId="15" borderId="14" xfId="0" applyFont="1" applyFill="1" applyBorder="1" applyAlignment="1">
      <alignment horizontal="center" vertical="center" wrapText="1"/>
    </xf>
    <xf numFmtId="0" fontId="7" fillId="16" borderId="14" xfId="0" applyFont="1" applyFill="1" applyBorder="1" applyAlignment="1">
      <alignment horizontal="center" vertical="center" wrapText="1"/>
    </xf>
    <xf numFmtId="0" fontId="7" fillId="13" borderId="14" xfId="0" applyFont="1" applyFill="1" applyBorder="1" applyAlignment="1">
      <alignment horizontal="center" vertical="center" wrapText="1"/>
    </xf>
    <xf numFmtId="1" fontId="1" fillId="10" borderId="1" xfId="2" applyNumberFormat="1" applyFont="1" applyFill="1" applyBorder="1" applyAlignment="1">
      <alignment vertical="center" wrapText="1"/>
    </xf>
    <xf numFmtId="2" fontId="1" fillId="10" borderId="1" xfId="2" applyNumberFormat="1" applyFont="1" applyFill="1" applyBorder="1" applyAlignment="1">
      <alignment vertical="center" wrapText="1"/>
    </xf>
    <xf numFmtId="0" fontId="16" fillId="10" borderId="1" xfId="0" applyFont="1" applyFill="1" applyBorder="1" applyAlignment="1">
      <alignment horizontal="center" vertical="center" wrapText="1"/>
    </xf>
    <xf numFmtId="166" fontId="1" fillId="10" borderId="1" xfId="2" applyNumberFormat="1" applyFont="1" applyFill="1" applyBorder="1" applyAlignment="1">
      <alignment horizontal="center" vertical="center" wrapText="1"/>
    </xf>
    <xf numFmtId="164" fontId="1" fillId="10" borderId="1" xfId="2" applyNumberFormat="1" applyFont="1" applyFill="1" applyBorder="1" applyAlignment="1">
      <alignment horizontal="center" vertical="center" wrapText="1"/>
    </xf>
    <xf numFmtId="0" fontId="1" fillId="10" borderId="23" xfId="0" applyFont="1" applyFill="1" applyBorder="1" applyAlignment="1">
      <alignment vertical="center" wrapText="1"/>
    </xf>
    <xf numFmtId="0" fontId="1" fillId="10" borderId="17" xfId="0" applyFont="1" applyFill="1" applyBorder="1" applyAlignment="1">
      <alignment horizontal="left" vertical="center" wrapText="1"/>
    </xf>
    <xf numFmtId="0" fontId="1" fillId="10" borderId="0" xfId="0" applyFont="1" applyFill="1" applyAlignment="1">
      <alignment horizontal="center" vertical="center" wrapText="1"/>
    </xf>
    <xf numFmtId="3" fontId="1" fillId="10" borderId="1" xfId="0" applyNumberFormat="1" applyFont="1" applyFill="1" applyBorder="1" applyAlignment="1">
      <alignment horizontal="center" vertical="center" wrapText="1"/>
    </xf>
    <xf numFmtId="0" fontId="1" fillId="10" borderId="1" xfId="0" applyFont="1" applyFill="1" applyBorder="1" applyAlignment="1">
      <alignment horizontal="left" vertical="center" wrapText="1"/>
    </xf>
    <xf numFmtId="0" fontId="1" fillId="10" borderId="0" xfId="0" applyFont="1" applyFill="1" applyAlignment="1">
      <alignment wrapText="1"/>
    </xf>
    <xf numFmtId="0" fontId="1" fillId="10" borderId="1" xfId="0" applyFont="1" applyFill="1" applyBorder="1" applyAlignment="1">
      <alignment vertical="top" wrapText="1"/>
    </xf>
    <xf numFmtId="1" fontId="1" fillId="10" borderId="1" xfId="0" applyNumberFormat="1" applyFont="1" applyFill="1" applyBorder="1" applyAlignment="1">
      <alignment wrapText="1"/>
    </xf>
    <xf numFmtId="0" fontId="1" fillId="10" borderId="17" xfId="0" applyFont="1" applyFill="1" applyBorder="1" applyAlignment="1">
      <alignment wrapText="1"/>
    </xf>
    <xf numFmtId="1" fontId="1" fillId="10" borderId="1" xfId="0" applyNumberFormat="1" applyFont="1" applyFill="1" applyBorder="1" applyAlignment="1">
      <alignment vertical="center" wrapText="1"/>
    </xf>
    <xf numFmtId="10" fontId="1" fillId="0" borderId="1" xfId="2" applyNumberFormat="1" applyFont="1" applyFill="1" applyBorder="1" applyAlignment="1">
      <alignment horizontal="left" vertical="center" wrapText="1" indent="2"/>
    </xf>
    <xf numFmtId="0" fontId="1" fillId="7" borderId="1" xfId="0" applyFont="1" applyFill="1" applyBorder="1" applyAlignment="1">
      <alignment horizontal="center" vertical="center" wrapText="1"/>
    </xf>
    <xf numFmtId="0" fontId="1" fillId="0" borderId="17" xfId="0" applyFont="1" applyBorder="1" applyAlignment="1">
      <alignment vertical="top" wrapText="1"/>
    </xf>
    <xf numFmtId="0" fontId="1" fillId="0" borderId="7" xfId="0" applyFont="1" applyBorder="1" applyAlignment="1">
      <alignment horizontal="left" vertical="top" wrapText="1"/>
    </xf>
    <xf numFmtId="0" fontId="1" fillId="17" borderId="1" xfId="0" applyFont="1" applyFill="1" applyBorder="1" applyAlignment="1">
      <alignment horizontal="left" vertical="center" wrapText="1"/>
    </xf>
    <xf numFmtId="10" fontId="1" fillId="0" borderId="0" xfId="0" applyNumberFormat="1" applyFont="1" applyAlignment="1">
      <alignment vertical="center" wrapText="1"/>
    </xf>
    <xf numFmtId="0" fontId="11" fillId="5" borderId="3" xfId="0" applyFont="1" applyFill="1" applyBorder="1" applyAlignment="1">
      <alignment horizontal="center" vertical="center" wrapText="1"/>
    </xf>
    <xf numFmtId="0" fontId="11" fillId="5" borderId="11" xfId="0" applyFont="1" applyFill="1" applyBorder="1" applyAlignment="1">
      <alignment horizontal="center" vertical="center" wrapText="1"/>
    </xf>
    <xf numFmtId="14" fontId="10" fillId="6" borderId="3" xfId="0" applyNumberFormat="1" applyFont="1" applyFill="1" applyBorder="1" applyAlignment="1">
      <alignment horizontal="center" vertical="center" wrapText="1"/>
    </xf>
    <xf numFmtId="14" fontId="10" fillId="6" borderId="4" xfId="0" applyNumberFormat="1" applyFont="1" applyFill="1" applyBorder="1" applyAlignment="1">
      <alignment horizontal="center" vertical="center" wrapText="1"/>
    </xf>
    <xf numFmtId="14" fontId="10" fillId="6" borderId="11" xfId="0" applyNumberFormat="1" applyFont="1" applyFill="1" applyBorder="1" applyAlignment="1">
      <alignment horizontal="center" vertical="center" wrapText="1"/>
    </xf>
    <xf numFmtId="14" fontId="10" fillId="6" borderId="12"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11" fillId="5" borderId="0" xfId="0" applyFont="1" applyFill="1" applyAlignment="1">
      <alignment horizontal="center" vertical="center" wrapText="1"/>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14" fontId="10" fillId="6" borderId="6" xfId="0" applyNumberFormat="1" applyFont="1" applyFill="1" applyBorder="1" applyAlignment="1">
      <alignment horizontal="center" vertical="center" wrapText="1"/>
    </xf>
    <xf numFmtId="14" fontId="10" fillId="6" borderId="7" xfId="0" applyNumberFormat="1" applyFont="1" applyFill="1" applyBorder="1" applyAlignment="1">
      <alignment horizontal="center" vertical="center" wrapText="1"/>
    </xf>
    <xf numFmtId="0" fontId="1" fillId="0" borderId="5" xfId="0" applyFont="1" applyBorder="1" applyAlignment="1">
      <alignment horizontal="left" wrapText="1"/>
    </xf>
    <xf numFmtId="0" fontId="1" fillId="0" borderId="6" xfId="0" applyFont="1" applyBorder="1" applyAlignment="1">
      <alignment horizontal="center" wrapText="1"/>
    </xf>
    <xf numFmtId="0" fontId="21" fillId="0" borderId="6" xfId="0" applyFont="1" applyBorder="1" applyAlignment="1">
      <alignment horizontal="center" vertical="center" wrapText="1"/>
    </xf>
    <xf numFmtId="0" fontId="21" fillId="3" borderId="6" xfId="0" applyFont="1" applyFill="1" applyBorder="1" applyAlignment="1">
      <alignment horizontal="center" vertical="center" wrapText="1"/>
    </xf>
    <xf numFmtId="0" fontId="21" fillId="8" borderId="6" xfId="0" applyFont="1" applyFill="1" applyBorder="1" applyAlignment="1">
      <alignment horizontal="center" vertical="center" wrapText="1"/>
    </xf>
    <xf numFmtId="0" fontId="22" fillId="0" borderId="6" xfId="0" applyFont="1" applyBorder="1" applyAlignment="1">
      <alignment horizontal="right" wrapText="1"/>
    </xf>
    <xf numFmtId="0" fontId="22" fillId="0" borderId="7" xfId="0" applyFont="1" applyBorder="1" applyAlignment="1">
      <alignment horizontal="right" vertical="top" wrapText="1"/>
    </xf>
    <xf numFmtId="0" fontId="7" fillId="0" borderId="14" xfId="0" applyFont="1" applyBorder="1" applyAlignment="1">
      <alignment horizontal="center" vertical="top" wrapText="1"/>
    </xf>
    <xf numFmtId="0" fontId="7" fillId="0" borderId="1" xfId="0" applyFont="1" applyBorder="1" applyAlignment="1">
      <alignment horizontal="center" vertical="top" wrapText="1"/>
    </xf>
    <xf numFmtId="0" fontId="7" fillId="0" borderId="14" xfId="0" applyFont="1" applyBorder="1" applyAlignment="1">
      <alignment horizontal="center" vertical="center" wrapText="1"/>
    </xf>
    <xf numFmtId="0" fontId="7" fillId="0" borderId="1" xfId="0" applyFont="1" applyBorder="1" applyAlignment="1">
      <alignment horizontal="center" vertical="center" wrapText="1"/>
    </xf>
    <xf numFmtId="0" fontId="10" fillId="6" borderId="2"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9"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7" fillId="0" borderId="14" xfId="0" applyFont="1" applyBorder="1" applyAlignment="1">
      <alignment horizontal="center" vertical="center"/>
    </xf>
    <xf numFmtId="0" fontId="7" fillId="0" borderId="1" xfId="0" applyFont="1" applyBorder="1" applyAlignment="1">
      <alignment horizontal="center" vertical="center"/>
    </xf>
    <xf numFmtId="0" fontId="7" fillId="0" borderId="13" xfId="0" applyFont="1" applyBorder="1" applyAlignment="1">
      <alignment horizontal="center" vertical="center" wrapText="1"/>
    </xf>
    <xf numFmtId="0" fontId="7" fillId="0" borderId="16" xfId="0" applyFont="1" applyBorder="1" applyAlignment="1">
      <alignment horizontal="center" vertical="center" wrapText="1"/>
    </xf>
    <xf numFmtId="0" fontId="10" fillId="6" borderId="5" xfId="0" applyFont="1" applyFill="1" applyBorder="1" applyAlignment="1">
      <alignment horizontal="center" vertical="center" wrapText="1"/>
    </xf>
    <xf numFmtId="14" fontId="10" fillId="6" borderId="5" xfId="0" applyNumberFormat="1" applyFont="1" applyFill="1" applyBorder="1" applyAlignment="1">
      <alignment horizontal="center" vertical="center" wrapText="1"/>
    </xf>
    <xf numFmtId="14" fontId="10" fillId="6" borderId="2" xfId="0" applyNumberFormat="1" applyFont="1" applyFill="1" applyBorder="1" applyAlignment="1">
      <alignment horizontal="center" vertical="center" wrapText="1"/>
    </xf>
    <xf numFmtId="14" fontId="10" fillId="6" borderId="10" xfId="0" applyNumberFormat="1"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1" fillId="0" borderId="0" xfId="0" applyFont="1" applyFill="1" applyAlignment="1">
      <alignment wrapText="1"/>
    </xf>
    <xf numFmtId="0" fontId="1" fillId="0" borderId="0" xfId="0" applyFont="1" applyFill="1" applyAlignment="1">
      <alignment horizontal="left" wrapText="1"/>
    </xf>
    <xf numFmtId="0" fontId="1" fillId="0" borderId="0" xfId="0" applyFont="1" applyFill="1" applyAlignment="1">
      <alignment horizontal="left" vertical="top" wrapText="1"/>
    </xf>
    <xf numFmtId="0" fontId="1" fillId="0" borderId="0" xfId="0" applyFont="1" applyFill="1" applyAlignment="1">
      <alignment horizontal="center" wrapText="1"/>
    </xf>
    <xf numFmtId="0" fontId="1" fillId="0" borderId="0" xfId="0" applyFont="1" applyFill="1" applyAlignment="1">
      <alignment vertical="top" wrapText="1"/>
    </xf>
    <xf numFmtId="0" fontId="1" fillId="0" borderId="0" xfId="0" applyFont="1" applyFill="1" applyAlignment="1">
      <alignment horizontal="center" vertical="center" wrapText="1"/>
    </xf>
    <xf numFmtId="1" fontId="1" fillId="0" borderId="0" xfId="0" applyNumberFormat="1" applyFont="1" applyFill="1" applyAlignment="1">
      <alignment horizont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center" vertical="center" wrapText="1"/>
    </xf>
    <xf numFmtId="0" fontId="7" fillId="0" borderId="14" xfId="0" applyFont="1" applyFill="1" applyBorder="1" applyAlignment="1">
      <alignment horizontal="center" vertical="center"/>
    </xf>
    <xf numFmtId="1" fontId="7" fillId="0" borderId="14" xfId="0" applyNumberFormat="1" applyFont="1" applyFill="1" applyBorder="1" applyAlignment="1">
      <alignment horizontal="center" vertical="center" wrapText="1"/>
    </xf>
    <xf numFmtId="0" fontId="1" fillId="0" borderId="0" xfId="0" applyFont="1" applyFill="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0" borderId="21" xfId="0" applyFont="1" applyFill="1" applyBorder="1" applyAlignment="1">
      <alignment vertical="center" wrapText="1"/>
    </xf>
    <xf numFmtId="10" fontId="1" fillId="0" borderId="1" xfId="0" applyNumberFormat="1" applyFont="1" applyFill="1" applyBorder="1" applyAlignment="1">
      <alignment vertical="center" wrapText="1"/>
    </xf>
    <xf numFmtId="164" fontId="1" fillId="0" borderId="1" xfId="0" applyNumberFormat="1" applyFont="1" applyFill="1" applyBorder="1" applyAlignment="1">
      <alignment vertical="center" wrapText="1"/>
    </xf>
    <xf numFmtId="0" fontId="1" fillId="0" borderId="1" xfId="0" applyFont="1" applyFill="1" applyBorder="1" applyAlignment="1">
      <alignment wrapText="1"/>
    </xf>
    <xf numFmtId="164" fontId="1" fillId="0" borderId="1" xfId="0" applyNumberFormat="1" applyFont="1" applyFill="1" applyBorder="1" applyAlignment="1">
      <alignment wrapText="1"/>
    </xf>
    <xf numFmtId="9" fontId="1" fillId="0" borderId="1" xfId="0" applyNumberFormat="1" applyFont="1" applyFill="1" applyBorder="1" applyAlignment="1">
      <alignment wrapText="1"/>
    </xf>
    <xf numFmtId="9" fontId="1" fillId="0" borderId="1" xfId="0" applyNumberFormat="1" applyFont="1" applyFill="1" applyBorder="1" applyAlignment="1">
      <alignment vertical="center" wrapText="1"/>
    </xf>
    <xf numFmtId="0" fontId="1" fillId="0" borderId="1" xfId="0" applyFont="1" applyFill="1" applyBorder="1" applyAlignment="1">
      <alignment horizontal="left" vertical="center" wrapText="1"/>
    </xf>
    <xf numFmtId="0" fontId="1" fillId="0" borderId="24"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2" xfId="0" applyFont="1" applyFill="1" applyBorder="1" applyAlignment="1">
      <alignment horizontal="center" wrapText="1"/>
    </xf>
    <xf numFmtId="9" fontId="1" fillId="0" borderId="0" xfId="0" applyNumberFormat="1" applyFont="1" applyFill="1" applyAlignment="1">
      <alignment horizontal="center" vertical="center" wrapText="1"/>
    </xf>
    <xf numFmtId="0" fontId="0" fillId="0" borderId="1" xfId="0" applyFill="1" applyBorder="1"/>
    <xf numFmtId="0" fontId="20" fillId="0" borderId="1" xfId="0" applyFont="1" applyFill="1" applyBorder="1" applyAlignment="1">
      <alignment vertical="center" wrapText="1"/>
    </xf>
    <xf numFmtId="1" fontId="1" fillId="0" borderId="1" xfId="0" applyNumberFormat="1" applyFont="1" applyFill="1" applyBorder="1" applyAlignment="1">
      <alignment horizontal="left" vertical="center" wrapText="1"/>
    </xf>
    <xf numFmtId="1" fontId="1"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 fontId="1" fillId="0" borderId="0" xfId="0" applyNumberFormat="1" applyFont="1" applyFill="1" applyAlignment="1">
      <alignment horizontal="left" vertical="center" wrapText="1"/>
    </xf>
    <xf numFmtId="167" fontId="1" fillId="0" borderId="1" xfId="0" applyNumberFormat="1" applyFont="1" applyFill="1" applyBorder="1" applyAlignment="1">
      <alignment horizontal="center" vertical="center" wrapText="1"/>
    </xf>
    <xf numFmtId="1" fontId="1" fillId="0" borderId="0" xfId="0" applyNumberFormat="1" applyFont="1" applyFill="1" applyAlignment="1">
      <alignment horizontal="center" vertical="center" wrapText="1"/>
    </xf>
    <xf numFmtId="0" fontId="1" fillId="0" borderId="22" xfId="0" applyFont="1" applyFill="1" applyBorder="1" applyAlignment="1">
      <alignment wrapText="1"/>
    </xf>
    <xf numFmtId="0" fontId="15" fillId="0" borderId="1" xfId="0" applyFont="1" applyFill="1" applyBorder="1" applyAlignment="1">
      <alignment wrapText="1"/>
    </xf>
    <xf numFmtId="0" fontId="15" fillId="0" borderId="1" xfId="0" applyFont="1" applyFill="1" applyBorder="1" applyAlignment="1">
      <alignment vertical="top" wrapText="1"/>
    </xf>
    <xf numFmtId="9" fontId="15" fillId="0" borderId="1" xfId="0" applyNumberFormat="1" applyFont="1" applyFill="1" applyBorder="1" applyAlignment="1">
      <alignment horizontal="center" vertical="center" wrapText="1"/>
    </xf>
    <xf numFmtId="0" fontId="15" fillId="0" borderId="0" xfId="0" applyFont="1" applyFill="1" applyAlignment="1">
      <alignment horizontal="center" vertical="center" wrapText="1"/>
    </xf>
    <xf numFmtId="0" fontId="0" fillId="0" borderId="1" xfId="0" applyFill="1" applyBorder="1" applyAlignment="1">
      <alignment horizontal="center" vertical="center"/>
    </xf>
    <xf numFmtId="1" fontId="1" fillId="0" borderId="1" xfId="0" applyNumberFormat="1" applyFont="1" applyFill="1" applyBorder="1" applyAlignment="1">
      <alignment vertical="center" wrapText="1"/>
    </xf>
    <xf numFmtId="0" fontId="1" fillId="0" borderId="18" xfId="0" applyFont="1" applyFill="1" applyBorder="1" applyAlignment="1">
      <alignment vertical="center" wrapText="1"/>
    </xf>
    <xf numFmtId="0" fontId="1" fillId="0" borderId="18" xfId="0" applyFont="1" applyFill="1" applyBorder="1" applyAlignment="1">
      <alignment horizontal="center" vertical="center" wrapText="1"/>
    </xf>
    <xf numFmtId="10" fontId="1" fillId="0" borderId="1" xfId="2" applyNumberFormat="1" applyFont="1" applyFill="1" applyBorder="1" applyAlignment="1">
      <alignment vertical="center" wrapText="1"/>
    </xf>
    <xf numFmtId="2" fontId="1" fillId="0" borderId="1" xfId="0" applyNumberFormat="1" applyFont="1" applyFill="1" applyBorder="1" applyAlignment="1">
      <alignment vertical="center" wrapText="1"/>
    </xf>
    <xf numFmtId="0" fontId="1" fillId="0" borderId="22" xfId="0" applyFont="1" applyFill="1" applyBorder="1" applyAlignment="1">
      <alignment vertical="center" wrapText="1"/>
    </xf>
    <xf numFmtId="2" fontId="1" fillId="0" borderId="22" xfId="0" applyNumberFormat="1" applyFont="1" applyFill="1" applyBorder="1" applyAlignment="1">
      <alignment vertical="center" wrapText="1"/>
    </xf>
    <xf numFmtId="10" fontId="1" fillId="0" borderId="22" xfId="0" applyNumberFormat="1" applyFont="1" applyFill="1" applyBorder="1" applyAlignment="1">
      <alignment wrapText="1"/>
    </xf>
    <xf numFmtId="0" fontId="1" fillId="0" borderId="6" xfId="0" applyFont="1" applyFill="1" applyBorder="1" applyAlignment="1">
      <alignment horizontal="left" vertical="center" wrapText="1"/>
    </xf>
    <xf numFmtId="0" fontId="1" fillId="0" borderId="6" xfId="0" applyFont="1" applyFill="1" applyBorder="1" applyAlignment="1">
      <alignment horizontal="center" vertical="center" wrapText="1"/>
    </xf>
    <xf numFmtId="1" fontId="1" fillId="0" borderId="6" xfId="0" applyNumberFormat="1"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20" xfId="0" applyFont="1" applyFill="1" applyBorder="1" applyAlignment="1">
      <alignment horizontal="left" vertical="center" wrapText="1"/>
    </xf>
  </cellXfs>
  <cellStyles count="6">
    <cellStyle name="Millares [0]" xfId="3" builtinId="6"/>
    <cellStyle name="Normal" xfId="0" builtinId="0"/>
    <cellStyle name="Normal 2" xfId="5" xr:uid="{00000000-0005-0000-0000-000002000000}"/>
    <cellStyle name="Normal 3" xfId="1" xr:uid="{00000000-0005-0000-0000-000003000000}"/>
    <cellStyle name="Porcentaje" xfId="2" builtinId="5"/>
    <cellStyle name="Porcentaje 2" xfId="4" xr:uid="{00000000-0005-0000-0000-000005000000}"/>
  </cellStyles>
  <dxfs count="7">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ill>
        <patternFill patternType="solid">
          <fgColor rgb="FFED7D31"/>
          <bgColor indexed="65"/>
        </patternFill>
      </fill>
    </dxf>
  </dxfs>
  <tableStyles count="0" defaultTableStyle="TableStyleMedium2" defaultPivotStyle="PivotStyleLight16"/>
  <colors>
    <mruColors>
      <color rgb="FFFFFF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14</xdr:col>
      <xdr:colOff>0</xdr:colOff>
      <xdr:row>14</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19364325" y="24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72</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19364325"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78</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19364325"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19364325"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19812000" y="10229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19812000" y="1120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19812000" y="1239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19812000" y="1358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19812000" y="1476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19812000" y="1594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19812000" y="1712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19812000" y="1977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81</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4000000}"/>
            </a:ext>
          </a:extLst>
        </xdr:cNvPr>
        <xdr:cNvSpPr>
          <a:spLocks noChangeAspect="1" noChangeArrowheads="1"/>
        </xdr:cNvSpPr>
      </xdr:nvSpPr>
      <xdr:spPr bwMode="auto">
        <a:xfrm>
          <a:off x="19812000" y="2230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80</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5000000}"/>
            </a:ext>
          </a:extLst>
        </xdr:cNvPr>
        <xdr:cNvSpPr>
          <a:spLocks noChangeAspect="1" noChangeArrowheads="1"/>
        </xdr:cNvSpPr>
      </xdr:nvSpPr>
      <xdr:spPr bwMode="auto">
        <a:xfrm>
          <a:off x="19812000" y="2444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37</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6000000}"/>
            </a:ext>
          </a:extLst>
        </xdr:cNvPr>
        <xdr:cNvSpPr>
          <a:spLocks noChangeAspect="1" noChangeArrowheads="1"/>
        </xdr:cNvSpPr>
      </xdr:nvSpPr>
      <xdr:spPr bwMode="auto">
        <a:xfrm>
          <a:off x="19812000" y="2571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7000000}"/>
            </a:ext>
          </a:extLst>
        </xdr:cNvPr>
        <xdr:cNvSpPr>
          <a:spLocks noChangeAspect="1" noChangeArrowheads="1"/>
        </xdr:cNvSpPr>
      </xdr:nvSpPr>
      <xdr:spPr bwMode="auto">
        <a:xfrm>
          <a:off x="19812000" y="2700617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8000000}"/>
            </a:ext>
          </a:extLst>
        </xdr:cNvPr>
        <xdr:cNvSpPr>
          <a:spLocks noChangeAspect="1" noChangeArrowheads="1"/>
        </xdr:cNvSpPr>
      </xdr:nvSpPr>
      <xdr:spPr bwMode="auto">
        <a:xfrm>
          <a:off x="19812000" y="2843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9000000}"/>
            </a:ext>
          </a:extLst>
        </xdr:cNvPr>
        <xdr:cNvSpPr>
          <a:spLocks noChangeAspect="1" noChangeArrowheads="1"/>
        </xdr:cNvSpPr>
      </xdr:nvSpPr>
      <xdr:spPr bwMode="auto">
        <a:xfrm>
          <a:off x="19812000" y="2987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26</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C000000}"/>
            </a:ext>
          </a:extLst>
        </xdr:cNvPr>
        <xdr:cNvSpPr>
          <a:spLocks noChangeAspect="1" noChangeArrowheads="1"/>
        </xdr:cNvSpPr>
      </xdr:nvSpPr>
      <xdr:spPr bwMode="auto">
        <a:xfrm>
          <a:off x="19812000" y="3247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36</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D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E000000}"/>
            </a:ext>
          </a:extLst>
        </xdr:cNvPr>
        <xdr:cNvSpPr>
          <a:spLocks noChangeAspect="1" noChangeArrowheads="1"/>
        </xdr:cNvSpPr>
      </xdr:nvSpPr>
      <xdr:spPr bwMode="auto">
        <a:xfrm>
          <a:off x="19812000" y="3603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F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34</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0000000}"/>
            </a:ext>
          </a:extLst>
        </xdr:cNvPr>
        <xdr:cNvSpPr>
          <a:spLocks noChangeAspect="1" noChangeArrowheads="1"/>
        </xdr:cNvSpPr>
      </xdr:nvSpPr>
      <xdr:spPr bwMode="auto">
        <a:xfrm>
          <a:off x="19812000"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34</xdr:row>
      <xdr:rowOff>0</xdr:rowOff>
    </xdr:from>
    <xdr:ext cx="304800" cy="304800"/>
    <xdr:sp macro="" textlink="">
      <xdr:nvSpPr>
        <xdr:cNvPr id="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1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34</xdr:row>
      <xdr:rowOff>0</xdr:rowOff>
    </xdr:from>
    <xdr:ext cx="304800" cy="304800"/>
    <xdr:sp macro="" textlink="">
      <xdr:nvSpPr>
        <xdr:cNvPr id="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2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36</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3000000}"/>
            </a:ext>
          </a:extLst>
        </xdr:cNvPr>
        <xdr:cNvSpPr>
          <a:spLocks noChangeAspect="1" noChangeArrowheads="1"/>
        </xdr:cNvSpPr>
      </xdr:nvSpPr>
      <xdr:spPr bwMode="auto">
        <a:xfrm>
          <a:off x="11544300" y="3713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49</xdr:col>
      <xdr:colOff>710712</xdr:colOff>
      <xdr:row>95</xdr:row>
      <xdr:rowOff>71877</xdr:rowOff>
    </xdr:from>
    <xdr:to>
      <xdr:col>49</xdr:col>
      <xdr:colOff>1679627</xdr:colOff>
      <xdr:row>95</xdr:row>
      <xdr:rowOff>649162</xdr:rowOff>
    </xdr:to>
    <xdr:pic>
      <xdr:nvPicPr>
        <xdr:cNvPr id="40" name="Imagen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05212" y="36721146"/>
          <a:ext cx="968915" cy="577285"/>
        </a:xfrm>
        <a:prstGeom prst="rect">
          <a:avLst/>
        </a:prstGeom>
      </xdr:spPr>
    </xdr:pic>
    <xdr:clientData/>
  </xdr:twoCellAnchor>
  <xdr:oneCellAnchor>
    <xdr:from>
      <xdr:col>14</xdr:col>
      <xdr:colOff>0</xdr:colOff>
      <xdr:row>74</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5000000}"/>
            </a:ext>
          </a:extLst>
        </xdr:cNvPr>
        <xdr:cNvSpPr>
          <a:spLocks noChangeAspect="1" noChangeArrowheads="1"/>
        </xdr:cNvSpPr>
      </xdr:nvSpPr>
      <xdr:spPr bwMode="auto">
        <a:xfrm>
          <a:off x="21046109" y="1813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77</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9000000}"/>
            </a:ext>
          </a:extLst>
        </xdr:cNvPr>
        <xdr:cNvSpPr>
          <a:spLocks noChangeAspect="1" noChangeArrowheads="1"/>
        </xdr:cNvSpPr>
      </xdr:nvSpPr>
      <xdr:spPr bwMode="auto">
        <a:xfrm>
          <a:off x="22570109" y="2782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A000000}"/>
            </a:ext>
          </a:extLst>
        </xdr:cNvPr>
        <xdr:cNvSpPr>
          <a:spLocks noChangeAspect="1" noChangeArrowheads="1"/>
        </xdr:cNvSpPr>
      </xdr:nvSpPr>
      <xdr:spPr bwMode="auto">
        <a:xfrm>
          <a:off x="22934543" y="4721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B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C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D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78</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E000000}"/>
            </a:ext>
          </a:extLst>
        </xdr:cNvPr>
        <xdr:cNvSpPr>
          <a:spLocks noChangeAspect="1" noChangeArrowheads="1"/>
        </xdr:cNvSpPr>
      </xdr:nvSpPr>
      <xdr:spPr bwMode="auto">
        <a:xfrm>
          <a:off x="22934543" y="7984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36</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F000000}"/>
            </a:ext>
          </a:extLst>
        </xdr:cNvPr>
        <xdr:cNvSpPr>
          <a:spLocks noChangeAspect="1" noChangeArrowheads="1"/>
        </xdr:cNvSpPr>
      </xdr:nvSpPr>
      <xdr:spPr bwMode="auto">
        <a:xfrm>
          <a:off x="22934543" y="320288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0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1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2000000}"/>
            </a:ext>
          </a:extLst>
        </xdr:cNvPr>
        <xdr:cNvSpPr>
          <a:spLocks noChangeAspect="1" noChangeArrowheads="1"/>
        </xdr:cNvSpPr>
      </xdr:nvSpPr>
      <xdr:spPr bwMode="auto">
        <a:xfrm>
          <a:off x="22615071" y="158659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3000000}"/>
            </a:ext>
          </a:extLst>
        </xdr:cNvPr>
        <xdr:cNvSpPr>
          <a:spLocks noChangeAspect="1" noChangeArrowheads="1"/>
        </xdr:cNvSpPr>
      </xdr:nvSpPr>
      <xdr:spPr bwMode="auto">
        <a:xfrm>
          <a:off x="21064904" y="542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4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5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6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7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74</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78</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6</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80</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37</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24</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23</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36</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35</xdr:row>
      <xdr:rowOff>0</xdr:rowOff>
    </xdr:from>
    <xdr:ext cx="304800" cy="304800"/>
    <xdr:sp macro="" textlink="">
      <xdr:nvSpPr>
        <xdr:cNvPr id="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35</xdr:row>
      <xdr:rowOff>0</xdr:rowOff>
    </xdr:from>
    <xdr:ext cx="304800" cy="304800"/>
    <xdr:sp macro="" textlink="">
      <xdr:nvSpPr>
        <xdr:cNvPr id="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35</xdr:row>
      <xdr:rowOff>0</xdr:rowOff>
    </xdr:from>
    <xdr:ext cx="304800" cy="304800"/>
    <xdr:sp macro="" textlink="">
      <xdr:nvSpPr>
        <xdr:cNvPr id="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77</xdr:row>
      <xdr:rowOff>0</xdr:rowOff>
    </xdr:from>
    <xdr:ext cx="304800" cy="304800"/>
    <xdr:sp macro="" textlink="">
      <xdr:nvSpPr>
        <xdr:cNvPr id="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77</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78</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37</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24</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23</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26</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45</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47</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47</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47</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78</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78</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78</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6</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78</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78</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81</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24</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23</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26</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36</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45</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73</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73</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73</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78</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45</xdr:row>
      <xdr:rowOff>0</xdr:rowOff>
    </xdr:from>
    <xdr:ext cx="304800" cy="304800"/>
    <xdr:sp macro="" textlink="">
      <xdr:nvSpPr>
        <xdr:cNvPr id="1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45</xdr:row>
      <xdr:rowOff>0</xdr:rowOff>
    </xdr:from>
    <xdr:ext cx="304800" cy="304800"/>
    <xdr:sp macro="" textlink="">
      <xdr:nvSpPr>
        <xdr:cNvPr id="1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xdr:row>
      <xdr:rowOff>0</xdr:rowOff>
    </xdr:from>
    <xdr:ext cx="304800" cy="304800"/>
    <xdr:sp macro="" textlink="">
      <xdr:nvSpPr>
        <xdr:cNvPr id="1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6</xdr:row>
      <xdr:rowOff>0</xdr:rowOff>
    </xdr:from>
    <xdr:ext cx="304800" cy="304800"/>
    <xdr:sp macro="" textlink="">
      <xdr:nvSpPr>
        <xdr:cNvPr id="1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1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1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1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1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1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1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1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78</xdr:row>
      <xdr:rowOff>0</xdr:rowOff>
    </xdr:from>
    <xdr:ext cx="304800" cy="304800"/>
    <xdr:sp macro="" textlink="">
      <xdr:nvSpPr>
        <xdr:cNvPr id="2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78</xdr:row>
      <xdr:rowOff>0</xdr:rowOff>
    </xdr:from>
    <xdr:ext cx="304800" cy="304800"/>
    <xdr:sp macro="" textlink="">
      <xdr:nvSpPr>
        <xdr:cNvPr id="2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2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2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2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2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2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2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2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2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2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2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81</xdr:row>
      <xdr:rowOff>0</xdr:rowOff>
    </xdr:from>
    <xdr:ext cx="304800" cy="304800"/>
    <xdr:sp macro="" textlink="">
      <xdr:nvSpPr>
        <xdr:cNvPr id="2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2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24</xdr:row>
      <xdr:rowOff>0</xdr:rowOff>
    </xdr:from>
    <xdr:ext cx="304800" cy="304800"/>
    <xdr:sp macro="" textlink="">
      <xdr:nvSpPr>
        <xdr:cNvPr id="2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2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23</xdr:row>
      <xdr:rowOff>0</xdr:rowOff>
    </xdr:from>
    <xdr:ext cx="304800" cy="304800"/>
    <xdr:sp macro="" textlink="">
      <xdr:nvSpPr>
        <xdr:cNvPr id="2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26</xdr:row>
      <xdr:rowOff>0</xdr:rowOff>
    </xdr:from>
    <xdr:ext cx="304800" cy="304800"/>
    <xdr:sp macro="" textlink="">
      <xdr:nvSpPr>
        <xdr:cNvPr id="2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36</xdr:row>
      <xdr:rowOff>0</xdr:rowOff>
    </xdr:from>
    <xdr:ext cx="304800" cy="304800"/>
    <xdr:sp macro="" textlink="">
      <xdr:nvSpPr>
        <xdr:cNvPr id="2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2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2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45</xdr:row>
      <xdr:rowOff>0</xdr:rowOff>
    </xdr:from>
    <xdr:ext cx="304800" cy="304800"/>
    <xdr:sp macro="" textlink="">
      <xdr:nvSpPr>
        <xdr:cNvPr id="2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2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73</xdr:row>
      <xdr:rowOff>0</xdr:rowOff>
    </xdr:from>
    <xdr:ext cx="304800" cy="304800"/>
    <xdr:sp macro="" textlink="">
      <xdr:nvSpPr>
        <xdr:cNvPr id="2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73</xdr:row>
      <xdr:rowOff>0</xdr:rowOff>
    </xdr:from>
    <xdr:ext cx="304800" cy="304800"/>
    <xdr:sp macro="" textlink="">
      <xdr:nvSpPr>
        <xdr:cNvPr id="2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73</xdr:row>
      <xdr:rowOff>0</xdr:rowOff>
    </xdr:from>
    <xdr:ext cx="304800" cy="304800"/>
    <xdr:sp macro="" textlink="">
      <xdr:nvSpPr>
        <xdr:cNvPr id="2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2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2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2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78</xdr:row>
      <xdr:rowOff>0</xdr:rowOff>
    </xdr:from>
    <xdr:ext cx="304800" cy="304800"/>
    <xdr:sp macro="" textlink="">
      <xdr:nvSpPr>
        <xdr:cNvPr id="2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2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2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2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2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2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45</xdr:row>
      <xdr:rowOff>0</xdr:rowOff>
    </xdr:from>
    <xdr:ext cx="304800" cy="304800"/>
    <xdr:sp macro="" textlink="">
      <xdr:nvSpPr>
        <xdr:cNvPr id="2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45</xdr:row>
      <xdr:rowOff>0</xdr:rowOff>
    </xdr:from>
    <xdr:ext cx="304800" cy="304800"/>
    <xdr:sp macro="" textlink="">
      <xdr:nvSpPr>
        <xdr:cNvPr id="2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xdr:row>
      <xdr:rowOff>0</xdr:rowOff>
    </xdr:from>
    <xdr:ext cx="304800" cy="304800"/>
    <xdr:sp macro="" textlink="">
      <xdr:nvSpPr>
        <xdr:cNvPr id="2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6</xdr:row>
      <xdr:rowOff>0</xdr:rowOff>
    </xdr:from>
    <xdr:ext cx="304800" cy="304800"/>
    <xdr:sp macro="" textlink="">
      <xdr:nvSpPr>
        <xdr:cNvPr id="2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2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2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2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2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2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78</xdr:row>
      <xdr:rowOff>0</xdr:rowOff>
    </xdr:from>
    <xdr:ext cx="304800" cy="304800"/>
    <xdr:sp macro="" textlink="">
      <xdr:nvSpPr>
        <xdr:cNvPr id="2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14</xdr:row>
      <xdr:rowOff>0</xdr:rowOff>
    </xdr:from>
    <xdr:ext cx="304800" cy="304800"/>
    <xdr:sp macro="" textlink="">
      <xdr:nvSpPr>
        <xdr:cNvPr id="2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2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2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2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2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2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2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2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2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2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2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2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6</xdr:row>
      <xdr:rowOff>0</xdr:rowOff>
    </xdr:from>
    <xdr:ext cx="304800" cy="304800"/>
    <xdr:sp macro="" textlink="">
      <xdr:nvSpPr>
        <xdr:cNvPr id="2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81</xdr:row>
      <xdr:rowOff>0</xdr:rowOff>
    </xdr:from>
    <xdr:ext cx="304800" cy="304800"/>
    <xdr:sp macro="" textlink="">
      <xdr:nvSpPr>
        <xdr:cNvPr id="2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80</xdr:row>
      <xdr:rowOff>0</xdr:rowOff>
    </xdr:from>
    <xdr:ext cx="304800" cy="304800"/>
    <xdr:sp macro="" textlink="">
      <xdr:nvSpPr>
        <xdr:cNvPr id="2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24</xdr:row>
      <xdr:rowOff>0</xdr:rowOff>
    </xdr:from>
    <xdr:ext cx="304800" cy="304800"/>
    <xdr:sp macro="" textlink="">
      <xdr:nvSpPr>
        <xdr:cNvPr id="2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2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23</xdr:row>
      <xdr:rowOff>0</xdr:rowOff>
    </xdr:from>
    <xdr:ext cx="304800" cy="304800"/>
    <xdr:sp macro="" textlink="">
      <xdr:nvSpPr>
        <xdr:cNvPr id="2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26</xdr:row>
      <xdr:rowOff>0</xdr:rowOff>
    </xdr:from>
    <xdr:ext cx="304800" cy="304800"/>
    <xdr:sp macro="" textlink="">
      <xdr:nvSpPr>
        <xdr:cNvPr id="2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36</xdr:row>
      <xdr:rowOff>0</xdr:rowOff>
    </xdr:from>
    <xdr:ext cx="304800" cy="304800"/>
    <xdr:sp macro="" textlink="">
      <xdr:nvSpPr>
        <xdr:cNvPr id="2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2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2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45</xdr:row>
      <xdr:rowOff>0</xdr:rowOff>
    </xdr:from>
    <xdr:ext cx="304800" cy="304800"/>
    <xdr:sp macro="" textlink="">
      <xdr:nvSpPr>
        <xdr:cNvPr id="2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2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27</xdr:row>
      <xdr:rowOff>0</xdr:rowOff>
    </xdr:from>
    <xdr:ext cx="304800" cy="304800"/>
    <xdr:sp macro="" textlink="">
      <xdr:nvSpPr>
        <xdr:cNvPr id="2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48</xdr:row>
      <xdr:rowOff>0</xdr:rowOff>
    </xdr:from>
    <xdr:ext cx="304800" cy="304800"/>
    <xdr:sp macro="" textlink="">
      <xdr:nvSpPr>
        <xdr:cNvPr id="2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48</xdr:row>
      <xdr:rowOff>0</xdr:rowOff>
    </xdr:from>
    <xdr:ext cx="304800" cy="304800"/>
    <xdr:sp macro="" textlink="">
      <xdr:nvSpPr>
        <xdr:cNvPr id="2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48</xdr:row>
      <xdr:rowOff>0</xdr:rowOff>
    </xdr:from>
    <xdr:ext cx="304800" cy="304800"/>
    <xdr:sp macro="" textlink="">
      <xdr:nvSpPr>
        <xdr:cNvPr id="2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45</xdr:row>
      <xdr:rowOff>0</xdr:rowOff>
    </xdr:from>
    <xdr:ext cx="304800" cy="304800"/>
    <xdr:sp macro="" textlink="">
      <xdr:nvSpPr>
        <xdr:cNvPr id="2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2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2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2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2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2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2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2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45</xdr:row>
      <xdr:rowOff>0</xdr:rowOff>
    </xdr:from>
    <xdr:ext cx="304800" cy="304800"/>
    <xdr:sp macro="" textlink="">
      <xdr:nvSpPr>
        <xdr:cNvPr id="2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2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2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2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xdr:row>
      <xdr:rowOff>0</xdr:rowOff>
    </xdr:from>
    <xdr:ext cx="304800" cy="304800"/>
    <xdr:sp macro="" textlink="">
      <xdr:nvSpPr>
        <xdr:cNvPr id="2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2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2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2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2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78</xdr:row>
      <xdr:rowOff>0</xdr:rowOff>
    </xdr:from>
    <xdr:ext cx="304800" cy="304800"/>
    <xdr:sp macro="" textlink="">
      <xdr:nvSpPr>
        <xdr:cNvPr id="2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2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15</xdr:row>
      <xdr:rowOff>0</xdr:rowOff>
    </xdr:from>
    <xdr:ext cx="304800" cy="304800"/>
    <xdr:sp macro="" textlink="">
      <xdr:nvSpPr>
        <xdr:cNvPr id="2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2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2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2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2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2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2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3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3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3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3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6</xdr:row>
      <xdr:rowOff>0</xdr:rowOff>
    </xdr:from>
    <xdr:ext cx="304800" cy="304800"/>
    <xdr:sp macro="" textlink="">
      <xdr:nvSpPr>
        <xdr:cNvPr id="3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xdr:row>
      <xdr:rowOff>0</xdr:rowOff>
    </xdr:from>
    <xdr:ext cx="304800" cy="304800"/>
    <xdr:sp macro="" textlink="">
      <xdr:nvSpPr>
        <xdr:cNvPr id="3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80</xdr:row>
      <xdr:rowOff>0</xdr:rowOff>
    </xdr:from>
    <xdr:ext cx="304800" cy="304800"/>
    <xdr:sp macro="" textlink="">
      <xdr:nvSpPr>
        <xdr:cNvPr id="3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37</xdr:row>
      <xdr:rowOff>0</xdr:rowOff>
    </xdr:from>
    <xdr:ext cx="304800" cy="304800"/>
    <xdr:sp macro="" textlink="">
      <xdr:nvSpPr>
        <xdr:cNvPr id="3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22</xdr:row>
      <xdr:rowOff>0</xdr:rowOff>
    </xdr:from>
    <xdr:ext cx="304800" cy="304800"/>
    <xdr:sp macro="" textlink="">
      <xdr:nvSpPr>
        <xdr:cNvPr id="3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23</xdr:row>
      <xdr:rowOff>0</xdr:rowOff>
    </xdr:from>
    <xdr:ext cx="304800" cy="304800"/>
    <xdr:sp macro="" textlink="">
      <xdr:nvSpPr>
        <xdr:cNvPr id="3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26</xdr:row>
      <xdr:rowOff>0</xdr:rowOff>
    </xdr:from>
    <xdr:ext cx="304800" cy="304800"/>
    <xdr:sp macro="" textlink="">
      <xdr:nvSpPr>
        <xdr:cNvPr id="3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36</xdr:row>
      <xdr:rowOff>0</xdr:rowOff>
    </xdr:from>
    <xdr:ext cx="304800" cy="304800"/>
    <xdr:sp macro="" textlink="">
      <xdr:nvSpPr>
        <xdr:cNvPr id="3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3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3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45</xdr:row>
      <xdr:rowOff>0</xdr:rowOff>
    </xdr:from>
    <xdr:ext cx="304800" cy="304800"/>
    <xdr:sp macro="" textlink="">
      <xdr:nvSpPr>
        <xdr:cNvPr id="3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3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27</xdr:row>
      <xdr:rowOff>0</xdr:rowOff>
    </xdr:from>
    <xdr:ext cx="304800" cy="304800"/>
    <xdr:sp macro="" textlink="">
      <xdr:nvSpPr>
        <xdr:cNvPr id="3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29</xdr:row>
      <xdr:rowOff>0</xdr:rowOff>
    </xdr:from>
    <xdr:ext cx="304800" cy="304800"/>
    <xdr:sp macro="" textlink="">
      <xdr:nvSpPr>
        <xdr:cNvPr id="3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49</xdr:row>
      <xdr:rowOff>0</xdr:rowOff>
    </xdr:from>
    <xdr:ext cx="304800" cy="304800"/>
    <xdr:sp macro="" textlink="">
      <xdr:nvSpPr>
        <xdr:cNvPr id="3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49</xdr:row>
      <xdr:rowOff>0</xdr:rowOff>
    </xdr:from>
    <xdr:ext cx="304800" cy="304800"/>
    <xdr:sp macro="" textlink="">
      <xdr:nvSpPr>
        <xdr:cNvPr id="3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49</xdr:row>
      <xdr:rowOff>0</xdr:rowOff>
    </xdr:from>
    <xdr:ext cx="304800" cy="304800"/>
    <xdr:sp macro="" textlink="">
      <xdr:nvSpPr>
        <xdr:cNvPr id="3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3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3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78</xdr:row>
      <xdr:rowOff>0</xdr:rowOff>
    </xdr:from>
    <xdr:ext cx="304800" cy="304800"/>
    <xdr:sp macro="" textlink="">
      <xdr:nvSpPr>
        <xdr:cNvPr id="3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3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3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3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3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3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3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27</xdr:row>
      <xdr:rowOff>0</xdr:rowOff>
    </xdr:from>
    <xdr:ext cx="304800" cy="304800"/>
    <xdr:sp macro="" textlink="">
      <xdr:nvSpPr>
        <xdr:cNvPr id="3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27</xdr:row>
      <xdr:rowOff>0</xdr:rowOff>
    </xdr:from>
    <xdr:ext cx="304800" cy="304800"/>
    <xdr:sp macro="" textlink="">
      <xdr:nvSpPr>
        <xdr:cNvPr id="3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81</xdr:row>
      <xdr:rowOff>0</xdr:rowOff>
    </xdr:from>
    <xdr:ext cx="304800" cy="304800"/>
    <xdr:sp macro="" textlink="">
      <xdr:nvSpPr>
        <xdr:cNvPr id="3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3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3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3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3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3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3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3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3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3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3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3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18</xdr:row>
      <xdr:rowOff>0</xdr:rowOff>
    </xdr:from>
    <xdr:ext cx="304800" cy="304800"/>
    <xdr:sp macro="" textlink="">
      <xdr:nvSpPr>
        <xdr:cNvPr id="3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3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3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9</xdr:row>
      <xdr:rowOff>0</xdr:rowOff>
    </xdr:from>
    <xdr:ext cx="304800" cy="304800"/>
    <xdr:sp macro="" textlink="">
      <xdr:nvSpPr>
        <xdr:cNvPr id="3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25</xdr:row>
      <xdr:rowOff>0</xdr:rowOff>
    </xdr:from>
    <xdr:ext cx="304800" cy="304800"/>
    <xdr:sp macro="" textlink="">
      <xdr:nvSpPr>
        <xdr:cNvPr id="3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17</xdr:row>
      <xdr:rowOff>0</xdr:rowOff>
    </xdr:from>
    <xdr:ext cx="304800" cy="304800"/>
    <xdr:sp macro="" textlink="">
      <xdr:nvSpPr>
        <xdr:cNvPr id="3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6</xdr:row>
      <xdr:rowOff>0</xdr:rowOff>
    </xdr:from>
    <xdr:ext cx="304800" cy="304800"/>
    <xdr:sp macro="" textlink="">
      <xdr:nvSpPr>
        <xdr:cNvPr id="3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xdr:row>
      <xdr:rowOff>0</xdr:rowOff>
    </xdr:from>
    <xdr:ext cx="304800" cy="304800"/>
    <xdr:sp macro="" textlink="">
      <xdr:nvSpPr>
        <xdr:cNvPr id="3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xdr:row>
      <xdr:rowOff>0</xdr:rowOff>
    </xdr:from>
    <xdr:ext cx="304800" cy="304800"/>
    <xdr:sp macro="" textlink="">
      <xdr:nvSpPr>
        <xdr:cNvPr id="3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37</xdr:row>
      <xdr:rowOff>0</xdr:rowOff>
    </xdr:from>
    <xdr:ext cx="304800" cy="304800"/>
    <xdr:sp macro="" textlink="">
      <xdr:nvSpPr>
        <xdr:cNvPr id="3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10</xdr:row>
      <xdr:rowOff>0</xdr:rowOff>
    </xdr:from>
    <xdr:ext cx="304800" cy="304800"/>
    <xdr:sp macro="" textlink="">
      <xdr:nvSpPr>
        <xdr:cNvPr id="3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23</xdr:row>
      <xdr:rowOff>0</xdr:rowOff>
    </xdr:from>
    <xdr:ext cx="304800" cy="304800"/>
    <xdr:sp macro="" textlink="">
      <xdr:nvSpPr>
        <xdr:cNvPr id="3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26</xdr:row>
      <xdr:rowOff>0</xdr:rowOff>
    </xdr:from>
    <xdr:ext cx="304800" cy="304800"/>
    <xdr:sp macro="" textlink="">
      <xdr:nvSpPr>
        <xdr:cNvPr id="3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36</xdr:row>
      <xdr:rowOff>0</xdr:rowOff>
    </xdr:from>
    <xdr:ext cx="304800" cy="304800"/>
    <xdr:sp macro="" textlink="">
      <xdr:nvSpPr>
        <xdr:cNvPr id="3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3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33</xdr:row>
      <xdr:rowOff>0</xdr:rowOff>
    </xdr:from>
    <xdr:ext cx="304800" cy="304800"/>
    <xdr:sp macro="" textlink="">
      <xdr:nvSpPr>
        <xdr:cNvPr id="3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3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46</xdr:row>
      <xdr:rowOff>0</xdr:rowOff>
    </xdr:from>
    <xdr:ext cx="304800" cy="304800"/>
    <xdr:sp macro="" textlink="">
      <xdr:nvSpPr>
        <xdr:cNvPr id="3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27</xdr:row>
      <xdr:rowOff>0</xdr:rowOff>
    </xdr:from>
    <xdr:ext cx="304800" cy="304800"/>
    <xdr:sp macro="" textlink="">
      <xdr:nvSpPr>
        <xdr:cNvPr id="3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29</xdr:row>
      <xdr:rowOff>0</xdr:rowOff>
    </xdr:from>
    <xdr:ext cx="304800" cy="304800"/>
    <xdr:sp macro="" textlink="">
      <xdr:nvSpPr>
        <xdr:cNvPr id="3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30</xdr:row>
      <xdr:rowOff>0</xdr:rowOff>
    </xdr:from>
    <xdr:ext cx="304800" cy="304800"/>
    <xdr:sp macro="" textlink="">
      <xdr:nvSpPr>
        <xdr:cNvPr id="3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27</xdr:row>
      <xdr:rowOff>0</xdr:rowOff>
    </xdr:from>
    <xdr:ext cx="304800" cy="304800"/>
    <xdr:sp macro="" textlink="">
      <xdr:nvSpPr>
        <xdr:cNvPr id="3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78</xdr:row>
      <xdr:rowOff>0</xdr:rowOff>
    </xdr:from>
    <xdr:ext cx="304800" cy="304800"/>
    <xdr:sp macro="" textlink="">
      <xdr:nvSpPr>
        <xdr:cNvPr id="3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3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40</xdr:row>
      <xdr:rowOff>0</xdr:rowOff>
    </xdr:from>
    <xdr:ext cx="304800" cy="304800"/>
    <xdr:sp macro="" textlink="">
      <xdr:nvSpPr>
        <xdr:cNvPr id="3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3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3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41</xdr:row>
      <xdr:rowOff>0</xdr:rowOff>
    </xdr:from>
    <xdr:ext cx="304800" cy="304800"/>
    <xdr:sp macro="" textlink="">
      <xdr:nvSpPr>
        <xdr:cNvPr id="3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27</xdr:row>
      <xdr:rowOff>0</xdr:rowOff>
    </xdr:from>
    <xdr:ext cx="304800" cy="304800"/>
    <xdr:sp macro="" textlink="">
      <xdr:nvSpPr>
        <xdr:cNvPr id="3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29</xdr:row>
      <xdr:rowOff>0</xdr:rowOff>
    </xdr:from>
    <xdr:ext cx="304800" cy="304800"/>
    <xdr:sp macro="" textlink="">
      <xdr:nvSpPr>
        <xdr:cNvPr id="3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29</xdr:row>
      <xdr:rowOff>0</xdr:rowOff>
    </xdr:from>
    <xdr:ext cx="304800" cy="304800"/>
    <xdr:sp macro="" textlink="">
      <xdr:nvSpPr>
        <xdr:cNvPr id="3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80</xdr:row>
      <xdr:rowOff>0</xdr:rowOff>
    </xdr:from>
    <xdr:ext cx="304800" cy="304800"/>
    <xdr:sp macro="" textlink="">
      <xdr:nvSpPr>
        <xdr:cNvPr id="3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81</xdr:row>
      <xdr:rowOff>0</xdr:rowOff>
    </xdr:from>
    <xdr:ext cx="304800" cy="304800"/>
    <xdr:sp macro="" textlink="">
      <xdr:nvSpPr>
        <xdr:cNvPr id="3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3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19</xdr:row>
      <xdr:rowOff>0</xdr:rowOff>
    </xdr:from>
    <xdr:ext cx="304800" cy="304800"/>
    <xdr:sp macro="" textlink="">
      <xdr:nvSpPr>
        <xdr:cNvPr id="3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3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21</xdr:row>
      <xdr:rowOff>0</xdr:rowOff>
    </xdr:from>
    <xdr:ext cx="304800" cy="304800"/>
    <xdr:sp macro="" textlink="">
      <xdr:nvSpPr>
        <xdr:cNvPr id="3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3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F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3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0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3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1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3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2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3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3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3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4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3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5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3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6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3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7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3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8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32</xdr:row>
      <xdr:rowOff>0</xdr:rowOff>
    </xdr:from>
    <xdr:ext cx="304800" cy="304800"/>
    <xdr:sp macro="" textlink="">
      <xdr:nvSpPr>
        <xdr:cNvPr id="3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9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3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A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3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B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3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C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3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D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3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E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3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F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77</xdr:row>
      <xdr:rowOff>0</xdr:rowOff>
    </xdr:from>
    <xdr:ext cx="304800" cy="304800"/>
    <xdr:sp macro="" textlink="">
      <xdr:nvSpPr>
        <xdr:cNvPr id="4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0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77</xdr:row>
      <xdr:rowOff>0</xdr:rowOff>
    </xdr:from>
    <xdr:ext cx="304800" cy="304800"/>
    <xdr:sp macro="" textlink="">
      <xdr:nvSpPr>
        <xdr:cNvPr id="4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1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77</xdr:row>
      <xdr:rowOff>0</xdr:rowOff>
    </xdr:from>
    <xdr:ext cx="304800" cy="304800"/>
    <xdr:sp macro="" textlink="">
      <xdr:nvSpPr>
        <xdr:cNvPr id="4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2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77</xdr:row>
      <xdr:rowOff>0</xdr:rowOff>
    </xdr:from>
    <xdr:ext cx="304800" cy="304800"/>
    <xdr:sp macro="" textlink="">
      <xdr:nvSpPr>
        <xdr:cNvPr id="4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3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77</xdr:row>
      <xdr:rowOff>0</xdr:rowOff>
    </xdr:from>
    <xdr:ext cx="304800" cy="304800"/>
    <xdr:sp macro="" textlink="">
      <xdr:nvSpPr>
        <xdr:cNvPr id="4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4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77</xdr:row>
      <xdr:rowOff>0</xdr:rowOff>
    </xdr:from>
    <xdr:ext cx="304800" cy="304800"/>
    <xdr:sp macro="" textlink="">
      <xdr:nvSpPr>
        <xdr:cNvPr id="4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5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77</xdr:row>
      <xdr:rowOff>0</xdr:rowOff>
    </xdr:from>
    <xdr:ext cx="304800" cy="304800"/>
    <xdr:sp macro="" textlink="">
      <xdr:nvSpPr>
        <xdr:cNvPr id="4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6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77</xdr:row>
      <xdr:rowOff>0</xdr:rowOff>
    </xdr:from>
    <xdr:ext cx="304800" cy="304800"/>
    <xdr:sp macro="" textlink="">
      <xdr:nvSpPr>
        <xdr:cNvPr id="4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7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77</xdr:row>
      <xdr:rowOff>0</xdr:rowOff>
    </xdr:from>
    <xdr:ext cx="304800" cy="304800"/>
    <xdr:sp macro="" textlink="">
      <xdr:nvSpPr>
        <xdr:cNvPr id="4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8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77</xdr:row>
      <xdr:rowOff>0</xdr:rowOff>
    </xdr:from>
    <xdr:ext cx="304800" cy="304800"/>
    <xdr:sp macro="" textlink="">
      <xdr:nvSpPr>
        <xdr:cNvPr id="4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9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77</xdr:row>
      <xdr:rowOff>0</xdr:rowOff>
    </xdr:from>
    <xdr:ext cx="304800" cy="304800"/>
    <xdr:sp macro="" textlink="">
      <xdr:nvSpPr>
        <xdr:cNvPr id="4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A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77</xdr:row>
      <xdr:rowOff>0</xdr:rowOff>
    </xdr:from>
    <xdr:ext cx="304800" cy="304800"/>
    <xdr:sp macro="" textlink="">
      <xdr:nvSpPr>
        <xdr:cNvPr id="4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B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77</xdr:row>
      <xdr:rowOff>0</xdr:rowOff>
    </xdr:from>
    <xdr:ext cx="304800" cy="304800"/>
    <xdr:sp macro="" textlink="">
      <xdr:nvSpPr>
        <xdr:cNvPr id="4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C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77</xdr:row>
      <xdr:rowOff>0</xdr:rowOff>
    </xdr:from>
    <xdr:ext cx="304800" cy="304800"/>
    <xdr:sp macro="" textlink="">
      <xdr:nvSpPr>
        <xdr:cNvPr id="4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D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77</xdr:row>
      <xdr:rowOff>0</xdr:rowOff>
    </xdr:from>
    <xdr:ext cx="304800" cy="304800"/>
    <xdr:sp macro="" textlink="">
      <xdr:nvSpPr>
        <xdr:cNvPr id="4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E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77</xdr:row>
      <xdr:rowOff>0</xdr:rowOff>
    </xdr:from>
    <xdr:ext cx="304800" cy="304800"/>
    <xdr:sp macro="" textlink="">
      <xdr:nvSpPr>
        <xdr:cNvPr id="4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F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1131094</xdr:rowOff>
    </xdr:from>
    <xdr:ext cx="304800" cy="304800"/>
    <xdr:sp macro="" textlink="">
      <xdr:nvSpPr>
        <xdr:cNvPr id="4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0010000}"/>
            </a:ext>
          </a:extLst>
        </xdr:cNvPr>
        <xdr:cNvSpPr>
          <a:spLocks noChangeAspect="1" noChangeArrowheads="1"/>
        </xdr:cNvSpPr>
      </xdr:nvSpPr>
      <xdr:spPr bwMode="auto">
        <a:xfrm>
          <a:off x="14347031" y="507206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4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1010000}"/>
            </a:ext>
            <a:ext uri="{147F2762-F138-4A5C-976F-8EAC2B608ADB}">
              <a16:predDERef xmlns:a16="http://schemas.microsoft.com/office/drawing/2014/main" pred="{8B5E25CD-98BA-4C16-9B2B-018711E8616A}"/>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4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2010000}"/>
            </a:ext>
            <a:ext uri="{147F2762-F138-4A5C-976F-8EAC2B608ADB}">
              <a16:predDERef xmlns:a16="http://schemas.microsoft.com/office/drawing/2014/main" pred="{74C66898-31DD-4337-83AE-5F469A7FF7E4}"/>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20</xdr:row>
      <xdr:rowOff>0</xdr:rowOff>
    </xdr:from>
    <xdr:ext cx="304800" cy="304800"/>
    <xdr:sp macro="" textlink="">
      <xdr:nvSpPr>
        <xdr:cNvPr id="4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3010000}"/>
            </a:ext>
            <a:ext uri="{147F2762-F138-4A5C-976F-8EAC2B608ADB}">
              <a16:predDERef xmlns:a16="http://schemas.microsoft.com/office/drawing/2014/main" pred="{54A87838-0C13-4A38-84FC-C33FC8A7D723}"/>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38</xdr:row>
      <xdr:rowOff>0</xdr:rowOff>
    </xdr:from>
    <xdr:ext cx="304800" cy="304800"/>
    <xdr:sp macro="" textlink="">
      <xdr:nvSpPr>
        <xdr:cNvPr id="4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4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38</xdr:row>
      <xdr:rowOff>0</xdr:rowOff>
    </xdr:from>
    <xdr:ext cx="304800" cy="304800"/>
    <xdr:sp macro="" textlink="">
      <xdr:nvSpPr>
        <xdr:cNvPr id="4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5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38</xdr:row>
      <xdr:rowOff>0</xdr:rowOff>
    </xdr:from>
    <xdr:ext cx="304800" cy="304800"/>
    <xdr:sp macro="" textlink="">
      <xdr:nvSpPr>
        <xdr:cNvPr id="4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6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38</xdr:row>
      <xdr:rowOff>0</xdr:rowOff>
    </xdr:from>
    <xdr:ext cx="304800" cy="304800"/>
    <xdr:sp macro="" textlink="">
      <xdr:nvSpPr>
        <xdr:cNvPr id="4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7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38</xdr:row>
      <xdr:rowOff>0</xdr:rowOff>
    </xdr:from>
    <xdr:ext cx="304800" cy="304800"/>
    <xdr:sp macro="" textlink="">
      <xdr:nvSpPr>
        <xdr:cNvPr id="4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8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38</xdr:row>
      <xdr:rowOff>0</xdr:rowOff>
    </xdr:from>
    <xdr:ext cx="304800" cy="304800"/>
    <xdr:sp macro="" textlink="">
      <xdr:nvSpPr>
        <xdr:cNvPr id="4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9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38</xdr:row>
      <xdr:rowOff>0</xdr:rowOff>
    </xdr:from>
    <xdr:ext cx="304800" cy="304800"/>
    <xdr:sp macro="" textlink="">
      <xdr:nvSpPr>
        <xdr:cNvPr id="4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A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38</xdr:row>
      <xdr:rowOff>0</xdr:rowOff>
    </xdr:from>
    <xdr:ext cx="304800" cy="304800"/>
    <xdr:sp macro="" textlink="">
      <xdr:nvSpPr>
        <xdr:cNvPr id="4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B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38</xdr:row>
      <xdr:rowOff>0</xdr:rowOff>
    </xdr:from>
    <xdr:ext cx="304800" cy="304800"/>
    <xdr:sp macro="" textlink="">
      <xdr:nvSpPr>
        <xdr:cNvPr id="4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C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38</xdr:row>
      <xdr:rowOff>0</xdr:rowOff>
    </xdr:from>
    <xdr:ext cx="304800" cy="304800"/>
    <xdr:sp macro="" textlink="">
      <xdr:nvSpPr>
        <xdr:cNvPr id="4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D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38</xdr:row>
      <xdr:rowOff>0</xdr:rowOff>
    </xdr:from>
    <xdr:ext cx="304800" cy="304800"/>
    <xdr:sp macro="" textlink="">
      <xdr:nvSpPr>
        <xdr:cNvPr id="4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E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38</xdr:row>
      <xdr:rowOff>0</xdr:rowOff>
    </xdr:from>
    <xdr:ext cx="304800" cy="304800"/>
    <xdr:sp macro="" textlink="">
      <xdr:nvSpPr>
        <xdr:cNvPr id="4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F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38</xdr:row>
      <xdr:rowOff>0</xdr:rowOff>
    </xdr:from>
    <xdr:ext cx="304800" cy="304800"/>
    <xdr:sp macro="" textlink="">
      <xdr:nvSpPr>
        <xdr:cNvPr id="4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0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38</xdr:row>
      <xdr:rowOff>0</xdr:rowOff>
    </xdr:from>
    <xdr:ext cx="304800" cy="304800"/>
    <xdr:sp macro="" textlink="">
      <xdr:nvSpPr>
        <xdr:cNvPr id="4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1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38</xdr:row>
      <xdr:rowOff>0</xdr:rowOff>
    </xdr:from>
    <xdr:ext cx="304800" cy="304800"/>
    <xdr:sp macro="" textlink="">
      <xdr:nvSpPr>
        <xdr:cNvPr id="4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2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38</xdr:row>
      <xdr:rowOff>0</xdr:rowOff>
    </xdr:from>
    <xdr:ext cx="304800" cy="304800"/>
    <xdr:sp macro="" textlink="">
      <xdr:nvSpPr>
        <xdr:cNvPr id="4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3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39</xdr:row>
      <xdr:rowOff>0</xdr:rowOff>
    </xdr:from>
    <xdr:ext cx="304800" cy="304800"/>
    <xdr:sp macro="" textlink="">
      <xdr:nvSpPr>
        <xdr:cNvPr id="4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4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39</xdr:row>
      <xdr:rowOff>0</xdr:rowOff>
    </xdr:from>
    <xdr:ext cx="304800" cy="304800"/>
    <xdr:sp macro="" textlink="">
      <xdr:nvSpPr>
        <xdr:cNvPr id="4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5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39</xdr:row>
      <xdr:rowOff>0</xdr:rowOff>
    </xdr:from>
    <xdr:ext cx="304800" cy="304800"/>
    <xdr:sp macro="" textlink="">
      <xdr:nvSpPr>
        <xdr:cNvPr id="4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6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39</xdr:row>
      <xdr:rowOff>0</xdr:rowOff>
    </xdr:from>
    <xdr:ext cx="304800" cy="304800"/>
    <xdr:sp macro="" textlink="">
      <xdr:nvSpPr>
        <xdr:cNvPr id="4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7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39</xdr:row>
      <xdr:rowOff>0</xdr:rowOff>
    </xdr:from>
    <xdr:ext cx="304800" cy="304800"/>
    <xdr:sp macro="" textlink="">
      <xdr:nvSpPr>
        <xdr:cNvPr id="4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8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39</xdr:row>
      <xdr:rowOff>0</xdr:rowOff>
    </xdr:from>
    <xdr:ext cx="304800" cy="304800"/>
    <xdr:sp macro="" textlink="">
      <xdr:nvSpPr>
        <xdr:cNvPr id="4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9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39</xdr:row>
      <xdr:rowOff>0</xdr:rowOff>
    </xdr:from>
    <xdr:ext cx="304800" cy="304800"/>
    <xdr:sp macro="" textlink="">
      <xdr:nvSpPr>
        <xdr:cNvPr id="4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A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39</xdr:row>
      <xdr:rowOff>0</xdr:rowOff>
    </xdr:from>
    <xdr:ext cx="304800" cy="304800"/>
    <xdr:sp macro="" textlink="">
      <xdr:nvSpPr>
        <xdr:cNvPr id="4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B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39</xdr:row>
      <xdr:rowOff>0</xdr:rowOff>
    </xdr:from>
    <xdr:ext cx="304800" cy="304800"/>
    <xdr:sp macro="" textlink="">
      <xdr:nvSpPr>
        <xdr:cNvPr id="4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C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39</xdr:row>
      <xdr:rowOff>0</xdr:rowOff>
    </xdr:from>
    <xdr:ext cx="304800" cy="304800"/>
    <xdr:sp macro="" textlink="">
      <xdr:nvSpPr>
        <xdr:cNvPr id="4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D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39</xdr:row>
      <xdr:rowOff>0</xdr:rowOff>
    </xdr:from>
    <xdr:ext cx="304800" cy="304800"/>
    <xdr:sp macro="" textlink="">
      <xdr:nvSpPr>
        <xdr:cNvPr id="4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E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39</xdr:row>
      <xdr:rowOff>0</xdr:rowOff>
    </xdr:from>
    <xdr:ext cx="304800" cy="304800"/>
    <xdr:sp macro="" textlink="">
      <xdr:nvSpPr>
        <xdr:cNvPr id="4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F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39</xdr:row>
      <xdr:rowOff>0</xdr:rowOff>
    </xdr:from>
    <xdr:ext cx="304800" cy="304800"/>
    <xdr:sp macro="" textlink="">
      <xdr:nvSpPr>
        <xdr:cNvPr id="4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0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39</xdr:row>
      <xdr:rowOff>0</xdr:rowOff>
    </xdr:from>
    <xdr:ext cx="304800" cy="304800"/>
    <xdr:sp macro="" textlink="">
      <xdr:nvSpPr>
        <xdr:cNvPr id="4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1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39</xdr:row>
      <xdr:rowOff>0</xdr:rowOff>
    </xdr:from>
    <xdr:ext cx="304800" cy="304800"/>
    <xdr:sp macro="" textlink="">
      <xdr:nvSpPr>
        <xdr:cNvPr id="4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2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39</xdr:row>
      <xdr:rowOff>0</xdr:rowOff>
    </xdr:from>
    <xdr:ext cx="304800" cy="304800"/>
    <xdr:sp macro="" textlink="">
      <xdr:nvSpPr>
        <xdr:cNvPr id="4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3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0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1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2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3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4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5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6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7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8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9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A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12</xdr:row>
      <xdr:rowOff>0</xdr:rowOff>
    </xdr:from>
    <xdr:ext cx="304800" cy="304800"/>
    <xdr:sp macro="" textlink="">
      <xdr:nvSpPr>
        <xdr:cNvPr id="4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B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4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C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4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D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4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4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4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0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4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1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4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2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4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3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4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5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6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7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8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9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A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B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C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D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79</xdr:row>
      <xdr:rowOff>0</xdr:rowOff>
    </xdr:from>
    <xdr:ext cx="304800" cy="304800"/>
    <xdr:sp macro="" textlink="">
      <xdr:nvSpPr>
        <xdr:cNvPr id="5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0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79</xdr:row>
      <xdr:rowOff>0</xdr:rowOff>
    </xdr:from>
    <xdr:ext cx="304800" cy="304800"/>
    <xdr:sp macro="" textlink="">
      <xdr:nvSpPr>
        <xdr:cNvPr id="5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1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79</xdr:row>
      <xdr:rowOff>0</xdr:rowOff>
    </xdr:from>
    <xdr:ext cx="304800" cy="304800"/>
    <xdr:sp macro="" textlink="">
      <xdr:nvSpPr>
        <xdr:cNvPr id="5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2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79</xdr:row>
      <xdr:rowOff>0</xdr:rowOff>
    </xdr:from>
    <xdr:ext cx="304800" cy="304800"/>
    <xdr:sp macro="" textlink="">
      <xdr:nvSpPr>
        <xdr:cNvPr id="5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3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79</xdr:row>
      <xdr:rowOff>0</xdr:rowOff>
    </xdr:from>
    <xdr:ext cx="304800" cy="304800"/>
    <xdr:sp macro="" textlink="">
      <xdr:nvSpPr>
        <xdr:cNvPr id="5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4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79</xdr:row>
      <xdr:rowOff>0</xdr:rowOff>
    </xdr:from>
    <xdr:ext cx="304800" cy="304800"/>
    <xdr:sp macro="" textlink="">
      <xdr:nvSpPr>
        <xdr:cNvPr id="5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5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6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7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8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9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A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B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C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D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E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F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0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1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2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75</xdr:row>
      <xdr:rowOff>0</xdr:rowOff>
    </xdr:from>
    <xdr:ext cx="304800" cy="304800"/>
    <xdr:sp macro="" textlink="">
      <xdr:nvSpPr>
        <xdr:cNvPr id="5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3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79</xdr:row>
      <xdr:rowOff>0</xdr:rowOff>
    </xdr:from>
    <xdr:ext cx="304800" cy="304800"/>
    <xdr:sp macro="" textlink="">
      <xdr:nvSpPr>
        <xdr:cNvPr id="5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4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79</xdr:row>
      <xdr:rowOff>0</xdr:rowOff>
    </xdr:from>
    <xdr:ext cx="304800" cy="304800"/>
    <xdr:sp macro="" textlink="">
      <xdr:nvSpPr>
        <xdr:cNvPr id="5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5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79</xdr:row>
      <xdr:rowOff>0</xdr:rowOff>
    </xdr:from>
    <xdr:ext cx="304800" cy="304800"/>
    <xdr:sp macro="" textlink="">
      <xdr:nvSpPr>
        <xdr:cNvPr id="5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6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79</xdr:row>
      <xdr:rowOff>0</xdr:rowOff>
    </xdr:from>
    <xdr:ext cx="304800" cy="304800"/>
    <xdr:sp macro="" textlink="">
      <xdr:nvSpPr>
        <xdr:cNvPr id="5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7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5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9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5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A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5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B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5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C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5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D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5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E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5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F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5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0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5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1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5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2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5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3020000}"/>
            </a:ext>
          </a:extLst>
        </xdr:cNvPr>
        <xdr:cNvSpPr>
          <a:spLocks noChangeAspect="1" noChangeArrowheads="1"/>
        </xdr:cNvSpPr>
      </xdr:nvSpPr>
      <xdr:spPr bwMode="auto">
        <a:xfrm>
          <a:off x="17517717" y="4124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5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8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5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4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5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5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5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6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5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7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5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8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5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9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5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A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42</xdr:row>
      <xdr:rowOff>0</xdr:rowOff>
    </xdr:from>
    <xdr:ext cx="304800" cy="304800"/>
    <xdr:sp macro="" textlink="">
      <xdr:nvSpPr>
        <xdr:cNvPr id="5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B020000}"/>
            </a:ext>
          </a:extLst>
        </xdr:cNvPr>
        <xdr:cNvSpPr>
          <a:spLocks noChangeAspect="1" noChangeArrowheads="1"/>
        </xdr:cNvSpPr>
      </xdr:nvSpPr>
      <xdr:spPr bwMode="auto">
        <a:xfrm>
          <a:off x="14341929" y="322489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114300</xdr:colOff>
      <xdr:row>0</xdr:row>
      <xdr:rowOff>85725</xdr:rowOff>
    </xdr:from>
    <xdr:to>
      <xdr:col>3</xdr:col>
      <xdr:colOff>523875</xdr:colOff>
      <xdr:row>0</xdr:row>
      <xdr:rowOff>1162050</xdr:rowOff>
    </xdr:to>
    <xdr:pic>
      <xdr:nvPicPr>
        <xdr:cNvPr id="2" name="Imagen 1">
          <a:extLst>
            <a:ext uri="{FF2B5EF4-FFF2-40B4-BE49-F238E27FC236}">
              <a16:creationId xmlns:a16="http://schemas.microsoft.com/office/drawing/2014/main" id="{D04C5287-3417-4EE0-BB7A-7F91324EF1E4}"/>
            </a:ext>
            <a:ext uri="{147F2762-F138-4A5C-976F-8EAC2B608ADB}">
              <a16:predDERef xmlns:a16="http://schemas.microsoft.com/office/drawing/2014/main" pred="{00000000-0008-0000-0100-00002B02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0" y="85725"/>
          <a:ext cx="1104900" cy="1076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11</xdr:row>
      <xdr:rowOff>0</xdr:rowOff>
    </xdr:from>
    <xdr:to>
      <xdr:col>16</xdr:col>
      <xdr:colOff>304800</xdr:colOff>
      <xdr:row>37</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12</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B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C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D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0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1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8000000}"/>
            </a:ext>
          </a:extLst>
        </xdr:cNvPr>
        <xdr:cNvSpPr>
          <a:spLocks noChangeAspect="1" noChangeArrowheads="1"/>
        </xdr:cNvSpPr>
      </xdr:nvSpPr>
      <xdr:spPr bwMode="auto">
        <a:xfrm>
          <a:off x="210693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9000000}"/>
            </a:ext>
          </a:extLst>
        </xdr:cNvPr>
        <xdr:cNvSpPr>
          <a:spLocks noChangeAspect="1" noChangeArrowheads="1"/>
        </xdr:cNvSpPr>
      </xdr:nvSpPr>
      <xdr:spPr bwMode="auto">
        <a:xfrm>
          <a:off x="2106930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A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B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82</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80</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E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F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0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100</xdr:row>
      <xdr:rowOff>138033</xdr:rowOff>
    </xdr:from>
    <xdr:to>
      <xdr:col>13</xdr:col>
      <xdr:colOff>561770</xdr:colOff>
      <xdr:row>100</xdr:row>
      <xdr:rowOff>718781</xdr:rowOff>
    </xdr:to>
    <xdr:pic>
      <xdr:nvPicPr>
        <xdr:cNvPr id="34" name="Imagen 33">
          <a:extLst>
            <a:ext uri="{FF2B5EF4-FFF2-40B4-BE49-F238E27FC236}">
              <a16:creationId xmlns:a16="http://schemas.microsoft.com/office/drawing/2014/main" id="{00000000-0008-0000-0900-00002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7300833"/>
          <a:ext cx="1524661" cy="580748"/>
        </a:xfrm>
        <a:prstGeom prst="rect">
          <a:avLst/>
        </a:prstGeom>
      </xdr:spPr>
    </xdr:pic>
    <xdr:clientData/>
  </xdr:twoCellAnchor>
  <xdr:twoCellAnchor editAs="oneCell">
    <xdr:from>
      <xdr:col>46</xdr:col>
      <xdr:colOff>554182</xdr:colOff>
      <xdr:row>100</xdr:row>
      <xdr:rowOff>46359</xdr:rowOff>
    </xdr:from>
    <xdr:to>
      <xdr:col>47</xdr:col>
      <xdr:colOff>970397</xdr:colOff>
      <xdr:row>100</xdr:row>
      <xdr:rowOff>623644</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53882" y="7209159"/>
          <a:ext cx="969036" cy="577285"/>
        </a:xfrm>
        <a:prstGeom prst="rect">
          <a:avLst/>
        </a:prstGeom>
      </xdr:spPr>
    </xdr:pic>
    <xdr:clientData/>
  </xdr:twoCellAnchor>
  <xdr:oneCellAnchor>
    <xdr:from>
      <xdr:col>16</xdr:col>
      <xdr:colOff>0</xdr:colOff>
      <xdr:row>10</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B000000}"/>
            </a:ext>
          </a:extLst>
        </xdr:cNvPr>
        <xdr:cNvSpPr>
          <a:spLocks noChangeAspect="1" noChangeArrowheads="1"/>
        </xdr:cNvSpPr>
      </xdr:nvSpPr>
      <xdr:spPr bwMode="auto">
        <a:xfrm>
          <a:off x="21069300" y="601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1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2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3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4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5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6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7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8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9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A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B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C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D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E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F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1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2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3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4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5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6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7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8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9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A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B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C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D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E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4F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1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2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D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E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5F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0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1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2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3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4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5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6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94</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95</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95</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6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7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8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9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A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6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7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8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9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A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B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BC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ersons/person.xml><?xml version="1.0" encoding="utf-8"?>
<personList xmlns="http://schemas.microsoft.com/office/spreadsheetml/2018/threadedcomments" xmlns:x="http://schemas.openxmlformats.org/spreadsheetml/2006/main">
  <person displayName="Sandra Marcela Torres Avella" id="{C4B0A0B9-1153-4E2F-BCC7-B3D12F64B0F7}" userId="S::sandra.torres@scj.gov.co::81412a3d-ea1c-4f4f-a06d-addcaea961a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4" dT="2022-03-24T01:03:26.00" personId="{C4B0A0B9-1153-4E2F-BCC7-B3D12F64B0F7}" id="{4C7A1683-E4DA-480D-87EE-AFC1B373CAED}">
    <text>Verificar metas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Y96"/>
  <sheetViews>
    <sheetView showGridLines="0" tabSelected="1" zoomScale="50" zoomScaleNormal="50" zoomScaleSheetLayoutView="100" workbookViewId="0">
      <selection activeCell="E8" sqref="E8"/>
    </sheetView>
  </sheetViews>
  <sheetFormatPr baseColWidth="10" defaultColWidth="11.42578125" defaultRowHeight="12.75" x14ac:dyDescent="0.25"/>
  <cols>
    <col min="1" max="1" width="3.7109375" style="177" customWidth="1"/>
    <col min="2" max="2" width="8.140625" style="178" customWidth="1"/>
    <col min="3" max="3" width="10.42578125" style="178" customWidth="1"/>
    <col min="4" max="4" width="18.28515625" style="179" customWidth="1"/>
    <col min="5" max="5" width="35.5703125" style="179" customWidth="1"/>
    <col min="6" max="6" width="18.5703125" style="177" customWidth="1"/>
    <col min="7" max="8" width="15.85546875" style="180" customWidth="1"/>
    <col min="9" max="9" width="12.140625" style="180" customWidth="1"/>
    <col min="10" max="10" width="15.7109375" style="180" customWidth="1"/>
    <col min="11" max="12" width="15.85546875" style="181" customWidth="1"/>
    <col min="13" max="14" width="13.140625" style="177" customWidth="1"/>
    <col min="15" max="17" width="15" style="182" customWidth="1"/>
    <col min="18" max="20" width="7.140625" style="180" customWidth="1"/>
    <col min="21" max="21" width="10.7109375" style="180" customWidth="1"/>
    <col min="22" max="22" width="10.7109375" style="182" customWidth="1"/>
    <col min="23" max="23" width="9.28515625" style="182" customWidth="1"/>
    <col min="24" max="24" width="8.7109375" style="180" customWidth="1"/>
    <col min="25" max="25" width="8.42578125" style="180" customWidth="1"/>
    <col min="26" max="27" width="7.140625" style="180" customWidth="1"/>
    <col min="28" max="28" width="6.85546875" style="180" customWidth="1"/>
    <col min="29" max="29" width="8.140625" style="180" customWidth="1"/>
    <col min="30" max="34" width="7.140625" style="180" customWidth="1"/>
    <col min="35" max="35" width="9.140625" style="180" customWidth="1"/>
    <col min="36" max="36" width="10.140625" style="180" customWidth="1"/>
    <col min="37" max="37" width="10.42578125" style="180" customWidth="1"/>
    <col min="38" max="38" width="7.140625" style="180" customWidth="1"/>
    <col min="39" max="39" width="7.140625" style="183" customWidth="1"/>
    <col min="40" max="40" width="7.28515625" style="180" customWidth="1"/>
    <col min="41" max="41" width="8.7109375" style="180" customWidth="1"/>
    <col min="42" max="42" width="11.42578125" style="4" customWidth="1"/>
    <col min="43" max="43" width="8.7109375" style="4" customWidth="1"/>
    <col min="44" max="44" width="14.85546875" style="4" customWidth="1"/>
    <col min="45" max="47" width="8.7109375" style="4" customWidth="1"/>
    <col min="48" max="48" width="8.42578125" style="4" customWidth="1"/>
    <col min="49" max="49" width="14" style="4" customWidth="1"/>
    <col min="50" max="50" width="33.85546875" style="7" customWidth="1"/>
    <col min="51" max="16384" width="11.42578125" style="3"/>
  </cols>
  <sheetData>
    <row r="1" spans="1:50" ht="108" customHeight="1" thickBot="1" x14ac:dyDescent="0.4">
      <c r="A1" s="3"/>
      <c r="B1" s="138"/>
      <c r="C1" s="139"/>
      <c r="D1" s="139"/>
      <c r="E1" s="140" t="s">
        <v>453</v>
      </c>
      <c r="F1" s="140"/>
      <c r="G1" s="140"/>
      <c r="H1" s="140"/>
      <c r="I1" s="140"/>
      <c r="J1" s="140"/>
      <c r="K1" s="140"/>
      <c r="L1" s="140"/>
      <c r="M1" s="140"/>
      <c r="N1" s="140"/>
      <c r="O1" s="140"/>
      <c r="P1" s="140"/>
      <c r="Q1" s="141"/>
      <c r="R1" s="140"/>
      <c r="S1" s="140"/>
      <c r="T1" s="140"/>
      <c r="U1" s="140"/>
      <c r="V1" s="140"/>
      <c r="W1" s="140"/>
      <c r="X1" s="140"/>
      <c r="Y1" s="140"/>
      <c r="Z1" s="140"/>
      <c r="AA1" s="140"/>
      <c r="AB1" s="142"/>
      <c r="AC1" s="142"/>
      <c r="AD1" s="140"/>
      <c r="AE1" s="140"/>
      <c r="AF1" s="140"/>
      <c r="AG1" s="140"/>
      <c r="AH1" s="140"/>
      <c r="AI1" s="140"/>
      <c r="AJ1" s="140"/>
      <c r="AK1" s="140"/>
      <c r="AL1" s="140"/>
      <c r="AM1" s="140"/>
      <c r="AN1" s="140"/>
      <c r="AO1" s="140"/>
      <c r="AP1" s="140"/>
      <c r="AQ1" s="140"/>
      <c r="AR1" s="140"/>
      <c r="AS1" s="140"/>
      <c r="AT1" s="143" t="s">
        <v>454</v>
      </c>
      <c r="AU1" s="143"/>
      <c r="AV1" s="143"/>
      <c r="AW1" s="143"/>
      <c r="AX1" s="144"/>
    </row>
    <row r="2" spans="1:50" ht="21.75" customHeight="1" x14ac:dyDescent="0.25"/>
    <row r="3" spans="1:50" ht="20.25" customHeight="1" thickBot="1" x14ac:dyDescent="0.3"/>
    <row r="4" spans="1:50" s="4" customFormat="1" ht="28.5" customHeight="1" x14ac:dyDescent="0.25">
      <c r="A4" s="182"/>
      <c r="B4" s="184" t="s">
        <v>455</v>
      </c>
      <c r="C4" s="185" t="s">
        <v>5</v>
      </c>
      <c r="D4" s="185" t="s">
        <v>8</v>
      </c>
      <c r="E4" s="185" t="s">
        <v>9</v>
      </c>
      <c r="F4" s="185" t="s">
        <v>10</v>
      </c>
      <c r="G4" s="186" t="s">
        <v>11</v>
      </c>
      <c r="H4" s="185" t="s">
        <v>12</v>
      </c>
      <c r="I4" s="185" t="s">
        <v>456</v>
      </c>
      <c r="J4" s="185" t="s">
        <v>14</v>
      </c>
      <c r="K4" s="185" t="s">
        <v>15</v>
      </c>
      <c r="L4" s="185" t="s">
        <v>15</v>
      </c>
      <c r="M4" s="185" t="s">
        <v>15</v>
      </c>
      <c r="N4" s="185" t="s">
        <v>15</v>
      </c>
      <c r="O4" s="185" t="s">
        <v>16</v>
      </c>
      <c r="P4" s="185" t="s">
        <v>17</v>
      </c>
      <c r="Q4" s="185" t="s">
        <v>457</v>
      </c>
      <c r="R4" s="185" t="s">
        <v>458</v>
      </c>
      <c r="S4" s="185"/>
      <c r="T4" s="185" t="s">
        <v>459</v>
      </c>
      <c r="U4" s="185"/>
      <c r="V4" s="185" t="s">
        <v>460</v>
      </c>
      <c r="W4" s="185"/>
      <c r="X4" s="185" t="s">
        <v>461</v>
      </c>
      <c r="Y4" s="185"/>
      <c r="Z4" s="185" t="s">
        <v>462</v>
      </c>
      <c r="AA4" s="185"/>
      <c r="AB4" s="185" t="s">
        <v>463</v>
      </c>
      <c r="AC4" s="185"/>
      <c r="AD4" s="185" t="s">
        <v>464</v>
      </c>
      <c r="AE4" s="185"/>
      <c r="AF4" s="185" t="s">
        <v>465</v>
      </c>
      <c r="AG4" s="185"/>
      <c r="AH4" s="185" t="s">
        <v>466</v>
      </c>
      <c r="AI4" s="185"/>
      <c r="AJ4" s="185" t="s">
        <v>467</v>
      </c>
      <c r="AK4" s="185"/>
      <c r="AL4" s="185" t="s">
        <v>468</v>
      </c>
      <c r="AM4" s="187"/>
      <c r="AN4" s="185" t="s">
        <v>469</v>
      </c>
      <c r="AO4" s="185"/>
      <c r="AP4" s="63" t="s">
        <v>470</v>
      </c>
      <c r="AQ4" s="63" t="s">
        <v>470</v>
      </c>
      <c r="AR4" s="63" t="s">
        <v>471</v>
      </c>
      <c r="AS4" s="101" t="s">
        <v>472</v>
      </c>
      <c r="AT4" s="100" t="s">
        <v>473</v>
      </c>
      <c r="AU4" s="99" t="s">
        <v>474</v>
      </c>
      <c r="AV4" s="102" t="s">
        <v>475</v>
      </c>
      <c r="AW4" s="63" t="s">
        <v>476</v>
      </c>
      <c r="AX4" s="65" t="s">
        <v>477</v>
      </c>
    </row>
    <row r="5" spans="1:50" s="48" customFormat="1" ht="90.75" hidden="1" customHeight="1" x14ac:dyDescent="0.25">
      <c r="B5" s="122" t="s">
        <v>478</v>
      </c>
      <c r="C5" s="49" t="s">
        <v>21</v>
      </c>
      <c r="D5" s="49" t="s">
        <v>36</v>
      </c>
      <c r="E5" s="49" t="s">
        <v>37</v>
      </c>
      <c r="F5" s="1" t="s">
        <v>26</v>
      </c>
      <c r="G5" s="5" t="s">
        <v>27</v>
      </c>
      <c r="H5" s="5" t="s">
        <v>28</v>
      </c>
      <c r="I5" s="5" t="s">
        <v>29</v>
      </c>
      <c r="J5" s="5" t="s">
        <v>30</v>
      </c>
      <c r="K5" s="1" t="s">
        <v>39</v>
      </c>
      <c r="L5" s="1" t="s">
        <v>40</v>
      </c>
      <c r="M5" s="1" t="s">
        <v>479</v>
      </c>
      <c r="N5" s="1"/>
      <c r="O5" s="5" t="s">
        <v>480</v>
      </c>
      <c r="P5" s="5" t="s">
        <v>78</v>
      </c>
      <c r="Q5" s="27">
        <v>1</v>
      </c>
      <c r="R5" s="5">
        <v>32119</v>
      </c>
      <c r="S5" s="5">
        <f>(1028*31)</f>
        <v>31868</v>
      </c>
      <c r="T5" s="36">
        <v>28931</v>
      </c>
      <c r="U5" s="36">
        <f>1030*28</f>
        <v>28840</v>
      </c>
      <c r="V5" s="1">
        <v>31880</v>
      </c>
      <c r="W5" s="5">
        <f>1051*31</f>
        <v>32581</v>
      </c>
      <c r="X5" s="5">
        <v>31428</v>
      </c>
      <c r="Y5" s="5">
        <f>1041*30</f>
        <v>31230</v>
      </c>
      <c r="Z5" s="5">
        <f>22719+9224</f>
        <v>31943</v>
      </c>
      <c r="AA5" s="5">
        <f>995*31</f>
        <v>30845</v>
      </c>
      <c r="AB5" s="119"/>
      <c r="AC5" s="119"/>
      <c r="AD5" s="5"/>
      <c r="AE5" s="5"/>
      <c r="AF5" s="5"/>
      <c r="AG5" s="5"/>
      <c r="AH5" s="5"/>
      <c r="AI5" s="5"/>
      <c r="AJ5" s="5"/>
      <c r="AK5" s="5"/>
      <c r="AL5" s="5"/>
      <c r="AM5" s="80"/>
      <c r="AN5" s="5"/>
      <c r="AO5" s="5"/>
      <c r="AP5" s="36">
        <f>R5+T5+V5+X5+Z5+AB5+AD5+AF5+AH5+AJ5+AL5+AN5</f>
        <v>156301</v>
      </c>
      <c r="AQ5" s="36">
        <f>S5+U5+W5+Y5+AA5+AC5+AE5+AG5+AI5+AK5+AM5+AO5</f>
        <v>155364</v>
      </c>
      <c r="AR5" s="67">
        <f>AP5/AQ5</f>
        <v>1.0060309981720348</v>
      </c>
      <c r="AS5" s="67">
        <f>IFERROR((R5+T5+V5)/(S5+U5+W5),"")</f>
        <v>0.99615174350673708</v>
      </c>
      <c r="AT5" s="67">
        <f>IFERROR((X5+Z5+AB5)/(Y5+AA5+AC5),"")</f>
        <v>1.0208779701973418</v>
      </c>
      <c r="AU5" s="67"/>
      <c r="AV5" s="67"/>
      <c r="AW5" s="72" t="s">
        <v>481</v>
      </c>
      <c r="AX5" s="47" t="s">
        <v>482</v>
      </c>
    </row>
    <row r="6" spans="1:50" s="91" customFormat="1" ht="41.25" hidden="1" customHeight="1" x14ac:dyDescent="0.25">
      <c r="A6" s="110"/>
      <c r="B6" s="230" t="s">
        <v>483</v>
      </c>
      <c r="C6" s="5" t="s">
        <v>240</v>
      </c>
      <c r="D6" s="82" t="s">
        <v>243</v>
      </c>
      <c r="E6" s="82" t="s">
        <v>244</v>
      </c>
      <c r="F6" s="82" t="s">
        <v>245</v>
      </c>
      <c r="G6" s="82" t="s">
        <v>27</v>
      </c>
      <c r="H6" s="5" t="s">
        <v>28</v>
      </c>
      <c r="I6" s="82" t="s">
        <v>29</v>
      </c>
      <c r="J6" s="82" t="s">
        <v>30</v>
      </c>
      <c r="K6" s="82" t="s">
        <v>246</v>
      </c>
      <c r="L6" s="82" t="s">
        <v>247</v>
      </c>
      <c r="M6" s="82"/>
      <c r="N6" s="82"/>
      <c r="O6" s="82" t="s">
        <v>189</v>
      </c>
      <c r="P6" s="82" t="s">
        <v>78</v>
      </c>
      <c r="Q6" s="92"/>
      <c r="R6" s="82"/>
      <c r="S6" s="82"/>
      <c r="T6" s="82"/>
      <c r="U6" s="82"/>
      <c r="V6" s="82"/>
      <c r="W6" s="90"/>
      <c r="X6" s="82"/>
      <c r="Y6" s="90"/>
      <c r="Z6" s="82"/>
      <c r="AA6" s="82"/>
      <c r="AB6" s="82"/>
      <c r="AC6" s="82"/>
      <c r="AD6" s="82"/>
      <c r="AE6" s="111"/>
      <c r="AF6" s="94"/>
      <c r="AG6" s="94"/>
      <c r="AH6" s="96"/>
      <c r="AI6" s="95"/>
      <c r="AJ6" s="95"/>
      <c r="AK6" s="95"/>
      <c r="AL6" s="95"/>
      <c r="AM6" s="90"/>
      <c r="AN6" s="82"/>
      <c r="AO6" s="82"/>
      <c r="AP6" s="94"/>
      <c r="AQ6" s="94"/>
      <c r="AR6" s="95"/>
      <c r="AS6" s="96"/>
      <c r="AT6" s="96"/>
      <c r="AU6" s="96"/>
      <c r="AV6" s="96"/>
      <c r="AW6" s="97"/>
      <c r="AX6" s="109"/>
    </row>
    <row r="7" spans="1:50" s="48" customFormat="1" ht="76.5" customHeight="1" x14ac:dyDescent="0.25">
      <c r="A7" s="188"/>
      <c r="B7" s="189" t="s">
        <v>484</v>
      </c>
      <c r="C7" s="189" t="s">
        <v>429</v>
      </c>
      <c r="D7" s="189" t="s">
        <v>432</v>
      </c>
      <c r="E7" s="189" t="s">
        <v>433</v>
      </c>
      <c r="F7" s="189" t="s">
        <v>26</v>
      </c>
      <c r="G7" s="189" t="s">
        <v>27</v>
      </c>
      <c r="H7" s="190" t="s">
        <v>28</v>
      </c>
      <c r="I7" s="189" t="s">
        <v>29</v>
      </c>
      <c r="J7" s="190" t="s">
        <v>30</v>
      </c>
      <c r="K7" s="189" t="s">
        <v>434</v>
      </c>
      <c r="L7" s="189" t="s">
        <v>435</v>
      </c>
      <c r="M7" s="188"/>
      <c r="N7" s="189"/>
      <c r="O7" s="190" t="s">
        <v>239</v>
      </c>
      <c r="P7" s="190" t="s">
        <v>34</v>
      </c>
      <c r="Q7" s="191">
        <v>1</v>
      </c>
      <c r="R7" s="189">
        <v>392</v>
      </c>
      <c r="S7" s="189">
        <v>392</v>
      </c>
      <c r="T7" s="189">
        <v>565</v>
      </c>
      <c r="U7" s="189">
        <v>565</v>
      </c>
      <c r="V7" s="189">
        <v>603</v>
      </c>
      <c r="W7" s="189">
        <v>603</v>
      </c>
      <c r="X7" s="190">
        <v>524</v>
      </c>
      <c r="Y7" s="190">
        <v>524</v>
      </c>
      <c r="Z7" s="190">
        <v>571</v>
      </c>
      <c r="AA7" s="190">
        <v>571</v>
      </c>
      <c r="AB7" s="190">
        <v>589</v>
      </c>
      <c r="AC7" s="190">
        <v>589</v>
      </c>
      <c r="AD7" s="190"/>
      <c r="AE7" s="190"/>
      <c r="AF7" s="190"/>
      <c r="AG7" s="190"/>
      <c r="AH7" s="190"/>
      <c r="AI7" s="190"/>
      <c r="AJ7" s="190"/>
      <c r="AK7" s="190"/>
      <c r="AL7" s="190"/>
      <c r="AM7" s="190"/>
      <c r="AN7" s="190"/>
      <c r="AO7" s="190"/>
      <c r="AP7" s="36">
        <f t="shared" ref="AP7:AQ10" si="0">R7+T7+V7+X7+Z7+AB7+AD7+AF7+AH7+AJ7+AL7+AN7</f>
        <v>3244</v>
      </c>
      <c r="AQ7" s="36">
        <f t="shared" si="0"/>
        <v>3244</v>
      </c>
      <c r="AR7" s="67">
        <f>AP7/AQ7</f>
        <v>1</v>
      </c>
      <c r="AS7" s="67">
        <f>IFERROR((R7+T7+V7)/(S7+U7+W7),"")</f>
        <v>1</v>
      </c>
      <c r="AT7" s="67">
        <f>X7/Y7</f>
        <v>1</v>
      </c>
      <c r="AU7" s="67"/>
      <c r="AV7" s="34"/>
      <c r="AW7" s="72" t="s">
        <v>481</v>
      </c>
      <c r="AX7" s="47" t="s">
        <v>485</v>
      </c>
    </row>
    <row r="8" spans="1:50" s="48" customFormat="1" ht="76.5" customHeight="1" x14ac:dyDescent="0.25">
      <c r="A8" s="188"/>
      <c r="B8" s="189" t="s">
        <v>486</v>
      </c>
      <c r="C8" s="189" t="s">
        <v>429</v>
      </c>
      <c r="D8" s="189" t="s">
        <v>442</v>
      </c>
      <c r="E8" s="189" t="s">
        <v>443</v>
      </c>
      <c r="F8" s="189" t="s">
        <v>26</v>
      </c>
      <c r="G8" s="189" t="s">
        <v>27</v>
      </c>
      <c r="H8" s="189" t="s">
        <v>116</v>
      </c>
      <c r="I8" s="189" t="s">
        <v>29</v>
      </c>
      <c r="J8" s="190" t="s">
        <v>30</v>
      </c>
      <c r="K8" s="192" t="s">
        <v>444</v>
      </c>
      <c r="L8" s="189" t="s">
        <v>445</v>
      </c>
      <c r="M8" s="189"/>
      <c r="N8" s="189"/>
      <c r="O8" s="190" t="s">
        <v>33</v>
      </c>
      <c r="P8" s="190" t="s">
        <v>34</v>
      </c>
      <c r="Q8" s="191" t="s">
        <v>253</v>
      </c>
      <c r="R8" s="189">
        <v>0</v>
      </c>
      <c r="S8" s="189">
        <v>624</v>
      </c>
      <c r="T8" s="189">
        <v>0</v>
      </c>
      <c r="U8" s="189">
        <v>877</v>
      </c>
      <c r="V8" s="189">
        <v>0</v>
      </c>
      <c r="W8" s="189">
        <v>835</v>
      </c>
      <c r="X8" s="190">
        <v>0</v>
      </c>
      <c r="Y8" s="190">
        <v>585</v>
      </c>
      <c r="Z8" s="190">
        <v>0</v>
      </c>
      <c r="AA8" s="190">
        <v>711</v>
      </c>
      <c r="AB8" s="190">
        <v>0</v>
      </c>
      <c r="AC8" s="190">
        <v>157</v>
      </c>
      <c r="AD8" s="190"/>
      <c r="AE8" s="190"/>
      <c r="AF8" s="190"/>
      <c r="AG8" s="190"/>
      <c r="AH8" s="190"/>
      <c r="AI8" s="190"/>
      <c r="AJ8" s="190"/>
      <c r="AK8" s="190"/>
      <c r="AL8" s="190"/>
      <c r="AM8" s="190"/>
      <c r="AN8" s="190"/>
      <c r="AO8" s="190"/>
      <c r="AP8" s="36">
        <f t="shared" si="0"/>
        <v>0</v>
      </c>
      <c r="AQ8" s="36">
        <f t="shared" si="0"/>
        <v>3789</v>
      </c>
      <c r="AR8" s="67">
        <f>AP8/AQ8</f>
        <v>0</v>
      </c>
      <c r="AS8" s="67">
        <f>IFERROR((R8+T8+V8)/(S8+U8+W8),"")</f>
        <v>0</v>
      </c>
      <c r="AT8" s="67">
        <f>X8/Y8</f>
        <v>0</v>
      </c>
      <c r="AU8" s="67"/>
      <c r="AV8" s="34"/>
      <c r="AW8" s="72" t="s">
        <v>481</v>
      </c>
      <c r="AX8" s="47" t="s">
        <v>487</v>
      </c>
    </row>
    <row r="9" spans="1:50" ht="76.5" customHeight="1" x14ac:dyDescent="0.25">
      <c r="A9" s="188"/>
      <c r="B9" s="189" t="s">
        <v>488</v>
      </c>
      <c r="C9" s="189" t="s">
        <v>429</v>
      </c>
      <c r="D9" s="189" t="s">
        <v>447</v>
      </c>
      <c r="E9" s="189" t="s">
        <v>448</v>
      </c>
      <c r="F9" s="189" t="s">
        <v>26</v>
      </c>
      <c r="G9" s="189" t="s">
        <v>50</v>
      </c>
      <c r="H9" s="189" t="s">
        <v>116</v>
      </c>
      <c r="I9" s="189" t="s">
        <v>231</v>
      </c>
      <c r="J9" s="190" t="s">
        <v>30</v>
      </c>
      <c r="K9" s="192" t="s">
        <v>489</v>
      </c>
      <c r="L9" s="189" t="s">
        <v>450</v>
      </c>
      <c r="M9" s="192"/>
      <c r="N9" s="189"/>
      <c r="O9" s="190" t="s">
        <v>451</v>
      </c>
      <c r="P9" s="190" t="s">
        <v>34</v>
      </c>
      <c r="Q9" s="190">
        <v>10</v>
      </c>
      <c r="R9" s="189">
        <v>1005</v>
      </c>
      <c r="S9" s="189">
        <v>144</v>
      </c>
      <c r="T9" s="189">
        <v>1555</v>
      </c>
      <c r="U9" s="189">
        <v>161</v>
      </c>
      <c r="V9" s="69">
        <v>1101</v>
      </c>
      <c r="W9" s="189">
        <v>196</v>
      </c>
      <c r="X9" s="190">
        <v>1330</v>
      </c>
      <c r="Y9" s="190">
        <v>148</v>
      </c>
      <c r="Z9" s="190">
        <v>1048</v>
      </c>
      <c r="AA9" s="190">
        <v>153</v>
      </c>
      <c r="AB9" s="190">
        <v>1595</v>
      </c>
      <c r="AC9" s="190">
        <v>180</v>
      </c>
      <c r="AD9" s="190"/>
      <c r="AE9" s="190"/>
      <c r="AF9" s="190"/>
      <c r="AG9" s="190"/>
      <c r="AH9" s="190"/>
      <c r="AI9" s="190"/>
      <c r="AJ9" s="190"/>
      <c r="AK9" s="190"/>
      <c r="AL9" s="190"/>
      <c r="AM9" s="190"/>
      <c r="AN9" s="190"/>
      <c r="AO9" s="190"/>
      <c r="AP9" s="36">
        <f t="shared" si="0"/>
        <v>7634</v>
      </c>
      <c r="AQ9" s="36">
        <f t="shared" si="0"/>
        <v>982</v>
      </c>
      <c r="AR9" s="71">
        <f>AP9/AQ9</f>
        <v>7.7739307535641551</v>
      </c>
      <c r="AS9" s="71">
        <f>IFERROR((R9+T9+V9)/(S9+U9+W9),"")</f>
        <v>7.3073852295409178</v>
      </c>
      <c r="AT9" s="71">
        <f>X9/Y9</f>
        <v>8.986486486486486</v>
      </c>
      <c r="AU9" s="71"/>
      <c r="AV9" s="71"/>
      <c r="AW9" s="72" t="s">
        <v>481</v>
      </c>
      <c r="AX9" s="47" t="s">
        <v>490</v>
      </c>
    </row>
    <row r="10" spans="1:50" s="110" customFormat="1" ht="104.25" hidden="1" customHeight="1" x14ac:dyDescent="0.25">
      <c r="A10" s="91"/>
      <c r="B10" s="231" t="s">
        <v>491</v>
      </c>
      <c r="C10" s="112" t="s">
        <v>21</v>
      </c>
      <c r="D10" s="112" t="s">
        <v>53</v>
      </c>
      <c r="E10" s="112" t="s">
        <v>54</v>
      </c>
      <c r="F10" s="90" t="s">
        <v>26</v>
      </c>
      <c r="G10" s="82" t="s">
        <v>27</v>
      </c>
      <c r="H10" s="5" t="s">
        <v>116</v>
      </c>
      <c r="I10" s="82" t="s">
        <v>29</v>
      </c>
      <c r="J10" s="82" t="s">
        <v>30</v>
      </c>
      <c r="K10" s="90" t="s">
        <v>55</v>
      </c>
      <c r="L10" s="90" t="s">
        <v>56</v>
      </c>
      <c r="M10" s="90"/>
      <c r="N10" s="90"/>
      <c r="O10" s="82" t="s">
        <v>33</v>
      </c>
      <c r="P10" s="82" t="s">
        <v>78</v>
      </c>
      <c r="Q10" s="92">
        <v>0.11</v>
      </c>
      <c r="R10" s="82">
        <f>(27+16+27+12+6)*31</f>
        <v>2728</v>
      </c>
      <c r="S10" s="82">
        <v>32119</v>
      </c>
      <c r="T10" s="82">
        <f>(10+7+9+17+33+17+6)*28</f>
        <v>2772</v>
      </c>
      <c r="U10" s="82">
        <v>28931</v>
      </c>
      <c r="V10" s="90">
        <f>(13+7+24+34+19+5)*31</f>
        <v>3162</v>
      </c>
      <c r="W10" s="90">
        <v>31880</v>
      </c>
      <c r="X10" s="94"/>
      <c r="Y10" s="94"/>
      <c r="Z10" s="82"/>
      <c r="AA10" s="82"/>
      <c r="AB10" s="82"/>
      <c r="AC10" s="82"/>
      <c r="AD10" s="82"/>
      <c r="AE10" s="82"/>
      <c r="AF10" s="82"/>
      <c r="AG10" s="82"/>
      <c r="AH10" s="82"/>
      <c r="AI10" s="82"/>
      <c r="AJ10" s="82"/>
      <c r="AK10" s="82"/>
      <c r="AL10" s="82"/>
      <c r="AM10" s="94"/>
      <c r="AN10" s="82"/>
      <c r="AO10" s="82"/>
      <c r="AP10" s="94">
        <f t="shared" si="0"/>
        <v>8662</v>
      </c>
      <c r="AQ10" s="94">
        <f t="shared" si="0"/>
        <v>92930</v>
      </c>
      <c r="AR10" s="96">
        <f>AP10/AQ10</f>
        <v>9.3209942967825241E-2</v>
      </c>
      <c r="AS10" s="96">
        <f>IFERROR((R10+T10+V10)/(S10+U10+W10),"")</f>
        <v>9.3209942967825241E-2</v>
      </c>
      <c r="AT10" s="96"/>
      <c r="AU10" s="96"/>
      <c r="AV10" s="96"/>
      <c r="AW10" s="97"/>
      <c r="AX10" s="98" t="s">
        <v>492</v>
      </c>
    </row>
    <row r="11" spans="1:50" s="4" customFormat="1" ht="76.5" customHeight="1" x14ac:dyDescent="0.25">
      <c r="A11" s="188"/>
      <c r="B11" s="189" t="s">
        <v>493</v>
      </c>
      <c r="C11" s="189" t="s">
        <v>146</v>
      </c>
      <c r="D11" s="189" t="s">
        <v>149</v>
      </c>
      <c r="E11" s="189" t="s">
        <v>150</v>
      </c>
      <c r="F11" s="189" t="s">
        <v>157</v>
      </c>
      <c r="G11" s="189" t="s">
        <v>27</v>
      </c>
      <c r="H11" s="190" t="s">
        <v>28</v>
      </c>
      <c r="I11" s="189" t="s">
        <v>29</v>
      </c>
      <c r="J11" s="189" t="s">
        <v>63</v>
      </c>
      <c r="K11" s="189" t="s">
        <v>152</v>
      </c>
      <c r="L11" s="189" t="s">
        <v>153</v>
      </c>
      <c r="M11" s="189"/>
      <c r="N11" s="189"/>
      <c r="O11" s="190" t="s">
        <v>33</v>
      </c>
      <c r="P11" s="190" t="s">
        <v>34</v>
      </c>
      <c r="Q11" s="191">
        <v>1</v>
      </c>
      <c r="R11" s="189"/>
      <c r="S11" s="189"/>
      <c r="T11" s="189"/>
      <c r="U11" s="189"/>
      <c r="V11" s="193">
        <v>0.245</v>
      </c>
      <c r="W11" s="194">
        <v>0.245</v>
      </c>
      <c r="X11" s="195"/>
      <c r="Y11" s="195"/>
      <c r="Z11" s="195"/>
      <c r="AA11" s="195"/>
      <c r="AB11" s="196">
        <v>0.23499999999999999</v>
      </c>
      <c r="AC11" s="196">
        <v>0.23499999999999999</v>
      </c>
      <c r="AD11" s="195"/>
      <c r="AE11" s="195"/>
      <c r="AF11" s="195"/>
      <c r="AG11" s="195"/>
      <c r="AH11" s="197"/>
      <c r="AI11" s="197"/>
      <c r="AJ11" s="195"/>
      <c r="AK11" s="195"/>
      <c r="AL11" s="195"/>
      <c r="AM11" s="195"/>
      <c r="AN11" s="197"/>
      <c r="AO11" s="197"/>
      <c r="AP11" s="8"/>
      <c r="AQ11" s="8"/>
      <c r="AR11" s="66"/>
      <c r="AS11" s="34">
        <f>V11/W11</f>
        <v>1</v>
      </c>
      <c r="AT11" s="34">
        <f>AB11/AC11</f>
        <v>1</v>
      </c>
      <c r="AU11" s="67"/>
      <c r="AV11" s="81"/>
      <c r="AW11" s="67" t="s">
        <v>481</v>
      </c>
      <c r="AX11" s="47" t="s">
        <v>494</v>
      </c>
    </row>
    <row r="12" spans="1:50" s="48" customFormat="1" ht="76.5" customHeight="1" x14ac:dyDescent="0.25">
      <c r="A12" s="188"/>
      <c r="B12" s="189" t="s">
        <v>495</v>
      </c>
      <c r="C12" s="189" t="s">
        <v>181</v>
      </c>
      <c r="D12" s="189" t="s">
        <v>208</v>
      </c>
      <c r="E12" s="189" t="s">
        <v>209</v>
      </c>
      <c r="F12" s="189" t="s">
        <v>186</v>
      </c>
      <c r="G12" s="189" t="s">
        <v>27</v>
      </c>
      <c r="H12" s="190" t="s">
        <v>28</v>
      </c>
      <c r="I12" s="189" t="s">
        <v>29</v>
      </c>
      <c r="J12" s="189" t="s">
        <v>210</v>
      </c>
      <c r="K12" s="192" t="s">
        <v>211</v>
      </c>
      <c r="L12" s="189" t="s">
        <v>212</v>
      </c>
      <c r="M12" s="192"/>
      <c r="N12" s="189"/>
      <c r="O12" s="190" t="s">
        <v>189</v>
      </c>
      <c r="P12" s="190" t="s">
        <v>34</v>
      </c>
      <c r="Q12" s="191">
        <v>1</v>
      </c>
      <c r="R12" s="189"/>
      <c r="S12" s="189"/>
      <c r="T12" s="189"/>
      <c r="U12" s="189"/>
      <c r="V12" s="189">
        <v>3</v>
      </c>
      <c r="W12" s="189">
        <v>3</v>
      </c>
      <c r="X12" s="195"/>
      <c r="Y12" s="195"/>
      <c r="Z12" s="195"/>
      <c r="AA12" s="195"/>
      <c r="AB12" s="195">
        <v>2</v>
      </c>
      <c r="AC12" s="195">
        <v>2</v>
      </c>
      <c r="AD12" s="195"/>
      <c r="AE12" s="195"/>
      <c r="AF12" s="195"/>
      <c r="AG12" s="195"/>
      <c r="AH12" s="195"/>
      <c r="AI12" s="195"/>
      <c r="AJ12" s="195"/>
      <c r="AK12" s="195"/>
      <c r="AL12" s="195"/>
      <c r="AM12" s="195"/>
      <c r="AN12" s="195"/>
      <c r="AO12" s="195"/>
      <c r="AP12" s="36"/>
      <c r="AQ12" s="36"/>
      <c r="AR12" s="34"/>
      <c r="AS12" s="34">
        <f>V12/W12</f>
        <v>1</v>
      </c>
      <c r="AT12" s="67">
        <f>AB12/AC12</f>
        <v>1</v>
      </c>
      <c r="AU12" s="67"/>
      <c r="AV12" s="34"/>
      <c r="AW12" s="72" t="s">
        <v>481</v>
      </c>
      <c r="AX12" s="47" t="s">
        <v>496</v>
      </c>
    </row>
    <row r="13" spans="1:50" s="113" customFormat="1" ht="50.25" hidden="1" customHeight="1" x14ac:dyDescent="0.25">
      <c r="C13" s="2" t="s">
        <v>57</v>
      </c>
      <c r="D13" s="114" t="s">
        <v>74</v>
      </c>
      <c r="E13" s="114" t="s">
        <v>75</v>
      </c>
      <c r="F13" s="90" t="s">
        <v>61</v>
      </c>
      <c r="G13" s="83" t="s">
        <v>27</v>
      </c>
      <c r="H13" s="2" t="s">
        <v>62</v>
      </c>
      <c r="I13" s="83" t="s">
        <v>29</v>
      </c>
      <c r="J13" s="83" t="s">
        <v>63</v>
      </c>
      <c r="K13" s="114" t="s">
        <v>76</v>
      </c>
      <c r="L13" s="114" t="s">
        <v>77</v>
      </c>
      <c r="M13" s="83"/>
      <c r="N13" s="83"/>
      <c r="O13" s="82" t="s">
        <v>33</v>
      </c>
      <c r="P13" s="82" t="s">
        <v>78</v>
      </c>
      <c r="Q13" s="92"/>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115"/>
      <c r="AQ13" s="115"/>
      <c r="AR13" s="115"/>
      <c r="AS13" s="115"/>
      <c r="AT13" s="115"/>
      <c r="AU13" s="115"/>
      <c r="AV13" s="115"/>
      <c r="AW13" s="95"/>
      <c r="AX13" s="116"/>
    </row>
    <row r="14" spans="1:50" s="50" customFormat="1" ht="93.75" customHeight="1" x14ac:dyDescent="0.25">
      <c r="A14" s="188"/>
      <c r="B14" s="189" t="s">
        <v>497</v>
      </c>
      <c r="C14" s="189" t="s">
        <v>181</v>
      </c>
      <c r="D14" s="189" t="s">
        <v>213</v>
      </c>
      <c r="E14" s="189" t="s">
        <v>214</v>
      </c>
      <c r="F14" s="189" t="s">
        <v>186</v>
      </c>
      <c r="G14" s="189" t="s">
        <v>27</v>
      </c>
      <c r="H14" s="190" t="s">
        <v>28</v>
      </c>
      <c r="I14" s="189" t="s">
        <v>29</v>
      </c>
      <c r="J14" s="189" t="s">
        <v>210</v>
      </c>
      <c r="K14" s="189" t="s">
        <v>215</v>
      </c>
      <c r="L14" s="189" t="s">
        <v>216</v>
      </c>
      <c r="M14" s="189"/>
      <c r="N14" s="189"/>
      <c r="O14" s="190" t="s">
        <v>189</v>
      </c>
      <c r="P14" s="190" t="s">
        <v>34</v>
      </c>
      <c r="Q14" s="191">
        <v>1</v>
      </c>
      <c r="R14" s="189"/>
      <c r="S14" s="189"/>
      <c r="T14" s="189"/>
      <c r="U14" s="189"/>
      <c r="V14" s="189">
        <v>3</v>
      </c>
      <c r="W14" s="189">
        <v>3</v>
      </c>
      <c r="X14" s="195"/>
      <c r="Y14" s="195"/>
      <c r="Z14" s="195"/>
      <c r="AA14" s="195"/>
      <c r="AB14" s="195">
        <v>5</v>
      </c>
      <c r="AC14" s="195">
        <v>5</v>
      </c>
      <c r="AD14" s="195"/>
      <c r="AE14" s="195"/>
      <c r="AF14" s="195"/>
      <c r="AG14" s="195"/>
      <c r="AH14" s="195"/>
      <c r="AI14" s="195"/>
      <c r="AJ14" s="195"/>
      <c r="AK14" s="195"/>
      <c r="AL14" s="195"/>
      <c r="AM14" s="195"/>
      <c r="AN14" s="195"/>
      <c r="AO14" s="195"/>
      <c r="AP14" s="36"/>
      <c r="AQ14" s="36"/>
      <c r="AR14" s="34"/>
      <c r="AS14" s="34">
        <f>V14/W14</f>
        <v>1</v>
      </c>
      <c r="AT14" s="67">
        <f>AB14/AC14</f>
        <v>1</v>
      </c>
      <c r="AU14" s="67"/>
      <c r="AV14" s="34"/>
      <c r="AW14" s="72" t="s">
        <v>481</v>
      </c>
      <c r="AX14" s="47" t="s">
        <v>496</v>
      </c>
    </row>
    <row r="15" spans="1:50" s="50" customFormat="1" ht="93.75" hidden="1" customHeight="1" x14ac:dyDescent="0.25">
      <c r="A15" s="4"/>
      <c r="B15" s="4" t="s">
        <v>498</v>
      </c>
      <c r="C15" s="5" t="s">
        <v>57</v>
      </c>
      <c r="D15" s="86" t="s">
        <v>87</v>
      </c>
      <c r="E15" s="5" t="s">
        <v>88</v>
      </c>
      <c r="F15" s="5" t="s">
        <v>61</v>
      </c>
      <c r="G15" s="5" t="s">
        <v>27</v>
      </c>
      <c r="H15" s="5" t="s">
        <v>28</v>
      </c>
      <c r="I15" s="5" t="s">
        <v>29</v>
      </c>
      <c r="J15" s="5" t="s">
        <v>63</v>
      </c>
      <c r="K15" s="5" t="s">
        <v>89</v>
      </c>
      <c r="L15" s="5" t="s">
        <v>90</v>
      </c>
      <c r="M15" s="5"/>
      <c r="N15" s="5"/>
      <c r="O15" s="5" t="s">
        <v>33</v>
      </c>
      <c r="P15" s="5" t="s">
        <v>78</v>
      </c>
      <c r="Q15" s="74">
        <v>1</v>
      </c>
      <c r="R15" s="5"/>
      <c r="S15" s="5"/>
      <c r="T15" s="5"/>
      <c r="U15" s="5"/>
      <c r="V15" s="79"/>
      <c r="W15" s="79"/>
      <c r="X15" s="2"/>
      <c r="Y15" s="2"/>
      <c r="Z15" s="2"/>
      <c r="AA15" s="2"/>
      <c r="AB15" s="5"/>
      <c r="AC15" s="5"/>
      <c r="AD15" s="5"/>
      <c r="AE15" s="5"/>
      <c r="AF15" s="5"/>
      <c r="AG15" s="5"/>
      <c r="AH15" s="5"/>
      <c r="AI15" s="5"/>
      <c r="AJ15" s="2"/>
      <c r="AK15" s="2"/>
      <c r="AL15" s="2"/>
      <c r="AM15" s="2"/>
      <c r="AN15" s="5"/>
      <c r="AO15" s="5"/>
      <c r="AP15" s="36"/>
      <c r="AQ15" s="36"/>
      <c r="AR15" s="34"/>
      <c r="AS15" s="67"/>
      <c r="AT15" s="67"/>
      <c r="AU15" s="67"/>
      <c r="AV15" s="67"/>
      <c r="AW15" s="72"/>
      <c r="AX15" s="51" t="s">
        <v>499</v>
      </c>
    </row>
    <row r="16" spans="1:50" s="52" customFormat="1" ht="93.75" hidden="1" customHeight="1" x14ac:dyDescent="0.25">
      <c r="A16" s="4"/>
      <c r="B16" s="4" t="s">
        <v>500</v>
      </c>
      <c r="C16" s="5" t="s">
        <v>57</v>
      </c>
      <c r="D16" s="86" t="s">
        <v>91</v>
      </c>
      <c r="E16" s="5" t="s">
        <v>92</v>
      </c>
      <c r="F16" s="5" t="s">
        <v>61</v>
      </c>
      <c r="G16" s="5" t="s">
        <v>27</v>
      </c>
      <c r="H16" s="5" t="s">
        <v>28</v>
      </c>
      <c r="I16" s="5" t="s">
        <v>29</v>
      </c>
      <c r="J16" s="5" t="s">
        <v>63</v>
      </c>
      <c r="K16" s="5" t="s">
        <v>93</v>
      </c>
      <c r="L16" s="5" t="s">
        <v>94</v>
      </c>
      <c r="M16" s="5"/>
      <c r="N16" s="5"/>
      <c r="O16" s="5" t="s">
        <v>33</v>
      </c>
      <c r="P16" s="5" t="s">
        <v>78</v>
      </c>
      <c r="Q16" s="74">
        <v>1</v>
      </c>
      <c r="R16" s="5"/>
      <c r="S16" s="5"/>
      <c r="T16" s="5"/>
      <c r="U16" s="5"/>
      <c r="V16" s="79"/>
      <c r="W16" s="79"/>
      <c r="X16" s="2"/>
      <c r="Y16" s="2"/>
      <c r="Z16" s="2"/>
      <c r="AA16" s="2"/>
      <c r="AB16" s="1"/>
      <c r="AC16" s="1"/>
      <c r="AD16" s="2"/>
      <c r="AE16" s="2"/>
      <c r="AF16" s="2"/>
      <c r="AG16" s="2"/>
      <c r="AH16" s="5"/>
      <c r="AI16" s="5"/>
      <c r="AJ16" s="2"/>
      <c r="AK16" s="2"/>
      <c r="AL16" s="2"/>
      <c r="AM16" s="2"/>
      <c r="AN16" s="5"/>
      <c r="AO16" s="5"/>
      <c r="AP16" s="36"/>
      <c r="AQ16" s="36"/>
      <c r="AR16" s="34"/>
      <c r="AS16" s="67"/>
      <c r="AT16" s="67"/>
      <c r="AU16" s="67"/>
      <c r="AV16" s="67"/>
      <c r="AW16" s="72"/>
      <c r="AX16" s="51" t="s">
        <v>499</v>
      </c>
    </row>
    <row r="17" spans="1:51" s="48" customFormat="1" ht="93" customHeight="1" x14ac:dyDescent="0.25">
      <c r="A17" s="188"/>
      <c r="B17" s="189" t="s">
        <v>501</v>
      </c>
      <c r="C17" s="189" t="s">
        <v>181</v>
      </c>
      <c r="D17" s="189" t="s">
        <v>217</v>
      </c>
      <c r="E17" s="189" t="s">
        <v>218</v>
      </c>
      <c r="F17" s="189" t="s">
        <v>186</v>
      </c>
      <c r="G17" s="189" t="s">
        <v>27</v>
      </c>
      <c r="H17" s="190" t="s">
        <v>28</v>
      </c>
      <c r="I17" s="189" t="s">
        <v>29</v>
      </c>
      <c r="J17" s="189" t="s">
        <v>210</v>
      </c>
      <c r="K17" s="189" t="s">
        <v>219</v>
      </c>
      <c r="L17" s="189" t="s">
        <v>212</v>
      </c>
      <c r="M17" s="189"/>
      <c r="N17" s="189"/>
      <c r="O17" s="190" t="s">
        <v>189</v>
      </c>
      <c r="P17" s="190" t="s">
        <v>34</v>
      </c>
      <c r="Q17" s="191">
        <v>1</v>
      </c>
      <c r="R17" s="189"/>
      <c r="S17" s="189"/>
      <c r="T17" s="189"/>
      <c r="U17" s="189"/>
      <c r="V17" s="189">
        <v>2</v>
      </c>
      <c r="W17" s="189">
        <v>2</v>
      </c>
      <c r="X17" s="195"/>
      <c r="Y17" s="195"/>
      <c r="Z17" s="195"/>
      <c r="AA17" s="195"/>
      <c r="AB17" s="195">
        <v>2</v>
      </c>
      <c r="AC17" s="195">
        <v>2</v>
      </c>
      <c r="AD17" s="195"/>
      <c r="AE17" s="195"/>
      <c r="AF17" s="195"/>
      <c r="AG17" s="195"/>
      <c r="AH17" s="195"/>
      <c r="AI17" s="195"/>
      <c r="AJ17" s="195"/>
      <c r="AK17" s="195"/>
      <c r="AL17" s="195"/>
      <c r="AM17" s="195"/>
      <c r="AN17" s="195"/>
      <c r="AO17" s="195"/>
      <c r="AP17" s="36"/>
      <c r="AQ17" s="36"/>
      <c r="AR17" s="34"/>
      <c r="AS17" s="34">
        <f>V17/W17</f>
        <v>1</v>
      </c>
      <c r="AT17" s="67">
        <f>AB17/AC17</f>
        <v>1</v>
      </c>
      <c r="AU17" s="67"/>
      <c r="AV17" s="34"/>
      <c r="AW17" s="72" t="s">
        <v>481</v>
      </c>
      <c r="AX17" s="47" t="s">
        <v>496</v>
      </c>
    </row>
    <row r="18" spans="1:51" s="48" customFormat="1" ht="99.75" customHeight="1" x14ac:dyDescent="0.25">
      <c r="A18" s="188"/>
      <c r="B18" s="189" t="s">
        <v>502</v>
      </c>
      <c r="C18" s="189" t="s">
        <v>132</v>
      </c>
      <c r="D18" s="189" t="s">
        <v>142</v>
      </c>
      <c r="E18" s="189" t="s">
        <v>143</v>
      </c>
      <c r="F18" s="189" t="s">
        <v>26</v>
      </c>
      <c r="G18" s="189" t="s">
        <v>27</v>
      </c>
      <c r="H18" s="190" t="s">
        <v>28</v>
      </c>
      <c r="I18" s="189" t="s">
        <v>29</v>
      </c>
      <c r="J18" s="190" t="s">
        <v>30</v>
      </c>
      <c r="K18" s="189" t="s">
        <v>144</v>
      </c>
      <c r="L18" s="189" t="s">
        <v>145</v>
      </c>
      <c r="M18" s="189"/>
      <c r="N18" s="189"/>
      <c r="O18" s="190" t="s">
        <v>33</v>
      </c>
      <c r="P18" s="190" t="s">
        <v>34</v>
      </c>
      <c r="Q18" s="198">
        <v>1</v>
      </c>
      <c r="R18" s="189">
        <v>7</v>
      </c>
      <c r="S18" s="189">
        <v>7</v>
      </c>
      <c r="T18" s="189">
        <v>3</v>
      </c>
      <c r="U18" s="189">
        <v>3</v>
      </c>
      <c r="V18" s="189">
        <v>11</v>
      </c>
      <c r="W18" s="189">
        <v>11</v>
      </c>
      <c r="X18" s="189">
        <v>6</v>
      </c>
      <c r="Y18" s="189">
        <v>6</v>
      </c>
      <c r="Z18" s="190">
        <v>4</v>
      </c>
      <c r="AA18" s="190">
        <v>4</v>
      </c>
      <c r="AB18" s="190">
        <v>4</v>
      </c>
      <c r="AC18" s="190">
        <v>4</v>
      </c>
      <c r="AD18" s="190"/>
      <c r="AE18" s="190"/>
      <c r="AF18" s="190"/>
      <c r="AG18" s="190"/>
      <c r="AH18" s="190"/>
      <c r="AI18" s="190"/>
      <c r="AJ18" s="190"/>
      <c r="AK18" s="190"/>
      <c r="AL18" s="190"/>
      <c r="AM18" s="190"/>
      <c r="AN18" s="195"/>
      <c r="AO18" s="195"/>
      <c r="AP18" s="36">
        <f t="shared" ref="AP18:AQ20" si="1">R18+T18+V18+X18+Z18+AB18+AD18+AF18+AH18+AJ18+AL18+AN18</f>
        <v>35</v>
      </c>
      <c r="AQ18" s="36">
        <f t="shared" si="1"/>
        <v>35</v>
      </c>
      <c r="AR18" s="67">
        <f>AP18/AQ18</f>
        <v>1</v>
      </c>
      <c r="AS18" s="67">
        <f>IFERROR((R18+T18+V18)/(S18+U18+W18),"")</f>
        <v>1</v>
      </c>
      <c r="AT18" s="67">
        <f>IFERROR((X18+Z18+AB18)/(Y18+AA18+AC18),"")</f>
        <v>1</v>
      </c>
      <c r="AU18" s="67"/>
      <c r="AV18" s="34"/>
      <c r="AW18" s="73" t="s">
        <v>481</v>
      </c>
      <c r="AX18" s="47" t="s">
        <v>503</v>
      </c>
    </row>
    <row r="19" spans="1:51" s="48" customFormat="1" ht="93" customHeight="1" x14ac:dyDescent="0.25">
      <c r="A19" s="188"/>
      <c r="B19" s="199" t="s">
        <v>504</v>
      </c>
      <c r="C19" s="199" t="s">
        <v>21</v>
      </c>
      <c r="D19" s="199" t="s">
        <v>24</v>
      </c>
      <c r="E19" s="199" t="s">
        <v>25</v>
      </c>
      <c r="F19" s="189" t="s">
        <v>26</v>
      </c>
      <c r="G19" s="190" t="s">
        <v>27</v>
      </c>
      <c r="H19" s="190" t="s">
        <v>28</v>
      </c>
      <c r="I19" s="190" t="s">
        <v>29</v>
      </c>
      <c r="J19" s="190" t="s">
        <v>30</v>
      </c>
      <c r="K19" s="189" t="s">
        <v>31</v>
      </c>
      <c r="L19" s="189" t="s">
        <v>32</v>
      </c>
      <c r="M19" s="189"/>
      <c r="N19" s="189"/>
      <c r="O19" s="190" t="s">
        <v>33</v>
      </c>
      <c r="P19" s="190" t="s">
        <v>34</v>
      </c>
      <c r="Q19" s="191">
        <v>1</v>
      </c>
      <c r="R19" s="190">
        <f>462+155</f>
        <v>617</v>
      </c>
      <c r="S19" s="190">
        <v>617</v>
      </c>
      <c r="T19" s="190">
        <f>418+343</f>
        <v>761</v>
      </c>
      <c r="U19" s="190">
        <f>418+243</f>
        <v>661</v>
      </c>
      <c r="V19" s="190">
        <v>797</v>
      </c>
      <c r="W19" s="190">
        <v>797</v>
      </c>
      <c r="X19" s="190">
        <v>804</v>
      </c>
      <c r="Y19" s="200">
        <v>804</v>
      </c>
      <c r="Z19" s="190">
        <v>798</v>
      </c>
      <c r="AA19" s="190">
        <v>798</v>
      </c>
      <c r="AB19" s="190">
        <f>531+470</f>
        <v>1001</v>
      </c>
      <c r="AC19" s="190">
        <v>1001</v>
      </c>
      <c r="AD19" s="190"/>
      <c r="AE19" s="190"/>
      <c r="AF19" s="190"/>
      <c r="AG19" s="190"/>
      <c r="AH19" s="190"/>
      <c r="AI19" s="190"/>
      <c r="AJ19" s="190"/>
      <c r="AK19" s="190"/>
      <c r="AL19" s="190"/>
      <c r="AM19" s="80"/>
      <c r="AN19" s="190"/>
      <c r="AO19" s="190"/>
      <c r="AP19" s="36">
        <f t="shared" si="1"/>
        <v>4778</v>
      </c>
      <c r="AQ19" s="36">
        <f t="shared" si="1"/>
        <v>4678</v>
      </c>
      <c r="AR19" s="67">
        <f>AP19/AQ19</f>
        <v>1.0213766566908935</v>
      </c>
      <c r="AS19" s="67">
        <f>IFERROR((R19+T19+V19)/(S19+U19+W19),"")</f>
        <v>1.0481927710843373</v>
      </c>
      <c r="AT19" s="67">
        <f>IFERROR((X19+Z19+AB19)/(Y19+AA19+AC19),"")</f>
        <v>1</v>
      </c>
      <c r="AU19" s="67"/>
      <c r="AV19" s="67"/>
      <c r="AW19" s="72" t="s">
        <v>481</v>
      </c>
      <c r="AX19" s="47" t="s">
        <v>505</v>
      </c>
    </row>
    <row r="20" spans="1:51" s="48" customFormat="1" ht="93" customHeight="1" x14ac:dyDescent="0.25">
      <c r="A20" s="188"/>
      <c r="B20" s="199" t="s">
        <v>506</v>
      </c>
      <c r="C20" s="199" t="s">
        <v>21</v>
      </c>
      <c r="D20" s="199" t="s">
        <v>42</v>
      </c>
      <c r="E20" s="199" t="s">
        <v>43</v>
      </c>
      <c r="F20" s="189" t="s">
        <v>26</v>
      </c>
      <c r="G20" s="190" t="s">
        <v>44</v>
      </c>
      <c r="H20" s="190" t="s">
        <v>28</v>
      </c>
      <c r="I20" s="190" t="s">
        <v>29</v>
      </c>
      <c r="J20" s="190" t="s">
        <v>30</v>
      </c>
      <c r="K20" s="189" t="s">
        <v>45</v>
      </c>
      <c r="L20" s="189" t="s">
        <v>46</v>
      </c>
      <c r="M20" s="189"/>
      <c r="N20" s="189"/>
      <c r="O20" s="190" t="s">
        <v>33</v>
      </c>
      <c r="P20" s="190" t="s">
        <v>34</v>
      </c>
      <c r="Q20" s="191">
        <v>1</v>
      </c>
      <c r="R20" s="190">
        <v>15</v>
      </c>
      <c r="S20" s="190">
        <v>15</v>
      </c>
      <c r="T20" s="190">
        <v>17</v>
      </c>
      <c r="U20" s="190">
        <v>17</v>
      </c>
      <c r="V20" s="190">
        <f>66/2</f>
        <v>33</v>
      </c>
      <c r="W20" s="190">
        <v>33</v>
      </c>
      <c r="X20" s="190">
        <v>19</v>
      </c>
      <c r="Y20" s="190">
        <v>20</v>
      </c>
      <c r="Z20" s="190">
        <v>36</v>
      </c>
      <c r="AA20" s="190">
        <v>36</v>
      </c>
      <c r="AB20" s="190">
        <v>45</v>
      </c>
      <c r="AC20" s="201">
        <v>45</v>
      </c>
      <c r="AD20" s="201"/>
      <c r="AE20" s="201"/>
      <c r="AF20" s="201"/>
      <c r="AG20" s="201"/>
      <c r="AH20" s="201"/>
      <c r="AI20" s="201"/>
      <c r="AJ20" s="190"/>
      <c r="AK20" s="190"/>
      <c r="AL20" s="190"/>
      <c r="AM20" s="80"/>
      <c r="AN20" s="190"/>
      <c r="AO20" s="190"/>
      <c r="AP20" s="36">
        <f t="shared" si="1"/>
        <v>165</v>
      </c>
      <c r="AQ20" s="36">
        <f t="shared" si="1"/>
        <v>166</v>
      </c>
      <c r="AR20" s="67">
        <f>AP20/AQ20</f>
        <v>0.99397590361445787</v>
      </c>
      <c r="AS20" s="67">
        <f>IFERROR((R20+T20+V20)/(S20+U20+W20),"")</f>
        <v>1</v>
      </c>
      <c r="AT20" s="67">
        <f>IFERROR((X20+Z20+AB20)/(Y20+AA20+AC20),"")</f>
        <v>0.99009900990099009</v>
      </c>
      <c r="AU20" s="67"/>
      <c r="AV20" s="67"/>
      <c r="AW20" s="72" t="s">
        <v>481</v>
      </c>
      <c r="AX20" s="47" t="s">
        <v>507</v>
      </c>
    </row>
    <row r="21" spans="1:51" s="48" customFormat="1" ht="93" customHeight="1" x14ac:dyDescent="0.25">
      <c r="A21" s="182"/>
      <c r="B21" s="190" t="s">
        <v>508</v>
      </c>
      <c r="C21" s="190" t="s">
        <v>403</v>
      </c>
      <c r="D21" s="190" t="s">
        <v>412</v>
      </c>
      <c r="E21" s="190" t="s">
        <v>413</v>
      </c>
      <c r="F21" s="190" t="s">
        <v>408</v>
      </c>
      <c r="G21" s="190" t="s">
        <v>50</v>
      </c>
      <c r="H21" s="190" t="s">
        <v>28</v>
      </c>
      <c r="I21" s="190" t="s">
        <v>29</v>
      </c>
      <c r="J21" s="190" t="s">
        <v>414</v>
      </c>
      <c r="K21" s="190" t="s">
        <v>415</v>
      </c>
      <c r="L21" s="190" t="s">
        <v>416</v>
      </c>
      <c r="M21" s="190"/>
      <c r="N21" s="190"/>
      <c r="O21" s="190" t="s">
        <v>189</v>
      </c>
      <c r="P21" s="190" t="s">
        <v>34</v>
      </c>
      <c r="Q21" s="191">
        <v>1</v>
      </c>
      <c r="R21" s="190"/>
      <c r="S21" s="190"/>
      <c r="T21" s="190">
        <v>46</v>
      </c>
      <c r="U21" s="190">
        <v>46</v>
      </c>
      <c r="V21" s="190"/>
      <c r="W21" s="190"/>
      <c r="X21" s="190">
        <v>50</v>
      </c>
      <c r="Y21" s="190">
        <v>52</v>
      </c>
      <c r="Z21" s="190"/>
      <c r="AA21" s="190"/>
      <c r="AB21" s="190">
        <v>48</v>
      </c>
      <c r="AC21" s="190">
        <v>48</v>
      </c>
      <c r="AD21" s="201"/>
      <c r="AE21" s="201"/>
      <c r="AF21" s="201"/>
      <c r="AG21" s="201"/>
      <c r="AH21" s="202"/>
      <c r="AI21" s="202"/>
      <c r="AJ21" s="201"/>
      <c r="AK21" s="201"/>
      <c r="AL21" s="202"/>
      <c r="AM21" s="202"/>
      <c r="AN21" s="202"/>
      <c r="AO21" s="202"/>
      <c r="AP21" s="36"/>
      <c r="AQ21" s="36"/>
      <c r="AR21" s="66"/>
      <c r="AS21" s="67">
        <f>T21/U21</f>
        <v>1</v>
      </c>
      <c r="AT21" s="67">
        <f>(X21+AB21)/(Y21+AC21)</f>
        <v>0.98</v>
      </c>
      <c r="AU21" s="67"/>
      <c r="AV21" s="66"/>
      <c r="AW21" s="34" t="s">
        <v>509</v>
      </c>
      <c r="AX21" s="51" t="s">
        <v>510</v>
      </c>
    </row>
    <row r="22" spans="1:51" s="48" customFormat="1" ht="115.5" customHeight="1" x14ac:dyDescent="0.25">
      <c r="A22" s="188"/>
      <c r="B22" s="199" t="s">
        <v>511</v>
      </c>
      <c r="C22" s="199" t="s">
        <v>21</v>
      </c>
      <c r="D22" s="199" t="s">
        <v>48</v>
      </c>
      <c r="E22" s="199" t="s">
        <v>49</v>
      </c>
      <c r="F22" s="189" t="s">
        <v>26</v>
      </c>
      <c r="G22" s="190" t="s">
        <v>50</v>
      </c>
      <c r="H22" s="190" t="s">
        <v>28</v>
      </c>
      <c r="I22" s="190" t="s">
        <v>29</v>
      </c>
      <c r="J22" s="190" t="s">
        <v>30</v>
      </c>
      <c r="K22" s="189" t="s">
        <v>51</v>
      </c>
      <c r="L22" s="189" t="s">
        <v>512</v>
      </c>
      <c r="M22" s="189"/>
      <c r="N22" s="189"/>
      <c r="O22" s="190" t="s">
        <v>33</v>
      </c>
      <c r="P22" s="190" t="s">
        <v>34</v>
      </c>
      <c r="Q22" s="191">
        <v>1</v>
      </c>
      <c r="R22" s="190">
        <v>1008</v>
      </c>
      <c r="S22" s="190">
        <v>1028</v>
      </c>
      <c r="T22" s="190">
        <v>990</v>
      </c>
      <c r="U22" s="190">
        <v>1030</v>
      </c>
      <c r="V22" s="190">
        <v>1022</v>
      </c>
      <c r="W22" s="190">
        <v>1051</v>
      </c>
      <c r="X22" s="190">
        <v>1030</v>
      </c>
      <c r="Y22" s="190">
        <v>1041</v>
      </c>
      <c r="Z22" s="190">
        <v>955</v>
      </c>
      <c r="AA22" s="190">
        <v>995</v>
      </c>
      <c r="AB22" s="190">
        <v>1023</v>
      </c>
      <c r="AC22" s="190">
        <v>1036</v>
      </c>
      <c r="AD22" s="190"/>
      <c r="AE22" s="190"/>
      <c r="AF22" s="190"/>
      <c r="AG22" s="190"/>
      <c r="AH22" s="190"/>
      <c r="AI22" s="190"/>
      <c r="AJ22" s="190"/>
      <c r="AK22" s="190"/>
      <c r="AL22" s="190"/>
      <c r="AM22" s="80"/>
      <c r="AN22" s="190"/>
      <c r="AO22" s="190"/>
      <c r="AP22" s="36">
        <f>R22+T22+V22+X22+Z22+AB22+AD22+AF22+AH22+AJ22+AL22+AN22</f>
        <v>6028</v>
      </c>
      <c r="AQ22" s="36">
        <f>S22+U22+W22+Y22+AA22+AC22+AE22+AG22+AI22+AK22+AM22+AO22</f>
        <v>6181</v>
      </c>
      <c r="AR22" s="67">
        <f>AP22/AQ22</f>
        <v>0.97524672383109534</v>
      </c>
      <c r="AS22" s="67">
        <f>IFERROR((R22+T22+V22)/(S22+U22+W22),"")</f>
        <v>0.97137343197169512</v>
      </c>
      <c r="AT22" s="67">
        <f>IFERROR((X22+Z22+AB22)/(Y22+AA22+AC22),"")</f>
        <v>0.97916666666666663</v>
      </c>
      <c r="AU22" s="67"/>
      <c r="AV22" s="67"/>
      <c r="AW22" s="72" t="s">
        <v>481</v>
      </c>
      <c r="AX22" s="47" t="s">
        <v>513</v>
      </c>
    </row>
    <row r="23" spans="1:51" s="48" customFormat="1" ht="115.5" customHeight="1" x14ac:dyDescent="0.25">
      <c r="A23" s="188"/>
      <c r="B23" s="190" t="s">
        <v>514</v>
      </c>
      <c r="C23" s="189" t="s">
        <v>160</v>
      </c>
      <c r="D23" s="189" t="s">
        <v>168</v>
      </c>
      <c r="E23" s="189" t="s">
        <v>169</v>
      </c>
      <c r="F23" s="189" t="s">
        <v>165</v>
      </c>
      <c r="G23" s="189" t="s">
        <v>27</v>
      </c>
      <c r="H23" s="190" t="s">
        <v>28</v>
      </c>
      <c r="I23" s="189" t="s">
        <v>29</v>
      </c>
      <c r="J23" s="189" t="s">
        <v>63</v>
      </c>
      <c r="K23" s="189" t="s">
        <v>170</v>
      </c>
      <c r="L23" s="189" t="s">
        <v>171</v>
      </c>
      <c r="M23" s="189"/>
      <c r="N23" s="189"/>
      <c r="O23" s="190" t="s">
        <v>33</v>
      </c>
      <c r="P23" s="190" t="s">
        <v>34</v>
      </c>
      <c r="Q23" s="203">
        <v>1</v>
      </c>
      <c r="R23" s="189"/>
      <c r="S23" s="189"/>
      <c r="T23" s="189"/>
      <c r="U23" s="189"/>
      <c r="V23" s="189">
        <v>343</v>
      </c>
      <c r="W23" s="189">
        <v>343</v>
      </c>
      <c r="X23" s="195"/>
      <c r="Y23" s="195"/>
      <c r="Z23" s="195"/>
      <c r="AA23" s="195"/>
      <c r="AB23" s="190">
        <v>203</v>
      </c>
      <c r="AC23" s="190">
        <v>203</v>
      </c>
      <c r="AD23" s="195"/>
      <c r="AE23" s="195"/>
      <c r="AF23" s="195"/>
      <c r="AG23" s="195"/>
      <c r="AH23" s="190"/>
      <c r="AI23" s="190"/>
      <c r="AJ23" s="195"/>
      <c r="AK23" s="195"/>
      <c r="AL23" s="195"/>
      <c r="AM23" s="190"/>
      <c r="AN23" s="190"/>
      <c r="AO23" s="190"/>
      <c r="AP23" s="36"/>
      <c r="AQ23" s="36"/>
      <c r="AR23" s="34"/>
      <c r="AS23" s="67">
        <f>V23/W23</f>
        <v>1</v>
      </c>
      <c r="AT23" s="67">
        <f>AB23/AC23</f>
        <v>1</v>
      </c>
      <c r="AU23" s="67"/>
      <c r="AV23" s="34"/>
      <c r="AW23" s="72" t="s">
        <v>481</v>
      </c>
      <c r="AX23" s="47" t="s">
        <v>515</v>
      </c>
    </row>
    <row r="24" spans="1:51" s="48" customFormat="1" ht="84" customHeight="1" x14ac:dyDescent="0.25">
      <c r="A24" s="188"/>
      <c r="B24" s="190" t="s">
        <v>516</v>
      </c>
      <c r="C24" s="189" t="s">
        <v>160</v>
      </c>
      <c r="D24" s="189" t="s">
        <v>172</v>
      </c>
      <c r="E24" s="189" t="s">
        <v>173</v>
      </c>
      <c r="F24" s="189" t="s">
        <v>165</v>
      </c>
      <c r="G24" s="189" t="s">
        <v>27</v>
      </c>
      <c r="H24" s="190" t="s">
        <v>28</v>
      </c>
      <c r="I24" s="189" t="s">
        <v>29</v>
      </c>
      <c r="J24" s="189" t="s">
        <v>63</v>
      </c>
      <c r="K24" s="189" t="s">
        <v>174</v>
      </c>
      <c r="L24" s="189" t="s">
        <v>175</v>
      </c>
      <c r="M24" s="189"/>
      <c r="N24" s="189"/>
      <c r="O24" s="190" t="s">
        <v>33</v>
      </c>
      <c r="P24" s="190" t="s">
        <v>34</v>
      </c>
      <c r="Q24" s="191">
        <v>1</v>
      </c>
      <c r="R24" s="189"/>
      <c r="S24" s="189"/>
      <c r="T24" s="189"/>
      <c r="U24" s="189"/>
      <c r="V24" s="189">
        <v>95</v>
      </c>
      <c r="W24" s="189">
        <v>95</v>
      </c>
      <c r="X24" s="195"/>
      <c r="Y24" s="195"/>
      <c r="Z24" s="195"/>
      <c r="AA24" s="195"/>
      <c r="AB24" s="190">
        <v>110</v>
      </c>
      <c r="AC24" s="190">
        <v>110</v>
      </c>
      <c r="AD24" s="195"/>
      <c r="AE24" s="195"/>
      <c r="AF24" s="195"/>
      <c r="AG24" s="195"/>
      <c r="AH24" s="190"/>
      <c r="AI24" s="190"/>
      <c r="AJ24" s="190"/>
      <c r="AK24" s="190"/>
      <c r="AL24" s="195"/>
      <c r="AM24" s="195"/>
      <c r="AN24" s="190"/>
      <c r="AO24" s="190"/>
      <c r="AP24" s="36"/>
      <c r="AQ24" s="36"/>
      <c r="AR24" s="34"/>
      <c r="AS24" s="67">
        <f>V24/W24</f>
        <v>1</v>
      </c>
      <c r="AT24" s="67">
        <f>AB24/AC24</f>
        <v>1</v>
      </c>
      <c r="AU24" s="67"/>
      <c r="AV24" s="34"/>
      <c r="AW24" s="72" t="s">
        <v>481</v>
      </c>
      <c r="AX24" s="47" t="s">
        <v>515</v>
      </c>
    </row>
    <row r="25" spans="1:51" s="48" customFormat="1" ht="84" customHeight="1" x14ac:dyDescent="0.25">
      <c r="A25" s="188"/>
      <c r="B25" s="190" t="s">
        <v>517</v>
      </c>
      <c r="C25" s="189" t="s">
        <v>160</v>
      </c>
      <c r="D25" s="189" t="s">
        <v>163</v>
      </c>
      <c r="E25" s="189" t="s">
        <v>164</v>
      </c>
      <c r="F25" s="189" t="s">
        <v>165</v>
      </c>
      <c r="G25" s="189" t="s">
        <v>27</v>
      </c>
      <c r="H25" s="190" t="s">
        <v>28</v>
      </c>
      <c r="I25" s="189" t="s">
        <v>29</v>
      </c>
      <c r="J25" s="189" t="s">
        <v>63</v>
      </c>
      <c r="K25" s="189" t="s">
        <v>166</v>
      </c>
      <c r="L25" s="189" t="s">
        <v>167</v>
      </c>
      <c r="M25" s="189"/>
      <c r="N25" s="189"/>
      <c r="O25" s="190" t="s">
        <v>33</v>
      </c>
      <c r="P25" s="190" t="s">
        <v>34</v>
      </c>
      <c r="Q25" s="191">
        <v>1</v>
      </c>
      <c r="R25" s="189"/>
      <c r="S25" s="189"/>
      <c r="T25" s="189"/>
      <c r="U25" s="189"/>
      <c r="V25" s="189">
        <v>135</v>
      </c>
      <c r="W25" s="189">
        <v>135</v>
      </c>
      <c r="X25" s="195"/>
      <c r="Y25" s="195"/>
      <c r="Z25" s="195"/>
      <c r="AA25" s="195"/>
      <c r="AB25" s="189">
        <v>51</v>
      </c>
      <c r="AC25" s="189">
        <v>51</v>
      </c>
      <c r="AD25" s="195"/>
      <c r="AE25" s="195"/>
      <c r="AF25" s="195"/>
      <c r="AG25" s="195"/>
      <c r="AH25" s="189"/>
      <c r="AI25" s="189"/>
      <c r="AJ25" s="195"/>
      <c r="AK25" s="195"/>
      <c r="AL25" s="195"/>
      <c r="AM25" s="190"/>
      <c r="AN25" s="190"/>
      <c r="AO25" s="190"/>
      <c r="AP25" s="36"/>
      <c r="AQ25" s="36"/>
      <c r="AR25" s="34"/>
      <c r="AS25" s="67">
        <f>V25/W25</f>
        <v>1</v>
      </c>
      <c r="AT25" s="67">
        <f>AB25/AC25</f>
        <v>1</v>
      </c>
      <c r="AU25" s="67"/>
      <c r="AV25" s="34"/>
      <c r="AW25" s="72" t="s">
        <v>481</v>
      </c>
      <c r="AX25" s="47" t="s">
        <v>515</v>
      </c>
    </row>
    <row r="26" spans="1:51" s="91" customFormat="1" ht="84" hidden="1" customHeight="1" x14ac:dyDescent="0.25">
      <c r="B26" s="91" t="s">
        <v>518</v>
      </c>
      <c r="C26" s="1" t="s">
        <v>132</v>
      </c>
      <c r="D26" s="90" t="s">
        <v>135</v>
      </c>
      <c r="E26" s="90" t="s">
        <v>136</v>
      </c>
      <c r="F26" s="90" t="s">
        <v>26</v>
      </c>
      <c r="G26" s="90" t="s">
        <v>27</v>
      </c>
      <c r="H26" s="1" t="s">
        <v>116</v>
      </c>
      <c r="I26" s="90" t="s">
        <v>29</v>
      </c>
      <c r="J26" s="90" t="s">
        <v>30</v>
      </c>
      <c r="K26" s="90" t="s">
        <v>137</v>
      </c>
      <c r="L26" s="90" t="s">
        <v>138</v>
      </c>
      <c r="M26" s="90"/>
      <c r="N26" s="90"/>
      <c r="O26" s="82" t="s">
        <v>139</v>
      </c>
      <c r="P26" s="82" t="s">
        <v>78</v>
      </c>
      <c r="Q26" s="92" t="s">
        <v>140</v>
      </c>
      <c r="R26" s="93"/>
      <c r="S26" s="93"/>
      <c r="T26" s="90"/>
      <c r="U26" s="90"/>
      <c r="V26" s="90"/>
      <c r="W26" s="90"/>
      <c r="X26" s="90"/>
      <c r="Y26" s="90"/>
      <c r="Z26" s="82"/>
      <c r="AA26" s="82"/>
      <c r="AB26" s="82"/>
      <c r="AC26" s="82"/>
      <c r="AD26" s="82"/>
      <c r="AE26" s="82"/>
      <c r="AF26" s="82"/>
      <c r="AG26" s="82"/>
      <c r="AH26" s="82"/>
      <c r="AI26" s="82"/>
      <c r="AJ26" s="82"/>
      <c r="AK26" s="82"/>
      <c r="AL26" s="82"/>
      <c r="AM26" s="82"/>
      <c r="AN26" s="83"/>
      <c r="AO26" s="83"/>
      <c r="AP26" s="94"/>
      <c r="AQ26" s="94"/>
      <c r="AR26" s="95"/>
      <c r="AS26" s="96"/>
      <c r="AT26" s="96"/>
      <c r="AU26" s="96"/>
      <c r="AV26" s="95"/>
      <c r="AW26" s="97"/>
      <c r="AX26" s="98" t="s">
        <v>519</v>
      </c>
    </row>
    <row r="27" spans="1:51" s="48" customFormat="1" ht="100.5" customHeight="1" x14ac:dyDescent="0.25">
      <c r="A27" s="188"/>
      <c r="B27" s="189" t="s">
        <v>520</v>
      </c>
      <c r="C27" s="189" t="s">
        <v>160</v>
      </c>
      <c r="D27" s="189" t="s">
        <v>521</v>
      </c>
      <c r="E27" s="189" t="s">
        <v>522</v>
      </c>
      <c r="F27" s="189" t="s">
        <v>165</v>
      </c>
      <c r="G27" s="204"/>
      <c r="H27" s="190" t="s">
        <v>28</v>
      </c>
      <c r="I27" s="189" t="s">
        <v>29</v>
      </c>
      <c r="J27" s="189" t="s">
        <v>63</v>
      </c>
      <c r="K27" s="189" t="s">
        <v>523</v>
      </c>
      <c r="L27" s="189" t="s">
        <v>524</v>
      </c>
      <c r="M27" s="189"/>
      <c r="N27" s="189"/>
      <c r="O27" s="190" t="s">
        <v>33</v>
      </c>
      <c r="P27" s="190" t="s">
        <v>34</v>
      </c>
      <c r="Q27" s="191">
        <v>1</v>
      </c>
      <c r="R27" s="189"/>
      <c r="S27" s="189"/>
      <c r="T27" s="189"/>
      <c r="U27" s="189"/>
      <c r="V27" s="189">
        <v>70</v>
      </c>
      <c r="W27" s="189">
        <v>80</v>
      </c>
      <c r="X27" s="195"/>
      <c r="Y27" s="195"/>
      <c r="Z27" s="195"/>
      <c r="AA27" s="195"/>
      <c r="AB27" s="189">
        <v>137</v>
      </c>
      <c r="AC27" s="189">
        <v>147</v>
      </c>
      <c r="AD27" s="195"/>
      <c r="AE27" s="195"/>
      <c r="AF27" s="195"/>
      <c r="AG27" s="195"/>
      <c r="AH27" s="189"/>
      <c r="AI27" s="189"/>
      <c r="AJ27" s="195"/>
      <c r="AK27" s="195"/>
      <c r="AL27" s="195"/>
      <c r="AM27" s="195"/>
      <c r="AN27" s="189"/>
      <c r="AO27" s="189"/>
      <c r="AP27" s="36"/>
      <c r="AQ27" s="36"/>
      <c r="AR27" s="34"/>
      <c r="AS27" s="67">
        <f t="shared" ref="AS27:AS35" si="2">V27/W27</f>
        <v>0.875</v>
      </c>
      <c r="AT27" s="67">
        <f t="shared" ref="AT27:AT32" si="3">AB27/AC27</f>
        <v>0.93197278911564629</v>
      </c>
      <c r="AU27" s="67"/>
      <c r="AV27" s="34"/>
      <c r="AW27" s="72" t="s">
        <v>481</v>
      </c>
      <c r="AX27" s="47" t="s">
        <v>515</v>
      </c>
      <c r="AY27" s="123"/>
    </row>
    <row r="28" spans="1:51" s="48" customFormat="1" ht="100.5" customHeight="1" x14ac:dyDescent="0.25">
      <c r="A28" s="188"/>
      <c r="B28" s="189" t="s">
        <v>525</v>
      </c>
      <c r="C28" s="189" t="s">
        <v>181</v>
      </c>
      <c r="D28" s="189" t="s">
        <v>184</v>
      </c>
      <c r="E28" s="189" t="s">
        <v>185</v>
      </c>
      <c r="F28" s="189" t="s">
        <v>186</v>
      </c>
      <c r="G28" s="189" t="s">
        <v>27</v>
      </c>
      <c r="H28" s="190" t="s">
        <v>28</v>
      </c>
      <c r="I28" s="189" t="s">
        <v>29</v>
      </c>
      <c r="J28" s="189" t="s">
        <v>63</v>
      </c>
      <c r="K28" s="189" t="s">
        <v>187</v>
      </c>
      <c r="L28" s="189" t="s">
        <v>188</v>
      </c>
      <c r="M28" s="189"/>
      <c r="N28" s="189"/>
      <c r="O28" s="190" t="s">
        <v>189</v>
      </c>
      <c r="P28" s="190" t="s">
        <v>34</v>
      </c>
      <c r="Q28" s="191">
        <v>1</v>
      </c>
      <c r="R28" s="189"/>
      <c r="S28" s="189"/>
      <c r="T28" s="189"/>
      <c r="U28" s="189"/>
      <c r="V28" s="189">
        <v>34</v>
      </c>
      <c r="W28" s="189">
        <v>34</v>
      </c>
      <c r="X28" s="195"/>
      <c r="Y28" s="195"/>
      <c r="Z28" s="195"/>
      <c r="AA28" s="195"/>
      <c r="AB28" s="190">
        <v>34</v>
      </c>
      <c r="AC28" s="190">
        <v>34</v>
      </c>
      <c r="AD28" s="190"/>
      <c r="AE28" s="190"/>
      <c r="AF28" s="190"/>
      <c r="AG28" s="190"/>
      <c r="AH28" s="190"/>
      <c r="AI28" s="190"/>
      <c r="AJ28" s="195"/>
      <c r="AK28" s="195"/>
      <c r="AL28" s="195"/>
      <c r="AM28" s="195"/>
      <c r="AN28" s="195"/>
      <c r="AO28" s="195"/>
      <c r="AP28" s="36"/>
      <c r="AQ28" s="36"/>
      <c r="AR28" s="34"/>
      <c r="AS28" s="34">
        <f t="shared" si="2"/>
        <v>1</v>
      </c>
      <c r="AT28" s="67">
        <f t="shared" si="3"/>
        <v>1</v>
      </c>
      <c r="AU28" s="67"/>
      <c r="AV28" s="34"/>
      <c r="AW28" s="72" t="s">
        <v>481</v>
      </c>
      <c r="AX28" s="47" t="s">
        <v>526</v>
      </c>
    </row>
    <row r="29" spans="1:51" s="48" customFormat="1" ht="113.25" customHeight="1" x14ac:dyDescent="0.25">
      <c r="A29" s="188"/>
      <c r="B29" s="189" t="s">
        <v>527</v>
      </c>
      <c r="C29" s="189" t="s">
        <v>181</v>
      </c>
      <c r="D29" s="189" t="s">
        <v>204</v>
      </c>
      <c r="E29" s="189" t="s">
        <v>205</v>
      </c>
      <c r="F29" s="189" t="s">
        <v>186</v>
      </c>
      <c r="G29" s="189" t="s">
        <v>27</v>
      </c>
      <c r="H29" s="190" t="s">
        <v>28</v>
      </c>
      <c r="I29" s="189" t="s">
        <v>29</v>
      </c>
      <c r="J29" s="189" t="s">
        <v>63</v>
      </c>
      <c r="K29" s="189" t="s">
        <v>206</v>
      </c>
      <c r="L29" s="189" t="s">
        <v>207</v>
      </c>
      <c r="M29" s="189"/>
      <c r="N29" s="189"/>
      <c r="O29" s="190" t="s">
        <v>189</v>
      </c>
      <c r="P29" s="190" t="s">
        <v>34</v>
      </c>
      <c r="Q29" s="191">
        <v>1</v>
      </c>
      <c r="R29" s="189"/>
      <c r="S29" s="189"/>
      <c r="T29" s="189"/>
      <c r="U29" s="189"/>
      <c r="V29" s="189">
        <v>22</v>
      </c>
      <c r="W29" s="189">
        <v>22</v>
      </c>
      <c r="X29" s="195"/>
      <c r="Y29" s="195"/>
      <c r="Z29" s="195"/>
      <c r="AA29" s="195"/>
      <c r="AB29" s="195">
        <v>20</v>
      </c>
      <c r="AC29" s="195">
        <v>20</v>
      </c>
      <c r="AD29" s="195"/>
      <c r="AE29" s="195"/>
      <c r="AF29" s="195"/>
      <c r="AG29" s="195"/>
      <c r="AH29" s="195"/>
      <c r="AI29" s="195"/>
      <c r="AJ29" s="195"/>
      <c r="AK29" s="195"/>
      <c r="AL29" s="195"/>
      <c r="AM29" s="195"/>
      <c r="AN29" s="195"/>
      <c r="AO29" s="195"/>
      <c r="AP29" s="36"/>
      <c r="AQ29" s="36"/>
      <c r="AR29" s="34"/>
      <c r="AS29" s="34">
        <f t="shared" si="2"/>
        <v>1</v>
      </c>
      <c r="AT29" s="67">
        <f t="shared" si="3"/>
        <v>1</v>
      </c>
      <c r="AU29" s="67"/>
      <c r="AV29" s="34"/>
      <c r="AW29" s="72" t="s">
        <v>481</v>
      </c>
      <c r="AX29" s="47" t="s">
        <v>528</v>
      </c>
    </row>
    <row r="30" spans="1:51" s="48" customFormat="1" ht="113.25" customHeight="1" x14ac:dyDescent="0.25">
      <c r="A30" s="188"/>
      <c r="B30" s="189" t="s">
        <v>529</v>
      </c>
      <c r="C30" s="189" t="s">
        <v>181</v>
      </c>
      <c r="D30" s="189" t="s">
        <v>191</v>
      </c>
      <c r="E30" s="189" t="s">
        <v>192</v>
      </c>
      <c r="F30" s="189" t="s">
        <v>186</v>
      </c>
      <c r="G30" s="189" t="s">
        <v>27</v>
      </c>
      <c r="H30" s="190" t="s">
        <v>28</v>
      </c>
      <c r="I30" s="189" t="s">
        <v>29</v>
      </c>
      <c r="J30" s="189" t="s">
        <v>63</v>
      </c>
      <c r="K30" s="189" t="s">
        <v>193</v>
      </c>
      <c r="L30" s="189" t="s">
        <v>194</v>
      </c>
      <c r="M30" s="189"/>
      <c r="N30" s="189"/>
      <c r="O30" s="190" t="s">
        <v>189</v>
      </c>
      <c r="P30" s="190" t="s">
        <v>34</v>
      </c>
      <c r="Q30" s="191">
        <v>1</v>
      </c>
      <c r="R30" s="189"/>
      <c r="S30" s="189"/>
      <c r="T30" s="189"/>
      <c r="U30" s="189"/>
      <c r="V30" s="189">
        <v>4</v>
      </c>
      <c r="W30" s="189">
        <v>4</v>
      </c>
      <c r="X30" s="195"/>
      <c r="Y30" s="195"/>
      <c r="Z30" s="195"/>
      <c r="AA30" s="195"/>
      <c r="AB30" s="190">
        <v>4</v>
      </c>
      <c r="AC30" s="190">
        <v>4</v>
      </c>
      <c r="AD30" s="195"/>
      <c r="AE30" s="195"/>
      <c r="AF30" s="195"/>
      <c r="AG30" s="195"/>
      <c r="AH30" s="195"/>
      <c r="AI30" s="195"/>
      <c r="AJ30" s="195"/>
      <c r="AK30" s="195"/>
      <c r="AL30" s="195"/>
      <c r="AM30" s="195"/>
      <c r="AN30" s="195"/>
      <c r="AO30" s="195"/>
      <c r="AP30" s="36"/>
      <c r="AQ30" s="36"/>
      <c r="AR30" s="34"/>
      <c r="AS30" s="34">
        <f t="shared" si="2"/>
        <v>1</v>
      </c>
      <c r="AT30" s="67">
        <f t="shared" si="3"/>
        <v>1</v>
      </c>
      <c r="AU30" s="67"/>
      <c r="AV30" s="34"/>
      <c r="AW30" s="72" t="s">
        <v>481</v>
      </c>
      <c r="AX30" s="47" t="s">
        <v>528</v>
      </c>
    </row>
    <row r="31" spans="1:51" s="48" customFormat="1" ht="113.25" customHeight="1" x14ac:dyDescent="0.25">
      <c r="A31" s="188"/>
      <c r="B31" s="190" t="s">
        <v>530</v>
      </c>
      <c r="C31" s="189" t="s">
        <v>181</v>
      </c>
      <c r="D31" s="189" t="s">
        <v>195</v>
      </c>
      <c r="E31" s="189" t="s">
        <v>196</v>
      </c>
      <c r="F31" s="189" t="s">
        <v>186</v>
      </c>
      <c r="G31" s="189" t="s">
        <v>27</v>
      </c>
      <c r="H31" s="190" t="s">
        <v>28</v>
      </c>
      <c r="I31" s="189" t="s">
        <v>531</v>
      </c>
      <c r="J31" s="189" t="s">
        <v>63</v>
      </c>
      <c r="K31" s="189" t="s">
        <v>198</v>
      </c>
      <c r="L31" s="189" t="s">
        <v>199</v>
      </c>
      <c r="M31" s="189"/>
      <c r="N31" s="189"/>
      <c r="O31" s="190" t="s">
        <v>189</v>
      </c>
      <c r="P31" s="190" t="s">
        <v>34</v>
      </c>
      <c r="Q31" s="191">
        <v>1</v>
      </c>
      <c r="R31" s="189"/>
      <c r="S31" s="189"/>
      <c r="T31" s="189"/>
      <c r="U31" s="189"/>
      <c r="V31" s="189">
        <v>67</v>
      </c>
      <c r="W31" s="189">
        <v>67</v>
      </c>
      <c r="X31" s="195"/>
      <c r="Y31" s="195"/>
      <c r="Z31" s="195"/>
      <c r="AA31" s="195"/>
      <c r="AB31" s="190">
        <v>33</v>
      </c>
      <c r="AC31" s="190">
        <v>33</v>
      </c>
      <c r="AD31" s="189"/>
      <c r="AE31" s="195"/>
      <c r="AF31" s="195"/>
      <c r="AG31" s="195"/>
      <c r="AH31" s="195"/>
      <c r="AI31" s="195"/>
      <c r="AJ31" s="195"/>
      <c r="AK31" s="195"/>
      <c r="AL31" s="195"/>
      <c r="AM31" s="195"/>
      <c r="AN31" s="195"/>
      <c r="AO31" s="195"/>
      <c r="AP31" s="36"/>
      <c r="AQ31" s="36"/>
      <c r="AR31" s="34"/>
      <c r="AS31" s="34">
        <f t="shared" si="2"/>
        <v>1</v>
      </c>
      <c r="AT31" s="67">
        <f t="shared" si="3"/>
        <v>1</v>
      </c>
      <c r="AU31" s="67"/>
      <c r="AV31" s="34"/>
      <c r="AW31" s="72" t="s">
        <v>481</v>
      </c>
      <c r="AX31" s="47" t="s">
        <v>528</v>
      </c>
    </row>
    <row r="32" spans="1:51" s="48" customFormat="1" ht="91.5" customHeight="1" x14ac:dyDescent="0.25">
      <c r="A32" s="188"/>
      <c r="B32" s="190" t="s">
        <v>532</v>
      </c>
      <c r="C32" s="189" t="s">
        <v>181</v>
      </c>
      <c r="D32" s="189" t="s">
        <v>200</v>
      </c>
      <c r="E32" s="189" t="s">
        <v>201</v>
      </c>
      <c r="F32" s="189" t="s">
        <v>186</v>
      </c>
      <c r="G32" s="189" t="s">
        <v>27</v>
      </c>
      <c r="H32" s="190" t="s">
        <v>28</v>
      </c>
      <c r="I32" s="189" t="s">
        <v>29</v>
      </c>
      <c r="J32" s="189" t="s">
        <v>63</v>
      </c>
      <c r="K32" s="189" t="s">
        <v>202</v>
      </c>
      <c r="L32" s="189" t="s">
        <v>203</v>
      </c>
      <c r="M32" s="189"/>
      <c r="N32" s="189"/>
      <c r="O32" s="190" t="s">
        <v>189</v>
      </c>
      <c r="P32" s="190" t="s">
        <v>34</v>
      </c>
      <c r="Q32" s="191">
        <v>1</v>
      </c>
      <c r="R32" s="189"/>
      <c r="S32" s="189"/>
      <c r="T32" s="189"/>
      <c r="U32" s="189"/>
      <c r="V32" s="189">
        <v>16516</v>
      </c>
      <c r="W32" s="189">
        <v>16516</v>
      </c>
      <c r="X32" s="195"/>
      <c r="Y32" s="195"/>
      <c r="Z32" s="195"/>
      <c r="AA32" s="195"/>
      <c r="AB32" s="190">
        <f>10599+1944+6888</f>
        <v>19431</v>
      </c>
      <c r="AC32" s="190">
        <v>19431</v>
      </c>
      <c r="AD32" s="195"/>
      <c r="AE32" s="195"/>
      <c r="AF32" s="195"/>
      <c r="AG32" s="195"/>
      <c r="AH32" s="195"/>
      <c r="AI32" s="195"/>
      <c r="AJ32" s="195"/>
      <c r="AK32" s="195"/>
      <c r="AL32" s="195"/>
      <c r="AM32" s="195"/>
      <c r="AN32" s="195"/>
      <c r="AO32" s="195"/>
      <c r="AP32" s="36"/>
      <c r="AQ32" s="36"/>
      <c r="AR32" s="34"/>
      <c r="AS32" s="34">
        <f t="shared" si="2"/>
        <v>1</v>
      </c>
      <c r="AT32" s="67">
        <f t="shared" si="3"/>
        <v>1</v>
      </c>
      <c r="AU32" s="67"/>
      <c r="AV32" s="34"/>
      <c r="AW32" s="72" t="s">
        <v>481</v>
      </c>
      <c r="AX32" s="47" t="s">
        <v>528</v>
      </c>
    </row>
    <row r="33" spans="1:50" s="48" customFormat="1" ht="178.5" customHeight="1" x14ac:dyDescent="0.25">
      <c r="A33" s="177"/>
      <c r="B33" s="195" t="s">
        <v>533</v>
      </c>
      <c r="C33" s="189" t="s">
        <v>220</v>
      </c>
      <c r="D33" s="189" t="s">
        <v>534</v>
      </c>
      <c r="E33" s="189" t="s">
        <v>230</v>
      </c>
      <c r="F33" s="189" t="s">
        <v>225</v>
      </c>
      <c r="G33" s="188" t="s">
        <v>50</v>
      </c>
      <c r="H33" s="190" t="s">
        <v>28</v>
      </c>
      <c r="I33" s="189" t="s">
        <v>231</v>
      </c>
      <c r="J33" s="189" t="s">
        <v>63</v>
      </c>
      <c r="K33" s="189" t="s">
        <v>535</v>
      </c>
      <c r="L33" s="189" t="s">
        <v>233</v>
      </c>
      <c r="M33" s="70"/>
      <c r="N33" s="189"/>
      <c r="O33" s="190" t="s">
        <v>239</v>
      </c>
      <c r="P33" s="190" t="s">
        <v>34</v>
      </c>
      <c r="Q33" s="34">
        <v>0.9</v>
      </c>
      <c r="R33" s="189"/>
      <c r="S33" s="189"/>
      <c r="T33" s="189"/>
      <c r="U33" s="189"/>
      <c r="V33" s="189">
        <v>288</v>
      </c>
      <c r="W33" s="189">
        <v>294</v>
      </c>
      <c r="X33" s="189"/>
      <c r="Y33" s="189"/>
      <c r="Z33" s="189"/>
      <c r="AA33" s="189"/>
      <c r="AB33" s="189">
        <v>457</v>
      </c>
      <c r="AC33" s="189">
        <v>487</v>
      </c>
      <c r="AD33" s="189"/>
      <c r="AE33" s="189"/>
      <c r="AF33" s="189"/>
      <c r="AG33" s="195"/>
      <c r="AH33" s="189"/>
      <c r="AI33" s="189"/>
      <c r="AJ33" s="195"/>
      <c r="AK33" s="195"/>
      <c r="AL33" s="195"/>
      <c r="AM33" s="195"/>
      <c r="AN33" s="189"/>
      <c r="AO33" s="189"/>
      <c r="AP33" s="36"/>
      <c r="AQ33" s="36"/>
      <c r="AR33" s="34"/>
      <c r="AS33" s="67">
        <f t="shared" si="2"/>
        <v>0.97959183673469385</v>
      </c>
      <c r="AT33" s="67">
        <f>(AB33/AC33)</f>
        <v>0.9383983572895277</v>
      </c>
      <c r="AU33" s="67"/>
      <c r="AV33" s="67"/>
      <c r="AW33" s="72" t="s">
        <v>481</v>
      </c>
      <c r="AX33" s="47" t="s">
        <v>536</v>
      </c>
    </row>
    <row r="34" spans="1:50" s="48" customFormat="1" ht="111" customHeight="1" x14ac:dyDescent="0.25">
      <c r="A34" s="188"/>
      <c r="B34" s="189" t="s">
        <v>537</v>
      </c>
      <c r="C34" s="189" t="s">
        <v>220</v>
      </c>
      <c r="D34" s="189" t="s">
        <v>235</v>
      </c>
      <c r="E34" s="189" t="s">
        <v>236</v>
      </c>
      <c r="F34" s="189" t="s">
        <v>225</v>
      </c>
      <c r="G34" s="189" t="s">
        <v>27</v>
      </c>
      <c r="H34" s="189" t="s">
        <v>62</v>
      </c>
      <c r="I34" s="189" t="s">
        <v>29</v>
      </c>
      <c r="J34" s="189" t="s">
        <v>63</v>
      </c>
      <c r="K34" s="189" t="s">
        <v>237</v>
      </c>
      <c r="L34" s="189" t="s">
        <v>238</v>
      </c>
      <c r="M34" s="189"/>
      <c r="N34" s="189"/>
      <c r="O34" s="190" t="s">
        <v>239</v>
      </c>
      <c r="P34" s="190" t="s">
        <v>34</v>
      </c>
      <c r="Q34" s="191">
        <v>1</v>
      </c>
      <c r="R34" s="189"/>
      <c r="S34" s="189"/>
      <c r="T34" s="189"/>
      <c r="U34" s="189"/>
      <c r="V34" s="189">
        <v>38</v>
      </c>
      <c r="W34" s="189">
        <v>38</v>
      </c>
      <c r="X34" s="195"/>
      <c r="Y34" s="195"/>
      <c r="Z34" s="195"/>
      <c r="AA34" s="195"/>
      <c r="AB34" s="195">
        <v>43</v>
      </c>
      <c r="AC34" s="195">
        <v>43</v>
      </c>
      <c r="AD34" s="195"/>
      <c r="AE34" s="195"/>
      <c r="AF34" s="195"/>
      <c r="AG34" s="195"/>
      <c r="AH34" s="189"/>
      <c r="AI34" s="189"/>
      <c r="AJ34" s="195"/>
      <c r="AK34" s="195"/>
      <c r="AL34" s="195"/>
      <c r="AM34" s="195"/>
      <c r="AN34" s="190"/>
      <c r="AO34" s="190"/>
      <c r="AP34" s="36"/>
      <c r="AQ34" s="36"/>
      <c r="AR34" s="34"/>
      <c r="AS34" s="67">
        <f t="shared" si="2"/>
        <v>1</v>
      </c>
      <c r="AT34" s="67">
        <f>(AB34/AC34)</f>
        <v>1</v>
      </c>
      <c r="AU34" s="67"/>
      <c r="AV34" s="67"/>
      <c r="AW34" s="72" t="s">
        <v>481</v>
      </c>
      <c r="AX34" s="47" t="s">
        <v>536</v>
      </c>
    </row>
    <row r="35" spans="1:50" s="48" customFormat="1" ht="91.5" customHeight="1" x14ac:dyDescent="0.25">
      <c r="A35" s="188"/>
      <c r="B35" s="189" t="s">
        <v>538</v>
      </c>
      <c r="C35" s="189" t="s">
        <v>403</v>
      </c>
      <c r="D35" s="189" t="s">
        <v>406</v>
      </c>
      <c r="E35" s="189" t="s">
        <v>407</v>
      </c>
      <c r="F35" s="189" t="s">
        <v>408</v>
      </c>
      <c r="G35" s="189" t="s">
        <v>27</v>
      </c>
      <c r="H35" s="189" t="s">
        <v>116</v>
      </c>
      <c r="I35" s="189" t="s">
        <v>29</v>
      </c>
      <c r="J35" s="189" t="s">
        <v>63</v>
      </c>
      <c r="K35" s="189" t="s">
        <v>409</v>
      </c>
      <c r="L35" s="189" t="s">
        <v>410</v>
      </c>
      <c r="M35" s="189"/>
      <c r="N35" s="189"/>
      <c r="O35" s="190" t="s">
        <v>189</v>
      </c>
      <c r="P35" s="190" t="s">
        <v>34</v>
      </c>
      <c r="Q35" s="191" t="s">
        <v>539</v>
      </c>
      <c r="R35" s="189"/>
      <c r="S35" s="190"/>
      <c r="T35" s="190"/>
      <c r="U35" s="190"/>
      <c r="V35" s="190">
        <v>96</v>
      </c>
      <c r="W35" s="190">
        <v>986</v>
      </c>
      <c r="X35" s="190"/>
      <c r="Y35" s="190"/>
      <c r="Z35" s="190"/>
      <c r="AA35" s="190"/>
      <c r="AB35" s="190">
        <v>20</v>
      </c>
      <c r="AC35" s="190">
        <v>183</v>
      </c>
      <c r="AD35" s="190"/>
      <c r="AE35" s="190"/>
      <c r="AF35" s="190"/>
      <c r="AG35" s="190"/>
      <c r="AH35" s="195"/>
      <c r="AI35" s="195"/>
      <c r="AJ35" s="195"/>
      <c r="AK35" s="195"/>
      <c r="AL35" s="195"/>
      <c r="AM35" s="195"/>
      <c r="AN35" s="190"/>
      <c r="AO35" s="190"/>
      <c r="AP35" s="36"/>
      <c r="AQ35" s="36"/>
      <c r="AR35" s="66"/>
      <c r="AS35" s="67">
        <f t="shared" si="2"/>
        <v>9.7363083164300201E-2</v>
      </c>
      <c r="AT35" s="67">
        <f>AB35/AC35</f>
        <v>0.10928961748633879</v>
      </c>
      <c r="AU35" s="67"/>
      <c r="AV35" s="66"/>
      <c r="AW35" s="34" t="s">
        <v>481</v>
      </c>
      <c r="AX35" s="47" t="s">
        <v>540</v>
      </c>
    </row>
    <row r="36" spans="1:50" ht="68.25" customHeight="1" x14ac:dyDescent="0.25">
      <c r="A36" s="188"/>
      <c r="B36" s="189" t="s">
        <v>541</v>
      </c>
      <c r="C36" s="189" t="s">
        <v>403</v>
      </c>
      <c r="D36" s="189" t="s">
        <v>542</v>
      </c>
      <c r="E36" s="189" t="s">
        <v>543</v>
      </c>
      <c r="F36" s="189" t="s">
        <v>408</v>
      </c>
      <c r="G36" s="189" t="s">
        <v>27</v>
      </c>
      <c r="H36" s="190" t="s">
        <v>28</v>
      </c>
      <c r="I36" s="189" t="s">
        <v>29</v>
      </c>
      <c r="J36" s="189" t="s">
        <v>125</v>
      </c>
      <c r="K36" s="189" t="s">
        <v>544</v>
      </c>
      <c r="L36" s="189" t="s">
        <v>545</v>
      </c>
      <c r="M36" s="189"/>
      <c r="N36" s="189"/>
      <c r="O36" s="190" t="s">
        <v>189</v>
      </c>
      <c r="P36" s="190" t="s">
        <v>34</v>
      </c>
      <c r="Q36" s="191">
        <v>1</v>
      </c>
      <c r="R36" s="189"/>
      <c r="S36" s="190"/>
      <c r="T36" s="190"/>
      <c r="U36" s="190"/>
      <c r="V36" s="190"/>
      <c r="W36" s="190"/>
      <c r="X36" s="190"/>
      <c r="Y36" s="190"/>
      <c r="Z36" s="190"/>
      <c r="AA36" s="190"/>
      <c r="AB36" s="190">
        <v>28</v>
      </c>
      <c r="AC36" s="190">
        <v>28</v>
      </c>
      <c r="AD36" s="190"/>
      <c r="AE36" s="190"/>
      <c r="AF36" s="190"/>
      <c r="AG36" s="190"/>
      <c r="AH36" s="195"/>
      <c r="AI36" s="195"/>
      <c r="AJ36" s="195"/>
      <c r="AK36" s="195"/>
      <c r="AL36" s="195"/>
      <c r="AM36" s="195"/>
      <c r="AN36" s="190"/>
      <c r="AO36" s="190"/>
      <c r="AP36" s="36"/>
      <c r="AQ36" s="36"/>
      <c r="AR36" s="66"/>
      <c r="AS36" s="67"/>
      <c r="AT36" s="67">
        <f>AB36/AC36</f>
        <v>1</v>
      </c>
      <c r="AU36" s="67"/>
      <c r="AV36" s="66"/>
      <c r="AW36" s="67" t="s">
        <v>509</v>
      </c>
      <c r="AX36" s="47" t="s">
        <v>546</v>
      </c>
    </row>
    <row r="37" spans="1:50" s="48" customFormat="1" ht="87" customHeight="1" x14ac:dyDescent="0.25">
      <c r="A37" s="188"/>
      <c r="B37" s="189" t="s">
        <v>547</v>
      </c>
      <c r="C37" s="189" t="s">
        <v>220</v>
      </c>
      <c r="D37" s="189" t="s">
        <v>223</v>
      </c>
      <c r="E37" s="189" t="s">
        <v>224</v>
      </c>
      <c r="F37" s="189" t="s">
        <v>225</v>
      </c>
      <c r="G37" s="189" t="s">
        <v>27</v>
      </c>
      <c r="H37" s="190" t="s">
        <v>28</v>
      </c>
      <c r="I37" s="189" t="s">
        <v>29</v>
      </c>
      <c r="J37" s="189" t="s">
        <v>63</v>
      </c>
      <c r="K37" s="189" t="s">
        <v>226</v>
      </c>
      <c r="L37" s="189" t="s">
        <v>548</v>
      </c>
      <c r="M37" s="189"/>
      <c r="N37" s="189"/>
      <c r="O37" s="190" t="s">
        <v>139</v>
      </c>
      <c r="P37" s="190" t="s">
        <v>34</v>
      </c>
      <c r="Q37" s="191">
        <v>0.05</v>
      </c>
      <c r="R37" s="189"/>
      <c r="S37" s="189"/>
      <c r="T37" s="189"/>
      <c r="U37" s="189"/>
      <c r="V37" s="205">
        <v>136585</v>
      </c>
      <c r="W37" s="189">
        <v>127701</v>
      </c>
      <c r="X37" s="70"/>
      <c r="Y37" s="189"/>
      <c r="Z37" s="189"/>
      <c r="AA37" s="189"/>
      <c r="AB37" s="189">
        <v>158717</v>
      </c>
      <c r="AC37" s="205">
        <v>136585</v>
      </c>
      <c r="AD37" s="195"/>
      <c r="AE37" s="195"/>
      <c r="AF37" s="195"/>
      <c r="AG37" s="195"/>
      <c r="AH37" s="189"/>
      <c r="AI37" s="189"/>
      <c r="AJ37" s="89"/>
      <c r="AK37" s="195"/>
      <c r="AL37" s="195"/>
      <c r="AM37" s="189"/>
      <c r="AN37" s="189"/>
      <c r="AO37" s="189"/>
      <c r="AP37" s="36"/>
      <c r="AQ37" s="36"/>
      <c r="AR37" s="34"/>
      <c r="AS37" s="67">
        <f>(V37/W37)-1</f>
        <v>6.9568758271274289E-2</v>
      </c>
      <c r="AT37" s="67">
        <f>(AB37/AC37)-1</f>
        <v>0.16203829117399415</v>
      </c>
      <c r="AU37" s="67"/>
      <c r="AV37" s="67"/>
      <c r="AW37" s="72" t="s">
        <v>481</v>
      </c>
      <c r="AX37" s="47" t="s">
        <v>549</v>
      </c>
    </row>
    <row r="38" spans="1:50" s="4" customFormat="1" ht="102" customHeight="1" x14ac:dyDescent="0.25">
      <c r="A38" s="188"/>
      <c r="B38" s="189" t="s">
        <v>550</v>
      </c>
      <c r="C38" s="189" t="s">
        <v>146</v>
      </c>
      <c r="D38" s="189" t="s">
        <v>155</v>
      </c>
      <c r="E38" s="189" t="s">
        <v>156</v>
      </c>
      <c r="F38" s="189" t="s">
        <v>157</v>
      </c>
      <c r="G38" s="189" t="s">
        <v>44</v>
      </c>
      <c r="H38" s="190" t="s">
        <v>28</v>
      </c>
      <c r="I38" s="189" t="s">
        <v>29</v>
      </c>
      <c r="J38" s="189" t="s">
        <v>63</v>
      </c>
      <c r="K38" s="189" t="s">
        <v>551</v>
      </c>
      <c r="L38" s="189" t="s">
        <v>552</v>
      </c>
      <c r="M38" s="189"/>
      <c r="N38" s="189"/>
      <c r="O38" s="190" t="s">
        <v>33</v>
      </c>
      <c r="P38" s="190" t="s">
        <v>34</v>
      </c>
      <c r="Q38" s="191">
        <v>0.88</v>
      </c>
      <c r="R38" s="189"/>
      <c r="S38" s="189"/>
      <c r="T38" s="189"/>
      <c r="U38" s="189"/>
      <c r="V38" s="189">
        <v>73</v>
      </c>
      <c r="W38" s="189">
        <v>74</v>
      </c>
      <c r="X38" s="189"/>
      <c r="Y38" s="189"/>
      <c r="Z38" s="189"/>
      <c r="AA38" s="189"/>
      <c r="AB38" s="189">
        <v>50</v>
      </c>
      <c r="AC38" s="189">
        <v>56</v>
      </c>
      <c r="AD38" s="189"/>
      <c r="AE38" s="189"/>
      <c r="AF38" s="195"/>
      <c r="AG38" s="195"/>
      <c r="AH38" s="190"/>
      <c r="AI38" s="190"/>
      <c r="AJ38" s="195"/>
      <c r="AK38" s="195"/>
      <c r="AL38" s="195"/>
      <c r="AM38" s="195"/>
      <c r="AN38" s="195"/>
      <c r="AO38" s="195"/>
      <c r="AP38" s="36"/>
      <c r="AQ38" s="36"/>
      <c r="AR38" s="66"/>
      <c r="AS38" s="67">
        <f>V38/W38</f>
        <v>0.98648648648648651</v>
      </c>
      <c r="AT38" s="67">
        <f>AB38/AC38</f>
        <v>0.8928571428571429</v>
      </c>
      <c r="AU38" s="67"/>
      <c r="AV38" s="67"/>
      <c r="AW38" s="34" t="s">
        <v>481</v>
      </c>
      <c r="AX38" s="47" t="s">
        <v>494</v>
      </c>
    </row>
    <row r="39" spans="1:50" s="4" customFormat="1" ht="102" customHeight="1" x14ac:dyDescent="0.25">
      <c r="A39" s="188"/>
      <c r="B39" s="189" t="s">
        <v>553</v>
      </c>
      <c r="C39" s="206" t="s">
        <v>104</v>
      </c>
      <c r="D39" s="207" t="s">
        <v>554</v>
      </c>
      <c r="E39" s="207" t="s">
        <v>555</v>
      </c>
      <c r="F39" s="207" t="s">
        <v>109</v>
      </c>
      <c r="G39" s="207" t="s">
        <v>556</v>
      </c>
      <c r="H39" s="190" t="s">
        <v>28</v>
      </c>
      <c r="I39" s="207" t="s">
        <v>29</v>
      </c>
      <c r="J39" s="207" t="s">
        <v>414</v>
      </c>
      <c r="K39" s="207" t="s">
        <v>557</v>
      </c>
      <c r="L39" s="207" t="s">
        <v>558</v>
      </c>
      <c r="M39" s="207"/>
      <c r="N39" s="207"/>
      <c r="O39" s="207" t="s">
        <v>33</v>
      </c>
      <c r="P39" s="207" t="s">
        <v>34</v>
      </c>
      <c r="Q39" s="34">
        <v>0.5</v>
      </c>
      <c r="R39" s="207"/>
      <c r="S39" s="207"/>
      <c r="T39" s="207">
        <v>78</v>
      </c>
      <c r="U39" s="207">
        <v>176</v>
      </c>
      <c r="V39" s="207"/>
      <c r="W39" s="207"/>
      <c r="X39" s="207">
        <v>91</v>
      </c>
      <c r="Y39" s="207">
        <v>194</v>
      </c>
      <c r="Z39" s="191"/>
      <c r="AA39" s="207"/>
      <c r="AB39" s="207"/>
      <c r="AC39" s="207"/>
      <c r="AD39" s="208"/>
      <c r="AE39" s="208"/>
      <c r="AF39" s="208"/>
      <c r="AG39" s="208"/>
      <c r="AH39" s="208"/>
      <c r="AI39" s="208"/>
      <c r="AJ39" s="208"/>
      <c r="AK39" s="208"/>
      <c r="AL39" s="208"/>
      <c r="AM39" s="208"/>
      <c r="AN39" s="208"/>
      <c r="AO39" s="208"/>
      <c r="AP39" s="36">
        <f t="shared" ref="AP39:AQ43" si="4">R39+T39+V39+X39+Z39+AB39+AD39+AF39+AH39+AJ39+AL39+AN39</f>
        <v>169</v>
      </c>
      <c r="AQ39" s="36">
        <f t="shared" si="4"/>
        <v>370</v>
      </c>
      <c r="AR39" s="67">
        <f t="shared" ref="AR39:AR44" si="5">AP39/AQ39</f>
        <v>0.45675675675675675</v>
      </c>
      <c r="AS39" s="67">
        <f>IFERROR((R39+T39+V39)/(U39+S39+W39),"")</f>
        <v>0.44318181818181818</v>
      </c>
      <c r="AT39" s="67">
        <f>IFERROR((X39+Z39+AB39)/(Y39+AA39+AC39),"")</f>
        <v>0.46907216494845361</v>
      </c>
      <c r="AU39" s="67"/>
      <c r="AV39" s="67"/>
      <c r="AW39" s="75" t="s">
        <v>481</v>
      </c>
      <c r="AX39" s="51" t="s">
        <v>559</v>
      </c>
    </row>
    <row r="40" spans="1:50" s="4" customFormat="1" ht="102" customHeight="1" x14ac:dyDescent="0.25">
      <c r="A40" s="188"/>
      <c r="B40" s="189" t="s">
        <v>560</v>
      </c>
      <c r="C40" s="206" t="s">
        <v>104</v>
      </c>
      <c r="D40" s="207" t="s">
        <v>561</v>
      </c>
      <c r="E40" s="207" t="s">
        <v>562</v>
      </c>
      <c r="F40" s="207" t="s">
        <v>109</v>
      </c>
      <c r="G40" s="207" t="s">
        <v>44</v>
      </c>
      <c r="H40" s="190" t="s">
        <v>28</v>
      </c>
      <c r="I40" s="207" t="s">
        <v>29</v>
      </c>
      <c r="J40" s="207" t="s">
        <v>414</v>
      </c>
      <c r="K40" s="207" t="s">
        <v>563</v>
      </c>
      <c r="L40" s="207" t="s">
        <v>564</v>
      </c>
      <c r="M40" s="207"/>
      <c r="N40" s="207"/>
      <c r="O40" s="207" t="s">
        <v>33</v>
      </c>
      <c r="P40" s="207" t="s">
        <v>34</v>
      </c>
      <c r="Q40" s="34">
        <v>0.8</v>
      </c>
      <c r="R40" s="207"/>
      <c r="S40" s="207"/>
      <c r="T40" s="207">
        <v>4776</v>
      </c>
      <c r="U40" s="207">
        <v>5286</v>
      </c>
      <c r="V40" s="207"/>
      <c r="W40" s="207"/>
      <c r="X40" s="207">
        <v>5853</v>
      </c>
      <c r="Y40" s="207">
        <v>5980</v>
      </c>
      <c r="Z40" s="209"/>
      <c r="AA40" s="207"/>
      <c r="AB40" s="207"/>
      <c r="AC40" s="207"/>
      <c r="AD40" s="208"/>
      <c r="AE40" s="208"/>
      <c r="AF40" s="208"/>
      <c r="AG40" s="208"/>
      <c r="AH40" s="208"/>
      <c r="AI40" s="208"/>
      <c r="AJ40" s="208"/>
      <c r="AK40" s="208"/>
      <c r="AL40" s="208"/>
      <c r="AM40" s="208"/>
      <c r="AN40" s="208"/>
      <c r="AO40" s="208"/>
      <c r="AP40" s="36">
        <f t="shared" si="4"/>
        <v>10629</v>
      </c>
      <c r="AQ40" s="36">
        <f t="shared" si="4"/>
        <v>11266</v>
      </c>
      <c r="AR40" s="67">
        <f t="shared" si="5"/>
        <v>0.94345819279247289</v>
      </c>
      <c r="AS40" s="67">
        <f>IFERROR((R40+T40+V40)/(U40+S40+W40),"")</f>
        <v>0.9035187287173666</v>
      </c>
      <c r="AT40" s="67">
        <f>IFERROR((X40+Z40+AB40)/(Y40+AA40+AC40),"")</f>
        <v>0.97876254180602007</v>
      </c>
      <c r="AU40" s="67"/>
      <c r="AV40" s="67"/>
      <c r="AW40" s="75" t="s">
        <v>481</v>
      </c>
      <c r="AX40" s="51" t="s">
        <v>565</v>
      </c>
    </row>
    <row r="41" spans="1:50" s="48" customFormat="1" ht="93.75" customHeight="1" x14ac:dyDescent="0.25">
      <c r="A41" s="210"/>
      <c r="B41" s="206" t="s">
        <v>566</v>
      </c>
      <c r="C41" s="206" t="s">
        <v>104</v>
      </c>
      <c r="D41" s="206" t="s">
        <v>107</v>
      </c>
      <c r="E41" s="206" t="s">
        <v>108</v>
      </c>
      <c r="F41" s="206" t="s">
        <v>109</v>
      </c>
      <c r="G41" s="207" t="s">
        <v>50</v>
      </c>
      <c r="H41" s="190" t="s">
        <v>28</v>
      </c>
      <c r="I41" s="207" t="s">
        <v>29</v>
      </c>
      <c r="J41" s="207" t="s">
        <v>110</v>
      </c>
      <c r="K41" s="206" t="s">
        <v>111</v>
      </c>
      <c r="L41" s="206" t="s">
        <v>112</v>
      </c>
      <c r="M41" s="206"/>
      <c r="N41" s="206"/>
      <c r="O41" s="207" t="s">
        <v>33</v>
      </c>
      <c r="P41" s="207" t="s">
        <v>34</v>
      </c>
      <c r="Q41" s="34">
        <v>1</v>
      </c>
      <c r="R41" s="207">
        <v>706</v>
      </c>
      <c r="S41" s="207">
        <v>766</v>
      </c>
      <c r="T41" s="207">
        <v>866</v>
      </c>
      <c r="U41" s="207">
        <v>915</v>
      </c>
      <c r="V41" s="80">
        <v>1035</v>
      </c>
      <c r="W41" s="207">
        <v>1145</v>
      </c>
      <c r="X41" s="207">
        <v>821</v>
      </c>
      <c r="Y41" s="207">
        <v>905</v>
      </c>
      <c r="Z41" s="207">
        <v>939</v>
      </c>
      <c r="AA41" s="207">
        <v>1024</v>
      </c>
      <c r="AB41" s="211"/>
      <c r="AC41" s="208"/>
      <c r="AD41" s="208"/>
      <c r="AE41" s="208"/>
      <c r="AF41" s="208"/>
      <c r="AG41" s="208"/>
      <c r="AH41" s="208"/>
      <c r="AI41" s="208"/>
      <c r="AJ41" s="207"/>
      <c r="AK41" s="207"/>
      <c r="AL41" s="207"/>
      <c r="AM41" s="207"/>
      <c r="AN41" s="207"/>
      <c r="AO41" s="207"/>
      <c r="AP41" s="36">
        <f t="shared" si="4"/>
        <v>4367</v>
      </c>
      <c r="AQ41" s="36">
        <f t="shared" si="4"/>
        <v>4755</v>
      </c>
      <c r="AR41" s="67">
        <f t="shared" si="5"/>
        <v>0.91840168243953735</v>
      </c>
      <c r="AS41" s="67">
        <f>IFERROR((R41+T41+V41)/(U41+S41+W41),"")</f>
        <v>0.92250530785562634</v>
      </c>
      <c r="AT41" s="67">
        <f>IFERROR((X41+Z41+AB41)/(Y41+AA41+AC41),"")</f>
        <v>0.91238983929497153</v>
      </c>
      <c r="AU41" s="67"/>
      <c r="AV41" s="67"/>
      <c r="AW41" s="72" t="s">
        <v>481</v>
      </c>
      <c r="AX41" s="51" t="s">
        <v>567</v>
      </c>
    </row>
    <row r="42" spans="1:50" s="48" customFormat="1" ht="78.75" customHeight="1" x14ac:dyDescent="0.25">
      <c r="A42" s="212"/>
      <c r="B42" s="207" t="s">
        <v>568</v>
      </c>
      <c r="C42" s="206" t="s">
        <v>104</v>
      </c>
      <c r="D42" s="207" t="s">
        <v>114</v>
      </c>
      <c r="E42" s="207" t="s">
        <v>115</v>
      </c>
      <c r="F42" s="207" t="s">
        <v>109</v>
      </c>
      <c r="G42" s="207" t="s">
        <v>569</v>
      </c>
      <c r="H42" s="190" t="s">
        <v>28</v>
      </c>
      <c r="I42" s="207" t="s">
        <v>29</v>
      </c>
      <c r="J42" s="207" t="s">
        <v>30</v>
      </c>
      <c r="K42" s="207" t="s">
        <v>570</v>
      </c>
      <c r="L42" s="207" t="s">
        <v>571</v>
      </c>
      <c r="M42" s="207"/>
      <c r="N42" s="207"/>
      <c r="O42" s="207" t="s">
        <v>33</v>
      </c>
      <c r="P42" s="207" t="s">
        <v>34</v>
      </c>
      <c r="Q42" s="34">
        <v>1</v>
      </c>
      <c r="R42" s="207">
        <v>231</v>
      </c>
      <c r="S42" s="207">
        <v>231</v>
      </c>
      <c r="T42" s="207">
        <v>419</v>
      </c>
      <c r="U42" s="207">
        <v>419</v>
      </c>
      <c r="V42" s="80">
        <v>418</v>
      </c>
      <c r="W42" s="207">
        <v>421</v>
      </c>
      <c r="X42" s="80">
        <v>337</v>
      </c>
      <c r="Y42" s="207">
        <v>337</v>
      </c>
      <c r="Z42" s="207">
        <v>387</v>
      </c>
      <c r="AA42" s="207">
        <v>387</v>
      </c>
      <c r="AB42" s="207"/>
      <c r="AC42" s="207"/>
      <c r="AD42" s="208"/>
      <c r="AE42" s="208"/>
      <c r="AF42" s="208"/>
      <c r="AG42" s="208"/>
      <c r="AH42" s="208"/>
      <c r="AI42" s="208"/>
      <c r="AJ42" s="208"/>
      <c r="AK42" s="208"/>
      <c r="AL42" s="208"/>
      <c r="AM42" s="208"/>
      <c r="AN42" s="208"/>
      <c r="AO42" s="208"/>
      <c r="AP42" s="36">
        <f t="shared" si="4"/>
        <v>1792</v>
      </c>
      <c r="AQ42" s="36">
        <f t="shared" si="4"/>
        <v>1795</v>
      </c>
      <c r="AR42" s="67">
        <f t="shared" si="5"/>
        <v>0.9983286908077994</v>
      </c>
      <c r="AS42" s="67">
        <f>IFERROR((R42+T42+V42)/(U42+S42+W42),"")</f>
        <v>0.99719887955182074</v>
      </c>
      <c r="AT42" s="67">
        <f>IFERROR((X42+Z42+AB42)/(Y42+AA42+AC42),"")</f>
        <v>1</v>
      </c>
      <c r="AU42" s="67"/>
      <c r="AV42" s="67"/>
      <c r="AW42" s="72" t="s">
        <v>481</v>
      </c>
      <c r="AX42" s="51" t="s">
        <v>572</v>
      </c>
    </row>
    <row r="43" spans="1:50" s="48" customFormat="1" ht="93.75" customHeight="1" x14ac:dyDescent="0.25">
      <c r="A43" s="182"/>
      <c r="B43" s="190" t="s">
        <v>573</v>
      </c>
      <c r="C43" s="190" t="s">
        <v>240</v>
      </c>
      <c r="D43" s="190" t="s">
        <v>574</v>
      </c>
      <c r="E43" s="190" t="s">
        <v>575</v>
      </c>
      <c r="F43" s="190" t="s">
        <v>245</v>
      </c>
      <c r="G43" s="190" t="s">
        <v>569</v>
      </c>
      <c r="H43" s="190"/>
      <c r="I43" s="190" t="s">
        <v>576</v>
      </c>
      <c r="J43" s="190" t="s">
        <v>63</v>
      </c>
      <c r="K43" s="190" t="s">
        <v>577</v>
      </c>
      <c r="L43" s="190" t="s">
        <v>578</v>
      </c>
      <c r="M43" s="190"/>
      <c r="N43" s="190"/>
      <c r="O43" s="190" t="s">
        <v>189</v>
      </c>
      <c r="P43" s="190" t="s">
        <v>34</v>
      </c>
      <c r="Q43" s="191">
        <v>0.82</v>
      </c>
      <c r="R43" s="190"/>
      <c r="S43" s="190"/>
      <c r="T43" s="190"/>
      <c r="U43" s="190"/>
      <c r="V43" s="190">
        <v>8088</v>
      </c>
      <c r="W43" s="190">
        <v>9635</v>
      </c>
      <c r="X43" s="190"/>
      <c r="Y43" s="190"/>
      <c r="Z43" s="190"/>
      <c r="AA43" s="190"/>
      <c r="AB43" s="190"/>
      <c r="AC43" s="190"/>
      <c r="AD43" s="190"/>
      <c r="AE43" s="190"/>
      <c r="AF43" s="190"/>
      <c r="AG43" s="190"/>
      <c r="AH43" s="190"/>
      <c r="AI43" s="190"/>
      <c r="AJ43" s="190"/>
      <c r="AK43" s="190"/>
      <c r="AL43" s="190"/>
      <c r="AM43" s="190"/>
      <c r="AN43" s="190"/>
      <c r="AO43" s="190"/>
      <c r="AP43" s="36">
        <f t="shared" si="4"/>
        <v>8088</v>
      </c>
      <c r="AQ43" s="36">
        <f t="shared" si="4"/>
        <v>9635</v>
      </c>
      <c r="AR43" s="118">
        <f t="shared" si="5"/>
        <v>0.83943954333160353</v>
      </c>
      <c r="AS43" s="67">
        <f>(R43+T43+V43)/(S43+U43+W43)</f>
        <v>0.83943954333160353</v>
      </c>
      <c r="AT43" s="67" t="e">
        <f>(X43+Z43+AB43)/(Y43+AA43+AC43)</f>
        <v>#DIV/0!</v>
      </c>
      <c r="AU43" s="67"/>
      <c r="AV43" s="66"/>
      <c r="AW43" s="72" t="s">
        <v>481</v>
      </c>
      <c r="AX43" s="87" t="s">
        <v>579</v>
      </c>
    </row>
    <row r="44" spans="1:50" s="48" customFormat="1" ht="93.75" customHeight="1" x14ac:dyDescent="0.25">
      <c r="A44" s="188"/>
      <c r="B44" s="199" t="s">
        <v>580</v>
      </c>
      <c r="C44" s="189" t="s">
        <v>279</v>
      </c>
      <c r="D44" s="189" t="s">
        <v>581</v>
      </c>
      <c r="E44" s="189" t="s">
        <v>582</v>
      </c>
      <c r="F44" s="189" t="s">
        <v>375</v>
      </c>
      <c r="G44" s="189" t="s">
        <v>44</v>
      </c>
      <c r="H44" s="190" t="s">
        <v>28</v>
      </c>
      <c r="I44" s="189" t="s">
        <v>29</v>
      </c>
      <c r="J44" s="190" t="s">
        <v>30</v>
      </c>
      <c r="K44" s="189" t="s">
        <v>583</v>
      </c>
      <c r="L44" s="189" t="s">
        <v>584</v>
      </c>
      <c r="M44" s="189"/>
      <c r="N44" s="189"/>
      <c r="O44" s="190" t="s">
        <v>189</v>
      </c>
      <c r="P44" s="190" t="s">
        <v>34</v>
      </c>
      <c r="Q44" s="191">
        <v>1</v>
      </c>
      <c r="R44" s="189">
        <v>62</v>
      </c>
      <c r="S44" s="189">
        <v>64</v>
      </c>
      <c r="T44" s="189">
        <v>71</v>
      </c>
      <c r="U44" s="189">
        <v>75</v>
      </c>
      <c r="V44" s="189">
        <v>80</v>
      </c>
      <c r="W44" s="189">
        <v>87</v>
      </c>
      <c r="X44" s="189">
        <v>61</v>
      </c>
      <c r="Y44" s="189">
        <v>63</v>
      </c>
      <c r="Z44" s="190">
        <v>69</v>
      </c>
      <c r="AA44" s="190">
        <v>75</v>
      </c>
      <c r="AB44" s="190">
        <v>82</v>
      </c>
      <c r="AC44" s="190">
        <v>87</v>
      </c>
      <c r="AD44" s="190"/>
      <c r="AE44" s="190"/>
      <c r="AF44" s="190"/>
      <c r="AG44" s="190"/>
      <c r="AH44" s="190"/>
      <c r="AI44" s="190"/>
      <c r="AJ44" s="190"/>
      <c r="AK44" s="190"/>
      <c r="AL44" s="190"/>
      <c r="AM44" s="190"/>
      <c r="AN44" s="190"/>
      <c r="AO44" s="190"/>
      <c r="AP44" s="36">
        <f>(R44+T44+V44+X44+Z44+AB44+AD44+AF44+AH44+AJ44+AL44+AN44)</f>
        <v>425</v>
      </c>
      <c r="AQ44" s="36">
        <f>(S44+U44+W44+Y44+AA44+AC44+AE44+AG44+AI44+AK44+AM44+AO44)</f>
        <v>451</v>
      </c>
      <c r="AR44" s="34">
        <f t="shared" si="5"/>
        <v>0.94235033259423506</v>
      </c>
      <c r="AS44" s="66">
        <f>IFERROR((R44+T44+V44)/(U44+S44+W44),"")</f>
        <v>0.94247787610619471</v>
      </c>
      <c r="AT44" s="66">
        <f>IFERROR((X44+Z44+AB44)/(AA44+Y44+AC44),"")</f>
        <v>0.94222222222222218</v>
      </c>
      <c r="AU44" s="66"/>
      <c r="AV44" s="66"/>
      <c r="AW44" s="34" t="s">
        <v>481</v>
      </c>
      <c r="AX44" s="68" t="s">
        <v>585</v>
      </c>
    </row>
    <row r="45" spans="1:50" s="48" customFormat="1" ht="93.75" customHeight="1" x14ac:dyDescent="0.25">
      <c r="A45" s="188"/>
      <c r="B45" s="189" t="s">
        <v>586</v>
      </c>
      <c r="C45" s="189" t="s">
        <v>259</v>
      </c>
      <c r="D45" s="189" t="s">
        <v>268</v>
      </c>
      <c r="E45" s="189" t="s">
        <v>269</v>
      </c>
      <c r="F45" s="189" t="s">
        <v>264</v>
      </c>
      <c r="G45" s="189" t="s">
        <v>27</v>
      </c>
      <c r="H45" s="190" t="s">
        <v>28</v>
      </c>
      <c r="I45" s="189" t="s">
        <v>29</v>
      </c>
      <c r="J45" s="189" t="s">
        <v>63</v>
      </c>
      <c r="K45" s="189" t="s">
        <v>270</v>
      </c>
      <c r="L45" s="189" t="s">
        <v>271</v>
      </c>
      <c r="M45" s="189"/>
      <c r="N45" s="189"/>
      <c r="O45" s="190" t="s">
        <v>189</v>
      </c>
      <c r="P45" s="190" t="s">
        <v>34</v>
      </c>
      <c r="Q45" s="191">
        <v>1</v>
      </c>
      <c r="R45" s="189"/>
      <c r="S45" s="189"/>
      <c r="T45" s="189"/>
      <c r="U45" s="189"/>
      <c r="V45" s="189">
        <v>3</v>
      </c>
      <c r="W45" s="188">
        <v>3</v>
      </c>
      <c r="X45" s="195"/>
      <c r="Y45" s="195"/>
      <c r="Z45" s="195"/>
      <c r="AA45" s="195"/>
      <c r="AB45" s="190">
        <v>3</v>
      </c>
      <c r="AC45" s="190">
        <v>3</v>
      </c>
      <c r="AD45" s="195"/>
      <c r="AE45" s="195"/>
      <c r="AF45" s="195"/>
      <c r="AG45" s="195"/>
      <c r="AH45" s="190"/>
      <c r="AI45" s="190"/>
      <c r="AJ45" s="195"/>
      <c r="AK45" s="195"/>
      <c r="AL45" s="195"/>
      <c r="AM45" s="177"/>
      <c r="AN45" s="195"/>
      <c r="AO45" s="195"/>
      <c r="AP45" s="36"/>
      <c r="AQ45" s="36"/>
      <c r="AR45" s="34"/>
      <c r="AS45" s="34">
        <f>V45/W45</f>
        <v>1</v>
      </c>
      <c r="AT45" s="67">
        <f>AB45/AC45</f>
        <v>1</v>
      </c>
      <c r="AU45" s="67"/>
      <c r="AV45" s="34"/>
      <c r="AW45" s="72" t="s">
        <v>481</v>
      </c>
      <c r="AX45" s="47" t="s">
        <v>587</v>
      </c>
    </row>
    <row r="46" spans="1:50" s="48" customFormat="1" ht="93.75" customHeight="1" x14ac:dyDescent="0.25">
      <c r="A46" s="182"/>
      <c r="B46" s="190" t="s">
        <v>588</v>
      </c>
      <c r="C46" s="190" t="s">
        <v>240</v>
      </c>
      <c r="D46" s="190" t="s">
        <v>249</v>
      </c>
      <c r="E46" s="190" t="s">
        <v>250</v>
      </c>
      <c r="F46" s="190" t="s">
        <v>245</v>
      </c>
      <c r="G46" s="190" t="s">
        <v>50</v>
      </c>
      <c r="H46" s="190" t="s">
        <v>116</v>
      </c>
      <c r="I46" s="190" t="s">
        <v>29</v>
      </c>
      <c r="J46" s="190" t="s">
        <v>30</v>
      </c>
      <c r="K46" s="190" t="s">
        <v>589</v>
      </c>
      <c r="L46" s="190" t="s">
        <v>252</v>
      </c>
      <c r="M46" s="190"/>
      <c r="N46" s="190"/>
      <c r="O46" s="190" t="s">
        <v>189</v>
      </c>
      <c r="P46" s="190" t="s">
        <v>34</v>
      </c>
      <c r="Q46" s="191" t="s">
        <v>590</v>
      </c>
      <c r="R46" s="190">
        <v>55747</v>
      </c>
      <c r="S46" s="190">
        <v>694855</v>
      </c>
      <c r="T46" s="190">
        <v>67630</v>
      </c>
      <c r="U46" s="190">
        <v>693708</v>
      </c>
      <c r="V46" s="190">
        <v>67791</v>
      </c>
      <c r="W46" s="190">
        <v>771292</v>
      </c>
      <c r="X46" s="190">
        <v>58893</v>
      </c>
      <c r="Y46" s="190">
        <v>739167</v>
      </c>
      <c r="Z46" s="190">
        <v>64964</v>
      </c>
      <c r="AA46" s="190">
        <v>802568</v>
      </c>
      <c r="AB46" s="190">
        <v>61721</v>
      </c>
      <c r="AC46" s="190">
        <v>767935</v>
      </c>
      <c r="AD46" s="211"/>
      <c r="AE46" s="190"/>
      <c r="AF46" s="190"/>
      <c r="AG46" s="190"/>
      <c r="AH46" s="190"/>
      <c r="AI46" s="190"/>
      <c r="AJ46" s="190"/>
      <c r="AK46" s="190"/>
      <c r="AL46" s="190"/>
      <c r="AM46" s="190"/>
      <c r="AN46" s="190"/>
      <c r="AO46" s="190"/>
      <c r="AP46" s="36">
        <f>R46+T46+V46+X46+Z46+AB46+AD46+AF46+AH46+AJ46+AL46+AN46</f>
        <v>376746</v>
      </c>
      <c r="AQ46" s="36">
        <f>S46+U46+W46+Y46+AA46+AC46+AE46+AG46+AI46+AK46+AM46+AO46</f>
        <v>4469525</v>
      </c>
      <c r="AR46" s="118">
        <f>AP46/AQ46</f>
        <v>8.4292178699078762E-2</v>
      </c>
      <c r="AS46" s="67">
        <f>(R46+T46+V46)/(S46+U46+W46)</f>
        <v>8.8509645323412919E-2</v>
      </c>
      <c r="AT46" s="67">
        <f>(X46+Z46+AB46)/(Y46+AA46+AC46)</f>
        <v>8.0348274861776786E-2</v>
      </c>
      <c r="AU46" s="67"/>
      <c r="AV46" s="66"/>
      <c r="AW46" s="72" t="s">
        <v>481</v>
      </c>
      <c r="AX46" s="87" t="s">
        <v>591</v>
      </c>
    </row>
    <row r="47" spans="1:50" s="48" customFormat="1" ht="108" customHeight="1" x14ac:dyDescent="0.25">
      <c r="A47" s="182"/>
      <c r="B47" s="190" t="s">
        <v>592</v>
      </c>
      <c r="C47" s="190" t="s">
        <v>240</v>
      </c>
      <c r="D47" s="190" t="s">
        <v>255</v>
      </c>
      <c r="E47" s="190" t="s">
        <v>256</v>
      </c>
      <c r="F47" s="190" t="s">
        <v>245</v>
      </c>
      <c r="G47" s="190" t="s">
        <v>50</v>
      </c>
      <c r="H47" s="190" t="s">
        <v>28</v>
      </c>
      <c r="I47" s="190" t="s">
        <v>29</v>
      </c>
      <c r="J47" s="190" t="s">
        <v>30</v>
      </c>
      <c r="K47" s="190" t="s">
        <v>593</v>
      </c>
      <c r="L47" s="190" t="s">
        <v>594</v>
      </c>
      <c r="M47" s="190"/>
      <c r="N47" s="190"/>
      <c r="O47" s="190" t="s">
        <v>595</v>
      </c>
      <c r="P47" s="190" t="s">
        <v>34</v>
      </c>
      <c r="Q47" s="191">
        <v>0.9</v>
      </c>
      <c r="R47" s="190">
        <f>691767</f>
        <v>691767</v>
      </c>
      <c r="S47" s="190">
        <v>3088</v>
      </c>
      <c r="T47" s="190">
        <v>693708</v>
      </c>
      <c r="U47" s="190">
        <v>16988</v>
      </c>
      <c r="V47" s="80">
        <v>771292</v>
      </c>
      <c r="W47" s="207">
        <v>9578</v>
      </c>
      <c r="X47" s="190">
        <v>739167</v>
      </c>
      <c r="Y47" s="190">
        <v>5061</v>
      </c>
      <c r="Z47" s="190">
        <v>802568</v>
      </c>
      <c r="AA47" s="190">
        <v>7209</v>
      </c>
      <c r="AB47" s="190">
        <v>767935</v>
      </c>
      <c r="AC47" s="190">
        <v>9450</v>
      </c>
      <c r="AD47" s="190"/>
      <c r="AE47" s="190"/>
      <c r="AF47" s="190"/>
      <c r="AG47" s="207"/>
      <c r="AH47" s="190"/>
      <c r="AI47" s="190"/>
      <c r="AJ47" s="190"/>
      <c r="AK47" s="190"/>
      <c r="AL47" s="190"/>
      <c r="AM47" s="190"/>
      <c r="AN47" s="190"/>
      <c r="AO47" s="190"/>
      <c r="AP47" s="36">
        <f>(R47+T47+V47+X47+Z47+AB47+AD47+AF47+AH47+AJ47+AL47+AN47)</f>
        <v>4466437</v>
      </c>
      <c r="AQ47" s="36">
        <f>(S47+U47+W47+Y47+AA47+AC47+AE47+AG47+AI47+AK47+AM47+AO47)</f>
        <v>51374</v>
      </c>
      <c r="AR47" s="67">
        <f>(AP47-AQ47)/AP47</f>
        <v>0.98849776678815804</v>
      </c>
      <c r="AS47" s="67">
        <f>((R47+T47+V47)-(S47+U47+W47))/((R47+T47+V47))</f>
        <v>0.98625071692955246</v>
      </c>
      <c r="AT47" s="67">
        <f>((X47+Z47+AB47)-(Y47+AA47+AC47))/(X47+Z47+AB47)</f>
        <v>0.9905960591772851</v>
      </c>
      <c r="AU47" s="67"/>
      <c r="AV47" s="67"/>
      <c r="AW47" s="75" t="s">
        <v>481</v>
      </c>
      <c r="AX47" s="87" t="s">
        <v>591</v>
      </c>
    </row>
    <row r="48" spans="1:50" s="48" customFormat="1" ht="112.5" customHeight="1" x14ac:dyDescent="0.25">
      <c r="A48" s="188"/>
      <c r="B48" s="190" t="s">
        <v>596</v>
      </c>
      <c r="C48" s="189" t="s">
        <v>348</v>
      </c>
      <c r="D48" s="189" t="s">
        <v>597</v>
      </c>
      <c r="E48" s="189" t="s">
        <v>351</v>
      </c>
      <c r="F48" s="189" t="s">
        <v>352</v>
      </c>
      <c r="G48" s="189" t="s">
        <v>50</v>
      </c>
      <c r="H48" s="190" t="s">
        <v>28</v>
      </c>
      <c r="I48" s="189" t="s">
        <v>29</v>
      </c>
      <c r="J48" s="190" t="s">
        <v>30</v>
      </c>
      <c r="K48" s="189" t="s">
        <v>353</v>
      </c>
      <c r="L48" s="189" t="s">
        <v>354</v>
      </c>
      <c r="M48" s="189"/>
      <c r="N48" s="189"/>
      <c r="O48" s="190" t="s">
        <v>189</v>
      </c>
      <c r="P48" s="190" t="s">
        <v>34</v>
      </c>
      <c r="Q48" s="191">
        <v>1</v>
      </c>
      <c r="R48" s="189">
        <v>23</v>
      </c>
      <c r="S48" s="189">
        <v>30</v>
      </c>
      <c r="T48" s="189">
        <v>24</v>
      </c>
      <c r="U48" s="189">
        <v>20</v>
      </c>
      <c r="V48" s="189">
        <v>31</v>
      </c>
      <c r="W48" s="189">
        <v>35</v>
      </c>
      <c r="X48" s="190">
        <v>32</v>
      </c>
      <c r="Y48" s="190">
        <v>28</v>
      </c>
      <c r="Z48" s="190">
        <v>33</v>
      </c>
      <c r="AA48" s="190">
        <v>33</v>
      </c>
      <c r="AB48" s="190">
        <v>21</v>
      </c>
      <c r="AC48" s="190">
        <v>19</v>
      </c>
      <c r="AD48" s="190"/>
      <c r="AE48" s="190"/>
      <c r="AF48" s="190"/>
      <c r="AG48" s="190"/>
      <c r="AH48" s="190"/>
      <c r="AI48" s="190"/>
      <c r="AJ48" s="190"/>
      <c r="AK48" s="190"/>
      <c r="AL48" s="195"/>
      <c r="AM48" s="195"/>
      <c r="AN48" s="195"/>
      <c r="AO48" s="195"/>
      <c r="AP48" s="36">
        <f t="shared" ref="AP48:AQ50" si="6">R48+T48+V48+X48+Z48+AB48+AD48+AD48+AF48+AH48+AJ48+AL48+AN48</f>
        <v>164</v>
      </c>
      <c r="AQ48" s="36">
        <f t="shared" si="6"/>
        <v>165</v>
      </c>
      <c r="AR48" s="34">
        <f>AP48/AQ48</f>
        <v>0.9939393939393939</v>
      </c>
      <c r="AS48" s="67">
        <f>(R48+T48+V48)/(S48+U48+W48)</f>
        <v>0.91764705882352937</v>
      </c>
      <c r="AT48" s="67">
        <f>(X48+Z48+AB48)/(Y48+AA48+AC48)</f>
        <v>1.075</v>
      </c>
      <c r="AU48" s="67"/>
      <c r="AV48" s="67"/>
      <c r="AW48" s="72" t="s">
        <v>481</v>
      </c>
      <c r="AX48" s="47" t="s">
        <v>598</v>
      </c>
    </row>
    <row r="49" spans="1:50" s="4" customFormat="1" ht="76.5" x14ac:dyDescent="0.25">
      <c r="A49" s="188"/>
      <c r="B49" s="189" t="s">
        <v>599</v>
      </c>
      <c r="C49" s="189" t="s">
        <v>348</v>
      </c>
      <c r="D49" s="189" t="s">
        <v>359</v>
      </c>
      <c r="E49" s="189" t="s">
        <v>360</v>
      </c>
      <c r="F49" s="189" t="s">
        <v>352</v>
      </c>
      <c r="G49" s="189" t="s">
        <v>27</v>
      </c>
      <c r="H49" s="190" t="s">
        <v>28</v>
      </c>
      <c r="I49" s="189" t="s">
        <v>29</v>
      </c>
      <c r="J49" s="190" t="s">
        <v>30</v>
      </c>
      <c r="K49" s="189" t="s">
        <v>600</v>
      </c>
      <c r="L49" s="189" t="s">
        <v>601</v>
      </c>
      <c r="M49" s="189"/>
      <c r="N49" s="189"/>
      <c r="O49" s="190" t="s">
        <v>189</v>
      </c>
      <c r="P49" s="190" t="s">
        <v>34</v>
      </c>
      <c r="Q49" s="191">
        <v>1</v>
      </c>
      <c r="R49" s="189">
        <v>5</v>
      </c>
      <c r="S49" s="189">
        <v>5</v>
      </c>
      <c r="T49" s="189">
        <v>4</v>
      </c>
      <c r="U49" s="189">
        <v>5</v>
      </c>
      <c r="V49" s="189">
        <v>5</v>
      </c>
      <c r="W49" s="189">
        <v>5</v>
      </c>
      <c r="X49" s="190">
        <v>4</v>
      </c>
      <c r="Y49" s="190">
        <v>5</v>
      </c>
      <c r="Z49" s="190">
        <v>5</v>
      </c>
      <c r="AA49" s="190">
        <v>5</v>
      </c>
      <c r="AB49" s="190">
        <v>6</v>
      </c>
      <c r="AC49" s="190">
        <v>6</v>
      </c>
      <c r="AD49" s="189"/>
      <c r="AE49" s="189"/>
      <c r="AF49" s="189"/>
      <c r="AG49" s="189"/>
      <c r="AH49" s="189"/>
      <c r="AI49" s="189"/>
      <c r="AJ49" s="190"/>
      <c r="AK49" s="190"/>
      <c r="AL49" s="190"/>
      <c r="AM49" s="190"/>
      <c r="AN49" s="195"/>
      <c r="AO49" s="195"/>
      <c r="AP49" s="36">
        <f t="shared" si="6"/>
        <v>29</v>
      </c>
      <c r="AQ49" s="36">
        <f t="shared" si="6"/>
        <v>31</v>
      </c>
      <c r="AR49" s="34">
        <f>AP49/AQ49</f>
        <v>0.93548387096774188</v>
      </c>
      <c r="AS49" s="67">
        <f>(R49+T49+V49)/(S49+U49+W49)</f>
        <v>0.93333333333333335</v>
      </c>
      <c r="AT49" s="67">
        <f>(X49+Z49+AB49)/(Y49+AA49+AC49)</f>
        <v>0.9375</v>
      </c>
      <c r="AU49" s="67"/>
      <c r="AV49" s="67"/>
      <c r="AW49" s="72" t="s">
        <v>481</v>
      </c>
      <c r="AX49" s="47" t="s">
        <v>602</v>
      </c>
    </row>
    <row r="50" spans="1:50" s="48" customFormat="1" ht="103.5" customHeight="1" x14ac:dyDescent="0.25">
      <c r="A50" s="188"/>
      <c r="B50" s="189" t="s">
        <v>603</v>
      </c>
      <c r="C50" s="189" t="s">
        <v>348</v>
      </c>
      <c r="D50" s="189" t="s">
        <v>361</v>
      </c>
      <c r="E50" s="189" t="s">
        <v>362</v>
      </c>
      <c r="F50" s="189" t="s">
        <v>352</v>
      </c>
      <c r="G50" s="189" t="s">
        <v>27</v>
      </c>
      <c r="H50" s="190" t="s">
        <v>28</v>
      </c>
      <c r="I50" s="189" t="s">
        <v>29</v>
      </c>
      <c r="J50" s="190" t="s">
        <v>30</v>
      </c>
      <c r="K50" s="189" t="s">
        <v>604</v>
      </c>
      <c r="L50" s="189" t="s">
        <v>605</v>
      </c>
      <c r="M50" s="189"/>
      <c r="N50" s="189"/>
      <c r="O50" s="190" t="s">
        <v>189</v>
      </c>
      <c r="P50" s="190" t="s">
        <v>34</v>
      </c>
      <c r="Q50" s="191">
        <v>1</v>
      </c>
      <c r="R50" s="189">
        <v>4</v>
      </c>
      <c r="S50" s="189">
        <v>4</v>
      </c>
      <c r="T50" s="189">
        <v>4</v>
      </c>
      <c r="U50" s="189">
        <v>4</v>
      </c>
      <c r="V50" s="189">
        <v>4</v>
      </c>
      <c r="W50" s="190">
        <v>4</v>
      </c>
      <c r="X50" s="190">
        <v>4</v>
      </c>
      <c r="Y50" s="190">
        <v>4</v>
      </c>
      <c r="Z50" s="190">
        <v>4</v>
      </c>
      <c r="AA50" s="190">
        <v>4</v>
      </c>
      <c r="AB50" s="190">
        <v>4</v>
      </c>
      <c r="AC50" s="190">
        <v>4</v>
      </c>
      <c r="AD50" s="190"/>
      <c r="AE50" s="190"/>
      <c r="AF50" s="190"/>
      <c r="AG50" s="190"/>
      <c r="AH50" s="190"/>
      <c r="AI50" s="190"/>
      <c r="AJ50" s="190"/>
      <c r="AK50" s="190"/>
      <c r="AL50" s="190"/>
      <c r="AM50" s="190"/>
      <c r="AN50" s="190"/>
      <c r="AO50" s="195"/>
      <c r="AP50" s="36">
        <f t="shared" si="6"/>
        <v>24</v>
      </c>
      <c r="AQ50" s="36">
        <f t="shared" si="6"/>
        <v>24</v>
      </c>
      <c r="AR50" s="34">
        <f>AP50/AQ50</f>
        <v>1</v>
      </c>
      <c r="AS50" s="67">
        <f>(R50+T50+V50)/(S50+U50+W50)</f>
        <v>1</v>
      </c>
      <c r="AT50" s="67">
        <f>(X50+Z50+AB50)/(Y50+AA50+AC50)</f>
        <v>1</v>
      </c>
      <c r="AU50" s="67"/>
      <c r="AV50" s="67"/>
      <c r="AW50" s="34" t="s">
        <v>481</v>
      </c>
      <c r="AX50" s="47" t="s">
        <v>606</v>
      </c>
    </row>
    <row r="51" spans="1:50" s="113" customFormat="1" ht="27.75" hidden="1" customHeight="1" x14ac:dyDescent="0.25">
      <c r="C51" s="2" t="s">
        <v>279</v>
      </c>
      <c r="D51" s="114" t="s">
        <v>282</v>
      </c>
      <c r="E51" s="114" t="s">
        <v>283</v>
      </c>
      <c r="F51" s="83" t="s">
        <v>284</v>
      </c>
      <c r="G51" s="83" t="s">
        <v>27</v>
      </c>
      <c r="H51" s="2" t="s">
        <v>38</v>
      </c>
      <c r="I51" s="83" t="s">
        <v>29</v>
      </c>
      <c r="J51" s="83" t="s">
        <v>125</v>
      </c>
      <c r="K51" s="114" t="s">
        <v>285</v>
      </c>
      <c r="L51" s="114" t="s">
        <v>286</v>
      </c>
      <c r="M51" s="83"/>
      <c r="N51" s="83"/>
      <c r="O51" s="82" t="s">
        <v>189</v>
      </c>
      <c r="P51" s="82" t="s">
        <v>78</v>
      </c>
      <c r="Q51" s="82"/>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94"/>
      <c r="AQ51" s="94"/>
      <c r="AR51" s="94"/>
      <c r="AS51" s="94"/>
      <c r="AT51" s="94"/>
      <c r="AU51" s="94"/>
      <c r="AV51" s="94"/>
      <c r="AW51" s="95"/>
      <c r="AX51" s="116"/>
    </row>
    <row r="52" spans="1:50" s="48" customFormat="1" ht="98.25" customHeight="1" x14ac:dyDescent="0.25">
      <c r="A52" s="188"/>
      <c r="B52" s="199" t="s">
        <v>607</v>
      </c>
      <c r="C52" s="189" t="s">
        <v>279</v>
      </c>
      <c r="D52" s="189" t="s">
        <v>373</v>
      </c>
      <c r="E52" s="189" t="s">
        <v>374</v>
      </c>
      <c r="F52" s="189" t="s">
        <v>375</v>
      </c>
      <c r="G52" s="189" t="s">
        <v>27</v>
      </c>
      <c r="H52" s="190" t="s">
        <v>28</v>
      </c>
      <c r="I52" s="189" t="s">
        <v>29</v>
      </c>
      <c r="J52" s="190" t="s">
        <v>30</v>
      </c>
      <c r="K52" s="189" t="s">
        <v>376</v>
      </c>
      <c r="L52" s="189" t="s">
        <v>377</v>
      </c>
      <c r="M52" s="189"/>
      <c r="N52" s="189"/>
      <c r="O52" s="190" t="s">
        <v>189</v>
      </c>
      <c r="P52" s="190" t="s">
        <v>34</v>
      </c>
      <c r="Q52" s="191">
        <v>1</v>
      </c>
      <c r="R52" s="189">
        <v>1234</v>
      </c>
      <c r="S52" s="189">
        <v>1450</v>
      </c>
      <c r="T52" s="189">
        <v>1927</v>
      </c>
      <c r="U52" s="189">
        <v>1920</v>
      </c>
      <c r="V52" s="189">
        <v>1760</v>
      </c>
      <c r="W52" s="189">
        <v>1867</v>
      </c>
      <c r="X52" s="189">
        <v>1275</v>
      </c>
      <c r="Y52" s="190">
        <v>1114</v>
      </c>
      <c r="Z52" s="190">
        <v>1287</v>
      </c>
      <c r="AA52" s="190">
        <v>1357</v>
      </c>
      <c r="AB52" s="190">
        <v>980</v>
      </c>
      <c r="AC52" s="190">
        <v>1094</v>
      </c>
      <c r="AD52" s="190"/>
      <c r="AE52" s="190"/>
      <c r="AF52" s="190"/>
      <c r="AG52" s="190"/>
      <c r="AH52" s="190"/>
      <c r="AI52" s="190"/>
      <c r="AJ52" s="190"/>
      <c r="AK52" s="190"/>
      <c r="AL52" s="190"/>
      <c r="AM52" s="190"/>
      <c r="AN52" s="190"/>
      <c r="AO52" s="190"/>
      <c r="AP52" s="36">
        <f>(R52+T52+V52+X52+Z52+AB52+AD52+AF52+AH52+AJ52+AL52+AN52)</f>
        <v>8463</v>
      </c>
      <c r="AQ52" s="36">
        <f>(S52+U52+W52+Y52+AA52+AC52+AE52+AG52+AI52+AK52+AM52+AO52)</f>
        <v>8802</v>
      </c>
      <c r="AR52" s="34">
        <f>AP52/AQ52</f>
        <v>0.96148602590320387</v>
      </c>
      <c r="AS52" s="66">
        <f>IFERROR((R52+T52+V52)/(U52+S52+W52),"")</f>
        <v>0.93966011075042966</v>
      </c>
      <c r="AT52" s="66">
        <f>IFERROR((X52+Z52+AB52)/(AA52+Y52+AC52),"")</f>
        <v>0.99354838709677418</v>
      </c>
      <c r="AU52" s="66"/>
      <c r="AV52" s="66"/>
      <c r="AW52" s="34" t="s">
        <v>481</v>
      </c>
      <c r="AX52" s="47" t="s">
        <v>608</v>
      </c>
    </row>
    <row r="53" spans="1:50" s="48" customFormat="1" ht="98.25" customHeight="1" x14ac:dyDescent="0.25">
      <c r="A53" s="188"/>
      <c r="B53" s="199" t="s">
        <v>609</v>
      </c>
      <c r="C53" s="189" t="s">
        <v>279</v>
      </c>
      <c r="D53" s="189" t="s">
        <v>387</v>
      </c>
      <c r="E53" s="189" t="s">
        <v>388</v>
      </c>
      <c r="F53" s="189" t="s">
        <v>375</v>
      </c>
      <c r="G53" s="189" t="s">
        <v>27</v>
      </c>
      <c r="H53" s="190" t="s">
        <v>28</v>
      </c>
      <c r="I53" s="189" t="s">
        <v>29</v>
      </c>
      <c r="J53" s="190" t="s">
        <v>30</v>
      </c>
      <c r="K53" s="189" t="s">
        <v>389</v>
      </c>
      <c r="L53" s="189" t="s">
        <v>390</v>
      </c>
      <c r="M53" s="189"/>
      <c r="N53" s="189"/>
      <c r="O53" s="190" t="s">
        <v>189</v>
      </c>
      <c r="P53" s="190" t="s">
        <v>34</v>
      </c>
      <c r="Q53" s="191">
        <v>1</v>
      </c>
      <c r="R53" s="189">
        <v>132</v>
      </c>
      <c r="S53" s="189">
        <v>159</v>
      </c>
      <c r="T53" s="189">
        <v>185</v>
      </c>
      <c r="U53" s="189">
        <v>188</v>
      </c>
      <c r="V53" s="189">
        <v>168</v>
      </c>
      <c r="W53" s="189">
        <v>170</v>
      </c>
      <c r="X53" s="190">
        <v>107</v>
      </c>
      <c r="Y53" s="190">
        <v>90</v>
      </c>
      <c r="Z53" s="190">
        <v>186</v>
      </c>
      <c r="AA53" s="190">
        <v>231</v>
      </c>
      <c r="AB53" s="190">
        <v>171</v>
      </c>
      <c r="AC53" s="190">
        <v>179</v>
      </c>
      <c r="AD53" s="190"/>
      <c r="AE53" s="190"/>
      <c r="AF53" s="190"/>
      <c r="AG53" s="190"/>
      <c r="AH53" s="190"/>
      <c r="AI53" s="190"/>
      <c r="AJ53" s="190"/>
      <c r="AK53" s="190"/>
      <c r="AL53" s="190"/>
      <c r="AM53" s="190"/>
      <c r="AN53" s="190"/>
      <c r="AO53" s="190"/>
      <c r="AP53" s="36">
        <f>(R53+T53+V53+X53+Z53+AB53+AD53+AF53+AH53+AJ53+AL53+AN53)</f>
        <v>949</v>
      </c>
      <c r="AQ53" s="36">
        <f>(S53+U53+W53+Y53+AA53+AC53+AE53+AG53+AI53+AK53+AM53+AO53)</f>
        <v>1017</v>
      </c>
      <c r="AR53" s="34">
        <f>AP53/AQ53</f>
        <v>0.93313667649950838</v>
      </c>
      <c r="AS53" s="66">
        <f>IFERROR((R53+T53+V53)/(U53+S53+W53),"")</f>
        <v>0.93810444874274657</v>
      </c>
      <c r="AT53" s="66">
        <f>IFERROR((X53+Z53+AB53)/(AA53+Y53+AC53),"")</f>
        <v>0.92800000000000005</v>
      </c>
      <c r="AU53" s="66"/>
      <c r="AV53" s="66"/>
      <c r="AW53" s="34" t="s">
        <v>481</v>
      </c>
      <c r="AX53" s="47" t="s">
        <v>610</v>
      </c>
    </row>
    <row r="54" spans="1:50" s="91" customFormat="1" ht="98.25" hidden="1" customHeight="1" x14ac:dyDescent="0.25">
      <c r="B54" s="91" t="s">
        <v>611</v>
      </c>
      <c r="C54" s="1" t="s">
        <v>291</v>
      </c>
      <c r="D54" s="90" t="s">
        <v>294</v>
      </c>
      <c r="E54" s="90" t="s">
        <v>295</v>
      </c>
      <c r="F54" s="90" t="s">
        <v>296</v>
      </c>
      <c r="G54" s="90" t="s">
        <v>27</v>
      </c>
      <c r="H54" s="5" t="s">
        <v>28</v>
      </c>
      <c r="I54" s="90" t="s">
        <v>29</v>
      </c>
      <c r="J54" s="90" t="s">
        <v>125</v>
      </c>
      <c r="K54" s="90" t="s">
        <v>297</v>
      </c>
      <c r="L54" s="90" t="s">
        <v>298</v>
      </c>
      <c r="M54" s="90"/>
      <c r="N54" s="90"/>
      <c r="O54" s="82" t="s">
        <v>299</v>
      </c>
      <c r="P54" s="82" t="s">
        <v>78</v>
      </c>
      <c r="Q54" s="92">
        <v>0.92</v>
      </c>
      <c r="R54" s="90"/>
      <c r="S54" s="90"/>
      <c r="T54" s="90"/>
      <c r="U54" s="90"/>
      <c r="V54" s="90"/>
      <c r="W54" s="90"/>
      <c r="X54" s="83"/>
      <c r="Y54" s="83"/>
      <c r="Z54" s="83"/>
      <c r="AA54" s="83"/>
      <c r="AB54" s="83"/>
      <c r="AC54" s="83"/>
      <c r="AD54" s="83"/>
      <c r="AE54" s="83"/>
      <c r="AF54" s="83"/>
      <c r="AG54" s="83"/>
      <c r="AH54" s="83"/>
      <c r="AI54" s="83"/>
      <c r="AJ54" s="83"/>
      <c r="AK54" s="83"/>
      <c r="AL54" s="83"/>
      <c r="AM54" s="83"/>
      <c r="AN54" s="83"/>
      <c r="AO54" s="83"/>
      <c r="AP54" s="94"/>
      <c r="AQ54" s="94"/>
      <c r="AR54" s="95"/>
      <c r="AS54" s="96"/>
      <c r="AT54" s="96"/>
      <c r="AU54" s="96"/>
      <c r="AV54" s="96"/>
      <c r="AW54" s="97"/>
      <c r="AX54" s="98"/>
    </row>
    <row r="55" spans="1:50" s="91" customFormat="1" ht="98.25" hidden="1" customHeight="1" x14ac:dyDescent="0.25">
      <c r="B55" s="91" t="s">
        <v>612</v>
      </c>
      <c r="C55" s="1" t="s">
        <v>291</v>
      </c>
      <c r="D55" s="90" t="s">
        <v>323</v>
      </c>
      <c r="E55" s="90" t="s">
        <v>324</v>
      </c>
      <c r="F55" s="90" t="s">
        <v>296</v>
      </c>
      <c r="G55" s="90" t="s">
        <v>44</v>
      </c>
      <c r="H55" s="5" t="s">
        <v>28</v>
      </c>
      <c r="I55" s="90" t="s">
        <v>29</v>
      </c>
      <c r="J55" s="90" t="s">
        <v>63</v>
      </c>
      <c r="K55" s="90" t="s">
        <v>317</v>
      </c>
      <c r="L55" s="90" t="s">
        <v>318</v>
      </c>
      <c r="M55" s="90"/>
      <c r="N55" s="90"/>
      <c r="O55" s="82" t="s">
        <v>189</v>
      </c>
      <c r="P55" s="82" t="s">
        <v>78</v>
      </c>
      <c r="Q55" s="92">
        <v>0.9</v>
      </c>
      <c r="R55" s="90"/>
      <c r="S55" s="90"/>
      <c r="T55" s="90"/>
      <c r="U55" s="90"/>
      <c r="V55" s="90"/>
      <c r="W55" s="90"/>
      <c r="X55" s="83"/>
      <c r="Y55" s="83"/>
      <c r="Z55" s="83"/>
      <c r="AA55" s="83"/>
      <c r="AB55" s="83"/>
      <c r="AC55" s="83"/>
      <c r="AD55" s="83"/>
      <c r="AE55" s="83"/>
      <c r="AF55" s="83"/>
      <c r="AG55" s="83"/>
      <c r="AH55" s="83"/>
      <c r="AI55" s="83"/>
      <c r="AJ55" s="83"/>
      <c r="AK55" s="83"/>
      <c r="AL55" s="83"/>
      <c r="AM55" s="83"/>
      <c r="AN55" s="83"/>
      <c r="AO55" s="83"/>
      <c r="AP55" s="94"/>
      <c r="AQ55" s="94"/>
      <c r="AR55" s="95"/>
      <c r="AS55" s="96"/>
      <c r="AT55" s="96"/>
      <c r="AU55" s="96"/>
      <c r="AV55" s="96"/>
      <c r="AW55" s="97"/>
      <c r="AX55" s="98"/>
    </row>
    <row r="56" spans="1:50" s="91" customFormat="1" ht="98.25" hidden="1" customHeight="1" x14ac:dyDescent="0.25">
      <c r="B56" s="91" t="s">
        <v>613</v>
      </c>
      <c r="C56" s="1" t="s">
        <v>291</v>
      </c>
      <c r="D56" s="90" t="s">
        <v>325</v>
      </c>
      <c r="E56" s="90" t="s">
        <v>326</v>
      </c>
      <c r="F56" s="90" t="s">
        <v>296</v>
      </c>
      <c r="G56" s="90" t="s">
        <v>44</v>
      </c>
      <c r="H56" s="5" t="s">
        <v>28</v>
      </c>
      <c r="I56" s="90" t="s">
        <v>29</v>
      </c>
      <c r="J56" s="90" t="s">
        <v>63</v>
      </c>
      <c r="K56" s="90" t="s">
        <v>317</v>
      </c>
      <c r="L56" s="90" t="s">
        <v>318</v>
      </c>
      <c r="M56" s="90"/>
      <c r="N56" s="90"/>
      <c r="O56" s="82" t="s">
        <v>189</v>
      </c>
      <c r="P56" s="82" t="s">
        <v>78</v>
      </c>
      <c r="Q56" s="92">
        <v>0.9</v>
      </c>
      <c r="R56" s="90"/>
      <c r="S56" s="90"/>
      <c r="T56" s="90"/>
      <c r="U56" s="90"/>
      <c r="V56" s="90"/>
      <c r="W56" s="90"/>
      <c r="X56" s="83"/>
      <c r="Y56" s="83"/>
      <c r="Z56" s="83"/>
      <c r="AA56" s="83"/>
      <c r="AB56" s="83"/>
      <c r="AC56" s="83"/>
      <c r="AD56" s="83"/>
      <c r="AE56" s="83"/>
      <c r="AF56" s="83"/>
      <c r="AG56" s="83"/>
      <c r="AH56" s="83"/>
      <c r="AI56" s="83"/>
      <c r="AJ56" s="83"/>
      <c r="AK56" s="83"/>
      <c r="AL56" s="83"/>
      <c r="AM56" s="83"/>
      <c r="AN56" s="83"/>
      <c r="AO56" s="83"/>
      <c r="AP56" s="94"/>
      <c r="AQ56" s="94"/>
      <c r="AR56" s="95"/>
      <c r="AS56" s="96"/>
      <c r="AT56" s="96"/>
      <c r="AU56" s="96"/>
      <c r="AV56" s="96"/>
      <c r="AW56" s="97"/>
      <c r="AX56" s="98"/>
    </row>
    <row r="57" spans="1:50" s="91" customFormat="1" ht="68.25" hidden="1" customHeight="1" x14ac:dyDescent="0.25">
      <c r="A57" s="110"/>
      <c r="B57" s="110" t="s">
        <v>614</v>
      </c>
      <c r="C57" s="5" t="s">
        <v>291</v>
      </c>
      <c r="D57" s="82" t="s">
        <v>327</v>
      </c>
      <c r="E57" s="82" t="s">
        <v>328</v>
      </c>
      <c r="F57" s="82" t="s">
        <v>296</v>
      </c>
      <c r="G57" s="82" t="s">
        <v>44</v>
      </c>
      <c r="H57" s="5" t="s">
        <v>28</v>
      </c>
      <c r="I57" s="82" t="s">
        <v>29</v>
      </c>
      <c r="J57" s="82" t="s">
        <v>63</v>
      </c>
      <c r="K57" s="82" t="s">
        <v>317</v>
      </c>
      <c r="L57" s="82" t="s">
        <v>318</v>
      </c>
      <c r="M57" s="82"/>
      <c r="N57" s="82"/>
      <c r="O57" s="82" t="s">
        <v>189</v>
      </c>
      <c r="P57" s="82" t="s">
        <v>78</v>
      </c>
      <c r="Q57" s="92">
        <v>0.95</v>
      </c>
      <c r="R57" s="82"/>
      <c r="S57" s="82"/>
      <c r="T57" s="82"/>
      <c r="U57" s="82"/>
      <c r="V57" s="82"/>
      <c r="W57" s="82"/>
      <c r="X57" s="83"/>
      <c r="Y57" s="83"/>
      <c r="Z57" s="83"/>
      <c r="AA57" s="83"/>
      <c r="AB57" s="84"/>
      <c r="AC57" s="84"/>
      <c r="AD57" s="83"/>
      <c r="AE57" s="83"/>
      <c r="AF57" s="83"/>
      <c r="AG57" s="83"/>
      <c r="AH57" s="84"/>
      <c r="AI57" s="84"/>
      <c r="AJ57" s="83"/>
      <c r="AK57" s="83"/>
      <c r="AL57" s="83"/>
      <c r="AM57" s="83"/>
      <c r="AN57" s="83"/>
      <c r="AO57" s="83"/>
      <c r="AP57" s="94"/>
      <c r="AQ57" s="94"/>
      <c r="AR57" s="95"/>
      <c r="AS57" s="96"/>
      <c r="AT57" s="96"/>
      <c r="AU57" s="96"/>
      <c r="AV57" s="96"/>
      <c r="AW57" s="97"/>
      <c r="AX57" s="98"/>
    </row>
    <row r="58" spans="1:50" s="91" customFormat="1" ht="68.25" hidden="1" customHeight="1" x14ac:dyDescent="0.25">
      <c r="B58" s="91" t="s">
        <v>615</v>
      </c>
      <c r="C58" s="1" t="s">
        <v>291</v>
      </c>
      <c r="D58" s="90" t="s">
        <v>329</v>
      </c>
      <c r="E58" s="90" t="s">
        <v>330</v>
      </c>
      <c r="F58" s="90" t="s">
        <v>296</v>
      </c>
      <c r="G58" s="90" t="s">
        <v>44</v>
      </c>
      <c r="H58" s="5" t="s">
        <v>28</v>
      </c>
      <c r="I58" s="90" t="s">
        <v>29</v>
      </c>
      <c r="J58" s="90" t="s">
        <v>63</v>
      </c>
      <c r="K58" s="90" t="s">
        <v>317</v>
      </c>
      <c r="L58" s="90" t="s">
        <v>318</v>
      </c>
      <c r="M58" s="90"/>
      <c r="N58" s="90"/>
      <c r="O58" s="82" t="s">
        <v>189</v>
      </c>
      <c r="P58" s="82" t="s">
        <v>78</v>
      </c>
      <c r="Q58" s="92">
        <v>0.9</v>
      </c>
      <c r="R58" s="90"/>
      <c r="S58" s="90"/>
      <c r="T58" s="90"/>
      <c r="U58" s="90"/>
      <c r="V58" s="90"/>
      <c r="W58" s="90"/>
      <c r="X58" s="83"/>
      <c r="Y58" s="83"/>
      <c r="Z58" s="83"/>
      <c r="AA58" s="83"/>
      <c r="AB58" s="82"/>
      <c r="AC58" s="82"/>
      <c r="AD58" s="84"/>
      <c r="AE58" s="84"/>
      <c r="AF58" s="84"/>
      <c r="AG58" s="84"/>
      <c r="AH58" s="84"/>
      <c r="AI58" s="84"/>
      <c r="AJ58" s="83"/>
      <c r="AK58" s="83"/>
      <c r="AL58" s="83"/>
      <c r="AM58" s="83"/>
      <c r="AN58" s="83"/>
      <c r="AO58" s="83"/>
      <c r="AP58" s="94"/>
      <c r="AQ58" s="94"/>
      <c r="AR58" s="95"/>
      <c r="AS58" s="96"/>
      <c r="AT58" s="96"/>
      <c r="AU58" s="96"/>
      <c r="AV58" s="96"/>
      <c r="AW58" s="97"/>
      <c r="AX58" s="98"/>
    </row>
    <row r="59" spans="1:50" s="91" customFormat="1" ht="68.25" hidden="1" customHeight="1" x14ac:dyDescent="0.25">
      <c r="B59" s="91" t="s">
        <v>616</v>
      </c>
      <c r="C59" s="1" t="s">
        <v>291</v>
      </c>
      <c r="D59" s="90" t="s">
        <v>344</v>
      </c>
      <c r="E59" s="90" t="s">
        <v>345</v>
      </c>
      <c r="F59" s="90" t="s">
        <v>296</v>
      </c>
      <c r="G59" s="90" t="s">
        <v>44</v>
      </c>
      <c r="H59" s="5" t="s">
        <v>28</v>
      </c>
      <c r="I59" s="90" t="s">
        <v>29</v>
      </c>
      <c r="J59" s="90" t="s">
        <v>125</v>
      </c>
      <c r="K59" s="90" t="s">
        <v>346</v>
      </c>
      <c r="L59" s="90" t="s">
        <v>347</v>
      </c>
      <c r="M59" s="90"/>
      <c r="N59" s="90"/>
      <c r="O59" s="82" t="s">
        <v>139</v>
      </c>
      <c r="P59" s="82" t="s">
        <v>78</v>
      </c>
      <c r="Q59" s="92">
        <v>0.3</v>
      </c>
      <c r="R59" s="90"/>
      <c r="S59" s="90"/>
      <c r="T59" s="90"/>
      <c r="U59" s="90"/>
      <c r="V59" s="90"/>
      <c r="W59" s="90"/>
      <c r="X59" s="83"/>
      <c r="Y59" s="83"/>
      <c r="Z59" s="83"/>
      <c r="AA59" s="83"/>
      <c r="AB59" s="83"/>
      <c r="AC59" s="83"/>
      <c r="AD59" s="83"/>
      <c r="AE59" s="83"/>
      <c r="AF59" s="83"/>
      <c r="AG59" s="83"/>
      <c r="AH59" s="83"/>
      <c r="AI59" s="83"/>
      <c r="AJ59" s="83"/>
      <c r="AK59" s="83"/>
      <c r="AL59" s="83"/>
      <c r="AM59" s="83"/>
      <c r="AN59" s="83"/>
      <c r="AO59" s="83"/>
      <c r="AP59" s="94"/>
      <c r="AQ59" s="94"/>
      <c r="AR59" s="95"/>
      <c r="AS59" s="95"/>
      <c r="AT59" s="95"/>
      <c r="AU59" s="95"/>
      <c r="AV59" s="95"/>
      <c r="AW59" s="95"/>
      <c r="AX59" s="98"/>
    </row>
    <row r="60" spans="1:50" s="91" customFormat="1" ht="68.25" hidden="1" customHeight="1" x14ac:dyDescent="0.25">
      <c r="B60" s="91" t="s">
        <v>617</v>
      </c>
      <c r="C60" s="1" t="s">
        <v>291</v>
      </c>
      <c r="D60" s="90" t="s">
        <v>331</v>
      </c>
      <c r="E60" s="90" t="s">
        <v>332</v>
      </c>
      <c r="F60" s="90" t="s">
        <v>296</v>
      </c>
      <c r="G60" s="90" t="s">
        <v>27</v>
      </c>
      <c r="H60" s="1" t="s">
        <v>116</v>
      </c>
      <c r="I60" s="90" t="s">
        <v>576</v>
      </c>
      <c r="J60" s="90" t="s">
        <v>30</v>
      </c>
      <c r="K60" s="90" t="s">
        <v>333</v>
      </c>
      <c r="L60" s="90" t="s">
        <v>334</v>
      </c>
      <c r="M60" s="90"/>
      <c r="N60" s="90"/>
      <c r="O60" s="82" t="s">
        <v>189</v>
      </c>
      <c r="P60" s="82" t="s">
        <v>78</v>
      </c>
      <c r="Q60" s="92" t="s">
        <v>618</v>
      </c>
      <c r="R60" s="90"/>
      <c r="S60" s="90"/>
      <c r="T60" s="90"/>
      <c r="U60" s="90"/>
      <c r="V60" s="90"/>
      <c r="W60" s="90"/>
      <c r="X60" s="82"/>
      <c r="Y60" s="82"/>
      <c r="Z60" s="82"/>
      <c r="AA60" s="82"/>
      <c r="AB60" s="82"/>
      <c r="AC60" s="82"/>
      <c r="AD60" s="82"/>
      <c r="AE60" s="82"/>
      <c r="AF60" s="82"/>
      <c r="AG60" s="82"/>
      <c r="AH60" s="82"/>
      <c r="AI60" s="82"/>
      <c r="AJ60" s="82"/>
      <c r="AK60" s="82"/>
      <c r="AL60" s="83"/>
      <c r="AM60" s="83"/>
      <c r="AN60" s="83"/>
      <c r="AO60" s="83"/>
      <c r="AP60" s="94"/>
      <c r="AQ60" s="94"/>
      <c r="AR60" s="96"/>
      <c r="AS60" s="96"/>
      <c r="AT60" s="96"/>
      <c r="AU60" s="96"/>
      <c r="AV60" s="96"/>
      <c r="AW60" s="96"/>
      <c r="AX60" s="98" t="s">
        <v>619</v>
      </c>
    </row>
    <row r="61" spans="1:50" s="91" customFormat="1" ht="68.25" hidden="1" customHeight="1" x14ac:dyDescent="0.25">
      <c r="B61" s="91" t="s">
        <v>620</v>
      </c>
      <c r="C61" s="1" t="s">
        <v>291</v>
      </c>
      <c r="D61" s="90" t="s">
        <v>340</v>
      </c>
      <c r="E61" s="90" t="s">
        <v>341</v>
      </c>
      <c r="F61" s="90" t="s">
        <v>296</v>
      </c>
      <c r="G61" s="90" t="s">
        <v>27</v>
      </c>
      <c r="H61" s="1" t="s">
        <v>116</v>
      </c>
      <c r="I61" s="90" t="s">
        <v>29</v>
      </c>
      <c r="J61" s="90" t="s">
        <v>125</v>
      </c>
      <c r="K61" s="90" t="s">
        <v>342</v>
      </c>
      <c r="L61" s="90" t="s">
        <v>343</v>
      </c>
      <c r="M61" s="90"/>
      <c r="N61" s="90"/>
      <c r="O61" s="82" t="s">
        <v>189</v>
      </c>
      <c r="P61" s="82" t="s">
        <v>78</v>
      </c>
      <c r="Q61" s="92">
        <v>0.03</v>
      </c>
      <c r="R61" s="90"/>
      <c r="S61" s="90"/>
      <c r="T61" s="90"/>
      <c r="U61" s="90"/>
      <c r="V61" s="90"/>
      <c r="W61" s="90"/>
      <c r="X61" s="83"/>
      <c r="Y61" s="83"/>
      <c r="Z61" s="83"/>
      <c r="AA61" s="83"/>
      <c r="AB61" s="83"/>
      <c r="AC61" s="83"/>
      <c r="AD61" s="83"/>
      <c r="AE61" s="83"/>
      <c r="AF61" s="83"/>
      <c r="AG61" s="83"/>
      <c r="AH61" s="105"/>
      <c r="AI61" s="105"/>
      <c r="AJ61" s="83"/>
      <c r="AK61" s="83"/>
      <c r="AL61" s="83"/>
      <c r="AM61" s="83"/>
      <c r="AN61" s="83"/>
      <c r="AO61" s="83"/>
      <c r="AP61" s="94"/>
      <c r="AQ61" s="94"/>
      <c r="AR61" s="106"/>
      <c r="AS61" s="96"/>
      <c r="AT61" s="96"/>
      <c r="AU61" s="96"/>
      <c r="AV61" s="96"/>
      <c r="AW61" s="97"/>
      <c r="AX61" s="98"/>
    </row>
    <row r="62" spans="1:50" s="91" customFormat="1" ht="93" hidden="1" customHeight="1" x14ac:dyDescent="0.25">
      <c r="B62" s="91" t="s">
        <v>621</v>
      </c>
      <c r="C62" s="1" t="s">
        <v>291</v>
      </c>
      <c r="D62" s="90" t="s">
        <v>335</v>
      </c>
      <c r="E62" s="90" t="s">
        <v>336</v>
      </c>
      <c r="F62" s="90" t="s">
        <v>296</v>
      </c>
      <c r="G62" s="90" t="s">
        <v>27</v>
      </c>
      <c r="H62" s="1" t="s">
        <v>116</v>
      </c>
      <c r="I62" s="90" t="s">
        <v>29</v>
      </c>
      <c r="J62" s="90" t="s">
        <v>30</v>
      </c>
      <c r="K62" s="90" t="s">
        <v>337</v>
      </c>
      <c r="L62" s="90" t="s">
        <v>338</v>
      </c>
      <c r="M62" s="90" t="s">
        <v>622</v>
      </c>
      <c r="N62" s="90"/>
      <c r="O62" s="82" t="s">
        <v>339</v>
      </c>
      <c r="P62" s="82" t="s">
        <v>78</v>
      </c>
      <c r="Q62" s="92">
        <v>0.04</v>
      </c>
      <c r="R62" s="103"/>
      <c r="S62" s="103"/>
      <c r="T62" s="103"/>
      <c r="U62" s="104"/>
      <c r="V62" s="103"/>
      <c r="W62" s="103"/>
      <c r="X62" s="82"/>
      <c r="Y62" s="82"/>
      <c r="Z62" s="82"/>
      <c r="AA62" s="90"/>
      <c r="AB62" s="82"/>
      <c r="AC62" s="90"/>
      <c r="AD62" s="82"/>
      <c r="AE62" s="82"/>
      <c r="AF62" s="82"/>
      <c r="AG62" s="82"/>
      <c r="AH62" s="82"/>
      <c r="AI62" s="82"/>
      <c r="AJ62" s="82"/>
      <c r="AK62" s="82"/>
      <c r="AL62" s="83"/>
      <c r="AM62" s="83"/>
      <c r="AN62" s="83"/>
      <c r="AO62" s="83"/>
      <c r="AP62" s="94"/>
      <c r="AQ62" s="94"/>
      <c r="AR62" s="96"/>
      <c r="AS62" s="96"/>
      <c r="AT62" s="96"/>
      <c r="AU62" s="96"/>
      <c r="AV62" s="96"/>
      <c r="AW62" s="96"/>
      <c r="AX62" s="98" t="s">
        <v>619</v>
      </c>
    </row>
    <row r="63" spans="1:50" s="91" customFormat="1" ht="104.25" hidden="1" customHeight="1" x14ac:dyDescent="0.25">
      <c r="B63" s="91" t="s">
        <v>623</v>
      </c>
      <c r="C63" s="1" t="s">
        <v>291</v>
      </c>
      <c r="D63" s="90" t="s">
        <v>301</v>
      </c>
      <c r="E63" s="90" t="s">
        <v>302</v>
      </c>
      <c r="F63" s="90" t="s">
        <v>296</v>
      </c>
      <c r="G63" s="90" t="s">
        <v>27</v>
      </c>
      <c r="H63" s="5" t="s">
        <v>28</v>
      </c>
      <c r="I63" s="90" t="s">
        <v>29</v>
      </c>
      <c r="J63" s="90" t="s">
        <v>63</v>
      </c>
      <c r="K63" s="90" t="s">
        <v>303</v>
      </c>
      <c r="L63" s="90" t="s">
        <v>304</v>
      </c>
      <c r="M63" s="90"/>
      <c r="N63" s="90"/>
      <c r="O63" s="82" t="s">
        <v>189</v>
      </c>
      <c r="P63" s="82" t="s">
        <v>78</v>
      </c>
      <c r="Q63" s="92">
        <v>0.93</v>
      </c>
      <c r="R63" s="90"/>
      <c r="S63" s="90"/>
      <c r="T63" s="90"/>
      <c r="U63" s="90"/>
      <c r="V63" s="90"/>
      <c r="W63" s="90"/>
      <c r="X63" s="83"/>
      <c r="Y63" s="83"/>
      <c r="Z63" s="83"/>
      <c r="AA63" s="83"/>
      <c r="AB63" s="82"/>
      <c r="AC63" s="82"/>
      <c r="AD63" s="83"/>
      <c r="AE63" s="83"/>
      <c r="AF63" s="83"/>
      <c r="AG63" s="83"/>
      <c r="AH63" s="82"/>
      <c r="AI63" s="82"/>
      <c r="AJ63" s="83"/>
      <c r="AK63" s="83"/>
      <c r="AL63" s="83"/>
      <c r="AM63" s="83"/>
      <c r="AN63" s="83"/>
      <c r="AO63" s="83"/>
      <c r="AP63" s="94"/>
      <c r="AQ63" s="94"/>
      <c r="AR63" s="95"/>
      <c r="AS63" s="96"/>
      <c r="AT63" s="96"/>
      <c r="AU63" s="96"/>
      <c r="AV63" s="107"/>
      <c r="AW63" s="97"/>
      <c r="AX63" s="98"/>
    </row>
    <row r="64" spans="1:50" s="91" customFormat="1" ht="77.25" hidden="1" customHeight="1" x14ac:dyDescent="0.25">
      <c r="B64" s="91" t="s">
        <v>624</v>
      </c>
      <c r="C64" s="1" t="s">
        <v>291</v>
      </c>
      <c r="D64" s="90" t="s">
        <v>305</v>
      </c>
      <c r="E64" s="90" t="s">
        <v>306</v>
      </c>
      <c r="F64" s="90" t="s">
        <v>296</v>
      </c>
      <c r="G64" s="90" t="s">
        <v>27</v>
      </c>
      <c r="H64" s="5" t="s">
        <v>28</v>
      </c>
      <c r="I64" s="90" t="s">
        <v>29</v>
      </c>
      <c r="J64" s="90" t="s">
        <v>63</v>
      </c>
      <c r="K64" s="90" t="s">
        <v>303</v>
      </c>
      <c r="L64" s="90" t="s">
        <v>304</v>
      </c>
      <c r="M64" s="90"/>
      <c r="N64" s="90"/>
      <c r="O64" s="82" t="s">
        <v>189</v>
      </c>
      <c r="P64" s="82" t="s">
        <v>78</v>
      </c>
      <c r="Q64" s="92">
        <v>0.93</v>
      </c>
      <c r="R64" s="90"/>
      <c r="S64" s="90"/>
      <c r="T64" s="90"/>
      <c r="U64" s="90"/>
      <c r="V64" s="90"/>
      <c r="W64" s="90"/>
      <c r="X64" s="83"/>
      <c r="Y64" s="83"/>
      <c r="Z64" s="83"/>
      <c r="AA64" s="83"/>
      <c r="AB64" s="82"/>
      <c r="AC64" s="82"/>
      <c r="AD64" s="83"/>
      <c r="AE64" s="83"/>
      <c r="AF64" s="83"/>
      <c r="AG64" s="83"/>
      <c r="AH64" s="83"/>
      <c r="AI64" s="83"/>
      <c r="AJ64" s="83"/>
      <c r="AK64" s="83"/>
      <c r="AL64" s="83"/>
      <c r="AM64" s="83"/>
      <c r="AN64" s="83"/>
      <c r="AO64" s="83"/>
      <c r="AP64" s="94"/>
      <c r="AQ64" s="94"/>
      <c r="AR64" s="95"/>
      <c r="AS64" s="96"/>
      <c r="AT64" s="96"/>
      <c r="AU64" s="96"/>
      <c r="AV64" s="96"/>
      <c r="AW64" s="97"/>
      <c r="AX64" s="98"/>
    </row>
    <row r="65" spans="1:50" s="91" customFormat="1" ht="77.25" hidden="1" customHeight="1" x14ac:dyDescent="0.25">
      <c r="B65" s="91" t="s">
        <v>625</v>
      </c>
      <c r="C65" s="1" t="s">
        <v>291</v>
      </c>
      <c r="D65" s="90" t="s">
        <v>307</v>
      </c>
      <c r="E65" s="90" t="s">
        <v>308</v>
      </c>
      <c r="F65" s="90" t="s">
        <v>296</v>
      </c>
      <c r="G65" s="90" t="s">
        <v>27</v>
      </c>
      <c r="H65" s="5" t="s">
        <v>28</v>
      </c>
      <c r="I65" s="90" t="s">
        <v>29</v>
      </c>
      <c r="J65" s="90" t="s">
        <v>63</v>
      </c>
      <c r="K65" s="90" t="s">
        <v>303</v>
      </c>
      <c r="L65" s="90" t="s">
        <v>304</v>
      </c>
      <c r="M65" s="90"/>
      <c r="N65" s="90"/>
      <c r="O65" s="82" t="s">
        <v>189</v>
      </c>
      <c r="P65" s="82" t="s">
        <v>78</v>
      </c>
      <c r="Q65" s="92">
        <v>0.95</v>
      </c>
      <c r="R65" s="90"/>
      <c r="S65" s="90"/>
      <c r="T65" s="90"/>
      <c r="U65" s="90"/>
      <c r="V65" s="90"/>
      <c r="W65" s="90"/>
      <c r="X65" s="83"/>
      <c r="Y65" s="83"/>
      <c r="Z65" s="83"/>
      <c r="AA65" s="83"/>
      <c r="AB65" s="82"/>
      <c r="AC65" s="82"/>
      <c r="AD65" s="83"/>
      <c r="AE65" s="83"/>
      <c r="AF65" s="83"/>
      <c r="AG65" s="83"/>
      <c r="AH65" s="83"/>
      <c r="AI65" s="83"/>
      <c r="AJ65" s="83"/>
      <c r="AK65" s="83"/>
      <c r="AL65" s="83"/>
      <c r="AM65" s="83"/>
      <c r="AN65" s="83"/>
      <c r="AO65" s="83"/>
      <c r="AP65" s="94"/>
      <c r="AQ65" s="94"/>
      <c r="AR65" s="95"/>
      <c r="AS65" s="96"/>
      <c r="AT65" s="96"/>
      <c r="AU65" s="96"/>
      <c r="AV65" s="95"/>
      <c r="AW65" s="97"/>
      <c r="AX65" s="98"/>
    </row>
    <row r="66" spans="1:50" s="91" customFormat="1" ht="77.25" hidden="1" customHeight="1" x14ac:dyDescent="0.25">
      <c r="B66" s="91" t="s">
        <v>626</v>
      </c>
      <c r="C66" s="1" t="s">
        <v>291</v>
      </c>
      <c r="D66" s="90" t="s">
        <v>309</v>
      </c>
      <c r="E66" s="90" t="s">
        <v>310</v>
      </c>
      <c r="F66" s="90" t="s">
        <v>296</v>
      </c>
      <c r="G66" s="90" t="s">
        <v>27</v>
      </c>
      <c r="H66" s="5" t="s">
        <v>28</v>
      </c>
      <c r="I66" s="90" t="s">
        <v>29</v>
      </c>
      <c r="J66" s="90" t="s">
        <v>63</v>
      </c>
      <c r="K66" s="90" t="s">
        <v>303</v>
      </c>
      <c r="L66" s="90" t="s">
        <v>304</v>
      </c>
      <c r="M66" s="90"/>
      <c r="N66" s="90"/>
      <c r="O66" s="82" t="s">
        <v>189</v>
      </c>
      <c r="P66" s="82" t="s">
        <v>78</v>
      </c>
      <c r="Q66" s="92">
        <v>0.95</v>
      </c>
      <c r="R66" s="90"/>
      <c r="S66" s="90"/>
      <c r="T66" s="90"/>
      <c r="U66" s="90"/>
      <c r="V66" s="90"/>
      <c r="W66" s="90"/>
      <c r="X66" s="83"/>
      <c r="Y66" s="83"/>
      <c r="Z66" s="83"/>
      <c r="AA66" s="83"/>
      <c r="AB66" s="82"/>
      <c r="AC66" s="82"/>
      <c r="AD66" s="83"/>
      <c r="AE66" s="83"/>
      <c r="AF66" s="83"/>
      <c r="AG66" s="83"/>
      <c r="AH66" s="83"/>
      <c r="AI66" s="83"/>
      <c r="AJ66" s="83"/>
      <c r="AK66" s="83"/>
      <c r="AL66" s="83"/>
      <c r="AM66" s="83"/>
      <c r="AN66" s="83"/>
      <c r="AO66" s="83"/>
      <c r="AP66" s="94"/>
      <c r="AQ66" s="94"/>
      <c r="AR66" s="95"/>
      <c r="AS66" s="96"/>
      <c r="AT66" s="96"/>
      <c r="AU66" s="96"/>
      <c r="AV66" s="95"/>
      <c r="AW66" s="97"/>
      <c r="AX66" s="98"/>
    </row>
    <row r="67" spans="1:50" s="91" customFormat="1" ht="77.25" hidden="1" customHeight="1" x14ac:dyDescent="0.25">
      <c r="B67" s="91" t="s">
        <v>627</v>
      </c>
      <c r="C67" s="1" t="s">
        <v>291</v>
      </c>
      <c r="D67" s="90" t="s">
        <v>311</v>
      </c>
      <c r="E67" s="90" t="s">
        <v>312</v>
      </c>
      <c r="F67" s="90" t="s">
        <v>296</v>
      </c>
      <c r="G67" s="90" t="s">
        <v>27</v>
      </c>
      <c r="H67" s="5" t="s">
        <v>28</v>
      </c>
      <c r="I67" s="90" t="s">
        <v>29</v>
      </c>
      <c r="J67" s="90" t="s">
        <v>63</v>
      </c>
      <c r="K67" s="90" t="s">
        <v>303</v>
      </c>
      <c r="L67" s="90" t="s">
        <v>304</v>
      </c>
      <c r="M67" s="90"/>
      <c r="N67" s="90"/>
      <c r="O67" s="82" t="s">
        <v>189</v>
      </c>
      <c r="P67" s="82" t="s">
        <v>78</v>
      </c>
      <c r="Q67" s="92">
        <v>0.95</v>
      </c>
      <c r="R67" s="90"/>
      <c r="S67" s="90"/>
      <c r="T67" s="90"/>
      <c r="U67" s="90"/>
      <c r="V67" s="90"/>
      <c r="W67" s="90"/>
      <c r="X67" s="83"/>
      <c r="Y67" s="83"/>
      <c r="Z67" s="83"/>
      <c r="AA67" s="83"/>
      <c r="AB67" s="82"/>
      <c r="AC67" s="82"/>
      <c r="AD67" s="83"/>
      <c r="AE67" s="83"/>
      <c r="AF67" s="83"/>
      <c r="AG67" s="83"/>
      <c r="AH67" s="108"/>
      <c r="AI67" s="108"/>
      <c r="AJ67" s="83"/>
      <c r="AK67" s="83"/>
      <c r="AL67" s="83"/>
      <c r="AM67" s="83"/>
      <c r="AN67" s="83"/>
      <c r="AO67" s="83"/>
      <c r="AP67" s="94"/>
      <c r="AQ67" s="94"/>
      <c r="AR67" s="95"/>
      <c r="AS67" s="96"/>
      <c r="AT67" s="96"/>
      <c r="AU67" s="96"/>
      <c r="AV67" s="95"/>
      <c r="AW67" s="97"/>
      <c r="AX67" s="109"/>
    </row>
    <row r="68" spans="1:50" s="91" customFormat="1" ht="30" hidden="1" customHeight="1" x14ac:dyDescent="0.25">
      <c r="B68" s="91" t="s">
        <v>628</v>
      </c>
      <c r="C68" s="1" t="s">
        <v>291</v>
      </c>
      <c r="D68" s="90" t="s">
        <v>313</v>
      </c>
      <c r="E68" s="90" t="s">
        <v>314</v>
      </c>
      <c r="F68" s="90" t="s">
        <v>296</v>
      </c>
      <c r="G68" s="90" t="s">
        <v>27</v>
      </c>
      <c r="H68" s="5" t="s">
        <v>28</v>
      </c>
      <c r="I68" s="90" t="s">
        <v>29</v>
      </c>
      <c r="J68" s="90" t="s">
        <v>63</v>
      </c>
      <c r="K68" s="90" t="s">
        <v>303</v>
      </c>
      <c r="L68" s="90" t="s">
        <v>304</v>
      </c>
      <c r="M68" s="90"/>
      <c r="N68" s="90"/>
      <c r="O68" s="82" t="s">
        <v>189</v>
      </c>
      <c r="P68" s="82" t="s">
        <v>78</v>
      </c>
      <c r="Q68" s="92">
        <v>0.95</v>
      </c>
      <c r="R68" s="90"/>
      <c r="S68" s="90"/>
      <c r="T68" s="90"/>
      <c r="U68" s="90"/>
      <c r="V68" s="90"/>
      <c r="W68" s="90"/>
      <c r="X68" s="83"/>
      <c r="Y68" s="83"/>
      <c r="Z68" s="83"/>
      <c r="AA68" s="83"/>
      <c r="AB68" s="82"/>
      <c r="AC68" s="82"/>
      <c r="AD68" s="83"/>
      <c r="AE68" s="83"/>
      <c r="AF68" s="83"/>
      <c r="AG68" s="83"/>
      <c r="AH68" s="90"/>
      <c r="AI68" s="90"/>
      <c r="AJ68" s="83"/>
      <c r="AK68" s="83"/>
      <c r="AL68" s="83"/>
      <c r="AM68" s="83"/>
      <c r="AN68" s="83"/>
      <c r="AO68" s="83"/>
      <c r="AP68" s="94"/>
      <c r="AQ68" s="94"/>
      <c r="AR68" s="95"/>
      <c r="AS68" s="96"/>
      <c r="AT68" s="96"/>
      <c r="AU68" s="96"/>
      <c r="AV68" s="95"/>
      <c r="AW68" s="97"/>
      <c r="AX68" s="98"/>
    </row>
    <row r="69" spans="1:50" s="48" customFormat="1" ht="57.75" customHeight="1" x14ac:dyDescent="0.25">
      <c r="A69" s="188"/>
      <c r="B69" s="199" t="s">
        <v>629</v>
      </c>
      <c r="C69" s="189" t="s">
        <v>279</v>
      </c>
      <c r="D69" s="189" t="s">
        <v>391</v>
      </c>
      <c r="E69" s="189" t="s">
        <v>392</v>
      </c>
      <c r="F69" s="189" t="s">
        <v>375</v>
      </c>
      <c r="G69" s="189" t="s">
        <v>27</v>
      </c>
      <c r="H69" s="190" t="s">
        <v>28</v>
      </c>
      <c r="I69" s="189" t="s">
        <v>29</v>
      </c>
      <c r="J69" s="190" t="s">
        <v>30</v>
      </c>
      <c r="K69" s="189" t="s">
        <v>393</v>
      </c>
      <c r="L69" s="189" t="s">
        <v>394</v>
      </c>
      <c r="M69" s="189"/>
      <c r="N69" s="189"/>
      <c r="O69" s="190" t="s">
        <v>189</v>
      </c>
      <c r="P69" s="190" t="s">
        <v>34</v>
      </c>
      <c r="Q69" s="191">
        <v>1</v>
      </c>
      <c r="R69" s="189">
        <v>1102</v>
      </c>
      <c r="S69" s="189">
        <v>1291</v>
      </c>
      <c r="T69" s="189">
        <v>1742</v>
      </c>
      <c r="U69" s="189">
        <v>1732</v>
      </c>
      <c r="V69" s="189">
        <v>1592</v>
      </c>
      <c r="W69" s="189">
        <v>1697</v>
      </c>
      <c r="X69" s="190">
        <v>1168</v>
      </c>
      <c r="Y69" s="190">
        <v>1024</v>
      </c>
      <c r="Z69" s="190">
        <v>1101</v>
      </c>
      <c r="AA69" s="190">
        <v>1126</v>
      </c>
      <c r="AB69" s="190">
        <v>809</v>
      </c>
      <c r="AC69" s="190">
        <v>915</v>
      </c>
      <c r="AD69" s="190"/>
      <c r="AE69" s="190"/>
      <c r="AF69" s="190"/>
      <c r="AG69" s="190"/>
      <c r="AH69" s="190"/>
      <c r="AI69" s="190"/>
      <c r="AJ69" s="190"/>
      <c r="AK69" s="190"/>
      <c r="AL69" s="190"/>
      <c r="AM69" s="190"/>
      <c r="AN69" s="190"/>
      <c r="AO69" s="190"/>
      <c r="AP69" s="36">
        <f t="shared" ref="AP69:AQ71" si="7">(R69+T69+V69+X69+Z69+AB69+AD69+AF69+AH69+AJ69+AL69+AN69)</f>
        <v>7514</v>
      </c>
      <c r="AQ69" s="36">
        <f t="shared" si="7"/>
        <v>7785</v>
      </c>
      <c r="AR69" s="34">
        <f>AP69/AQ69</f>
        <v>0.96518946692357099</v>
      </c>
      <c r="AS69" s="67">
        <f>IFERROR((R69+T69+V69)/(U69+S69+W69),"")</f>
        <v>0.93983050847457628</v>
      </c>
      <c r="AT69" s="66">
        <f>IFERROR((X69+Z69+AB69)/(AA69+Y69+AC69),"")</f>
        <v>1.0042414355628058</v>
      </c>
      <c r="AU69" s="66"/>
      <c r="AV69" s="66"/>
      <c r="AW69" s="34" t="s">
        <v>481</v>
      </c>
      <c r="AX69" s="47" t="s">
        <v>608</v>
      </c>
    </row>
    <row r="70" spans="1:50" s="48" customFormat="1" ht="69" customHeight="1" x14ac:dyDescent="0.25">
      <c r="A70" s="188"/>
      <c r="B70" s="199" t="s">
        <v>630</v>
      </c>
      <c r="C70" s="189" t="s">
        <v>279</v>
      </c>
      <c r="D70" s="189" t="s">
        <v>395</v>
      </c>
      <c r="E70" s="189" t="s">
        <v>396</v>
      </c>
      <c r="F70" s="189" t="s">
        <v>375</v>
      </c>
      <c r="G70" s="189" t="s">
        <v>27</v>
      </c>
      <c r="H70" s="190" t="s">
        <v>28</v>
      </c>
      <c r="I70" s="189" t="s">
        <v>29</v>
      </c>
      <c r="J70" s="190" t="s">
        <v>30</v>
      </c>
      <c r="K70" s="189" t="s">
        <v>397</v>
      </c>
      <c r="L70" s="189" t="s">
        <v>398</v>
      </c>
      <c r="M70" s="189"/>
      <c r="N70" s="189"/>
      <c r="O70" s="190" t="s">
        <v>189</v>
      </c>
      <c r="P70" s="190" t="s">
        <v>34</v>
      </c>
      <c r="Q70" s="191">
        <v>1</v>
      </c>
      <c r="R70" s="189">
        <v>6</v>
      </c>
      <c r="S70" s="189">
        <v>6</v>
      </c>
      <c r="T70" s="189">
        <v>6</v>
      </c>
      <c r="U70" s="189">
        <v>6</v>
      </c>
      <c r="V70" s="189">
        <v>6</v>
      </c>
      <c r="W70" s="189">
        <v>6</v>
      </c>
      <c r="X70" s="190">
        <v>5</v>
      </c>
      <c r="Y70" s="190">
        <v>5</v>
      </c>
      <c r="Z70" s="190">
        <v>8</v>
      </c>
      <c r="AA70" s="190">
        <v>8</v>
      </c>
      <c r="AB70" s="190">
        <v>10</v>
      </c>
      <c r="AC70" s="190">
        <v>10</v>
      </c>
      <c r="AD70" s="190"/>
      <c r="AE70" s="190"/>
      <c r="AF70" s="190"/>
      <c r="AG70" s="190"/>
      <c r="AH70" s="190"/>
      <c r="AI70" s="190"/>
      <c r="AJ70" s="190"/>
      <c r="AK70" s="190"/>
      <c r="AL70" s="190"/>
      <c r="AM70" s="190"/>
      <c r="AN70" s="190"/>
      <c r="AO70" s="190"/>
      <c r="AP70" s="36">
        <f t="shared" si="7"/>
        <v>41</v>
      </c>
      <c r="AQ70" s="36">
        <f t="shared" si="7"/>
        <v>41</v>
      </c>
      <c r="AR70" s="34">
        <f>AP70/AQ70</f>
        <v>1</v>
      </c>
      <c r="AS70" s="66">
        <f>IFERROR((R70+T70+V70)/(U70+S70+W70),"")</f>
        <v>1</v>
      </c>
      <c r="AT70" s="66">
        <f>IFERROR((X70+Z70+AB70)/(AA70+Y70+AC70),"")</f>
        <v>1</v>
      </c>
      <c r="AU70" s="66"/>
      <c r="AV70" s="66"/>
      <c r="AW70" s="34" t="s">
        <v>481</v>
      </c>
      <c r="AX70" s="47" t="s">
        <v>631</v>
      </c>
    </row>
    <row r="71" spans="1:50" s="48" customFormat="1" ht="77.25" customHeight="1" x14ac:dyDescent="0.25">
      <c r="A71" s="188"/>
      <c r="B71" s="199" t="s">
        <v>632</v>
      </c>
      <c r="C71" s="189" t="s">
        <v>279</v>
      </c>
      <c r="D71" s="189" t="s">
        <v>399</v>
      </c>
      <c r="E71" s="189" t="s">
        <v>400</v>
      </c>
      <c r="F71" s="189" t="s">
        <v>375</v>
      </c>
      <c r="G71" s="189" t="s">
        <v>27</v>
      </c>
      <c r="H71" s="190" t="s">
        <v>28</v>
      </c>
      <c r="I71" s="189" t="s">
        <v>29</v>
      </c>
      <c r="J71" s="190" t="s">
        <v>30</v>
      </c>
      <c r="K71" s="189" t="s">
        <v>401</v>
      </c>
      <c r="L71" s="189" t="s">
        <v>402</v>
      </c>
      <c r="M71" s="189"/>
      <c r="N71" s="189"/>
      <c r="O71" s="190" t="s">
        <v>189</v>
      </c>
      <c r="P71" s="190" t="s">
        <v>34</v>
      </c>
      <c r="Q71" s="191">
        <v>1</v>
      </c>
      <c r="R71" s="189">
        <v>6</v>
      </c>
      <c r="S71" s="189">
        <v>6</v>
      </c>
      <c r="T71" s="189">
        <v>6</v>
      </c>
      <c r="U71" s="189">
        <v>6</v>
      </c>
      <c r="V71" s="189">
        <v>6</v>
      </c>
      <c r="W71" s="189">
        <v>6</v>
      </c>
      <c r="X71" s="190">
        <v>4</v>
      </c>
      <c r="Y71" s="190">
        <v>5</v>
      </c>
      <c r="Z71" s="190">
        <v>8</v>
      </c>
      <c r="AA71" s="190">
        <v>8</v>
      </c>
      <c r="AB71" s="190">
        <v>9</v>
      </c>
      <c r="AC71" s="190">
        <v>10</v>
      </c>
      <c r="AD71" s="190"/>
      <c r="AE71" s="190"/>
      <c r="AF71" s="190"/>
      <c r="AG71" s="190"/>
      <c r="AH71" s="190"/>
      <c r="AI71" s="190"/>
      <c r="AJ71" s="190"/>
      <c r="AK71" s="190"/>
      <c r="AL71" s="190"/>
      <c r="AM71" s="190"/>
      <c r="AN71" s="190"/>
      <c r="AO71" s="190"/>
      <c r="AP71" s="36">
        <f t="shared" si="7"/>
        <v>39</v>
      </c>
      <c r="AQ71" s="36">
        <f t="shared" si="7"/>
        <v>41</v>
      </c>
      <c r="AR71" s="34">
        <f>AP71/AQ71</f>
        <v>0.95121951219512191</v>
      </c>
      <c r="AS71" s="66">
        <f>IFERROR((R71+T71+V71)/(U71+S71+W71),"")</f>
        <v>1</v>
      </c>
      <c r="AT71" s="66">
        <f>IFERROR((X71+Z71+AB71)/(AA71+Y71+AC71),"")</f>
        <v>0.91304347826086951</v>
      </c>
      <c r="AU71" s="66"/>
      <c r="AV71" s="66"/>
      <c r="AW71" s="34" t="s">
        <v>481</v>
      </c>
      <c r="AX71" s="47" t="s">
        <v>633</v>
      </c>
    </row>
    <row r="72" spans="1:50" s="91" customFormat="1" ht="77.25" hidden="1" customHeight="1" x14ac:dyDescent="0.25">
      <c r="B72" s="91" t="s">
        <v>634</v>
      </c>
      <c r="C72" s="1" t="s">
        <v>291</v>
      </c>
      <c r="D72" s="90" t="s">
        <v>319</v>
      </c>
      <c r="E72" s="90" t="s">
        <v>320</v>
      </c>
      <c r="F72" s="90" t="s">
        <v>296</v>
      </c>
      <c r="G72" s="90" t="s">
        <v>44</v>
      </c>
      <c r="H72" s="5" t="s">
        <v>28</v>
      </c>
      <c r="I72" s="90" t="s">
        <v>29</v>
      </c>
      <c r="J72" s="90" t="s">
        <v>63</v>
      </c>
      <c r="K72" s="90" t="s">
        <v>321</v>
      </c>
      <c r="L72" s="90" t="s">
        <v>322</v>
      </c>
      <c r="M72" s="90"/>
      <c r="N72" s="90"/>
      <c r="O72" s="82" t="s">
        <v>189</v>
      </c>
      <c r="P72" s="82" t="s">
        <v>78</v>
      </c>
      <c r="Q72" s="92">
        <v>0.9</v>
      </c>
      <c r="R72" s="90"/>
      <c r="S72" s="90"/>
      <c r="T72" s="90"/>
      <c r="U72" s="90"/>
      <c r="V72" s="90"/>
      <c r="W72" s="90"/>
      <c r="X72" s="83"/>
      <c r="Y72" s="83"/>
      <c r="Z72" s="83"/>
      <c r="AA72" s="83"/>
      <c r="AB72" s="90"/>
      <c r="AC72" s="90"/>
      <c r="AD72" s="83"/>
      <c r="AE72" s="83"/>
      <c r="AF72" s="83"/>
      <c r="AG72" s="83"/>
      <c r="AH72" s="83"/>
      <c r="AI72" s="83"/>
      <c r="AJ72" s="83"/>
      <c r="AK72" s="83"/>
      <c r="AL72" s="83"/>
      <c r="AM72" s="83"/>
      <c r="AN72" s="83"/>
      <c r="AO72" s="83"/>
      <c r="AP72" s="94"/>
      <c r="AQ72" s="94"/>
      <c r="AR72" s="95"/>
      <c r="AS72" s="96"/>
      <c r="AT72" s="96"/>
      <c r="AU72" s="96"/>
      <c r="AV72" s="95"/>
      <c r="AW72" s="97"/>
      <c r="AX72" s="98"/>
    </row>
    <row r="73" spans="1:50" s="48" customFormat="1" ht="77.25" customHeight="1" x14ac:dyDescent="0.25">
      <c r="A73" s="188"/>
      <c r="B73" s="189" t="s">
        <v>635</v>
      </c>
      <c r="C73" s="189" t="s">
        <v>57</v>
      </c>
      <c r="D73" s="189" t="s">
        <v>636</v>
      </c>
      <c r="E73" s="189" t="s">
        <v>60</v>
      </c>
      <c r="F73" s="189" t="s">
        <v>61</v>
      </c>
      <c r="G73" s="189" t="s">
        <v>27</v>
      </c>
      <c r="H73" s="190" t="s">
        <v>28</v>
      </c>
      <c r="I73" s="189" t="s">
        <v>531</v>
      </c>
      <c r="J73" s="189" t="s">
        <v>63</v>
      </c>
      <c r="K73" s="189" t="s">
        <v>64</v>
      </c>
      <c r="L73" s="189"/>
      <c r="M73" s="189"/>
      <c r="N73" s="189"/>
      <c r="O73" s="190" t="s">
        <v>637</v>
      </c>
      <c r="P73" s="190" t="s">
        <v>34</v>
      </c>
      <c r="Q73" s="207">
        <v>30</v>
      </c>
      <c r="R73" s="189"/>
      <c r="S73" s="189"/>
      <c r="T73" s="189"/>
      <c r="U73" s="189"/>
      <c r="V73" s="189">
        <v>30</v>
      </c>
      <c r="W73" s="189"/>
      <c r="X73" s="195"/>
      <c r="Y73" s="195"/>
      <c r="Z73" s="195"/>
      <c r="AA73" s="195"/>
      <c r="AB73" s="190">
        <v>30</v>
      </c>
      <c r="AC73" s="190"/>
      <c r="AD73" s="195"/>
      <c r="AE73" s="195"/>
      <c r="AF73" s="195"/>
      <c r="AG73" s="195"/>
      <c r="AH73" s="195"/>
      <c r="AI73" s="195"/>
      <c r="AJ73" s="195"/>
      <c r="AK73" s="195"/>
      <c r="AL73" s="195"/>
      <c r="AM73" s="195"/>
      <c r="AN73" s="195"/>
      <c r="AO73" s="195"/>
      <c r="AP73" s="36"/>
      <c r="AQ73" s="36"/>
      <c r="AR73" s="36"/>
      <c r="AS73" s="80">
        <f>V73</f>
        <v>30</v>
      </c>
      <c r="AT73" s="80">
        <v>30</v>
      </c>
      <c r="AU73" s="36"/>
      <c r="AV73" s="8"/>
      <c r="AW73" s="72" t="s">
        <v>481</v>
      </c>
      <c r="AX73" s="120" t="s">
        <v>638</v>
      </c>
    </row>
    <row r="74" spans="1:50" s="91" customFormat="1" ht="77.25" hidden="1" customHeight="1" x14ac:dyDescent="0.25">
      <c r="B74" s="91" t="s">
        <v>639</v>
      </c>
      <c r="C74" s="1" t="s">
        <v>348</v>
      </c>
      <c r="D74" s="90" t="s">
        <v>355</v>
      </c>
      <c r="E74" s="90" t="s">
        <v>356</v>
      </c>
      <c r="F74" s="90" t="s">
        <v>352</v>
      </c>
      <c r="G74" s="90" t="s">
        <v>27</v>
      </c>
      <c r="H74" s="5" t="s">
        <v>28</v>
      </c>
      <c r="I74" s="90" t="s">
        <v>29</v>
      </c>
      <c r="J74" s="90" t="s">
        <v>30</v>
      </c>
      <c r="K74" s="90" t="s">
        <v>357</v>
      </c>
      <c r="L74" s="90" t="s">
        <v>358</v>
      </c>
      <c r="M74" s="90"/>
      <c r="N74" s="90"/>
      <c r="O74" s="82" t="s">
        <v>189</v>
      </c>
      <c r="P74" s="82" t="s">
        <v>78</v>
      </c>
      <c r="Q74" s="92">
        <v>1</v>
      </c>
      <c r="R74" s="90">
        <v>2</v>
      </c>
      <c r="S74" s="90">
        <v>2</v>
      </c>
      <c r="T74" s="90"/>
      <c r="U74" s="90"/>
      <c r="V74" s="90"/>
      <c r="W74" s="90"/>
      <c r="X74" s="82"/>
      <c r="Y74" s="82"/>
      <c r="Z74" s="82"/>
      <c r="AA74" s="82"/>
      <c r="AB74" s="82"/>
      <c r="AC74" s="82"/>
      <c r="AD74" s="82"/>
      <c r="AE74" s="82"/>
      <c r="AF74" s="82"/>
      <c r="AG74" s="82"/>
      <c r="AH74" s="82"/>
      <c r="AI74" s="82"/>
      <c r="AJ74" s="82"/>
      <c r="AK74" s="82"/>
      <c r="AL74" s="82"/>
      <c r="AM74" s="82"/>
      <c r="AN74" s="83"/>
      <c r="AO74" s="83"/>
      <c r="AP74" s="94"/>
      <c r="AQ74" s="94"/>
      <c r="AR74" s="95"/>
      <c r="AS74" s="96"/>
      <c r="AT74" s="96"/>
      <c r="AU74" s="96"/>
      <c r="AV74" s="96"/>
      <c r="AW74" s="97"/>
      <c r="AX74" s="98" t="s">
        <v>640</v>
      </c>
    </row>
    <row r="75" spans="1:50" s="4" customFormat="1" ht="77.25" customHeight="1" x14ac:dyDescent="0.25">
      <c r="A75" s="188"/>
      <c r="B75" s="189" t="s">
        <v>641</v>
      </c>
      <c r="C75" s="189" t="s">
        <v>57</v>
      </c>
      <c r="D75" s="189" t="s">
        <v>68</v>
      </c>
      <c r="E75" s="189" t="s">
        <v>69</v>
      </c>
      <c r="F75" s="189" t="s">
        <v>61</v>
      </c>
      <c r="G75" s="189" t="s">
        <v>27</v>
      </c>
      <c r="H75" s="190" t="s">
        <v>28</v>
      </c>
      <c r="I75" s="189" t="s">
        <v>531</v>
      </c>
      <c r="J75" s="189" t="s">
        <v>63</v>
      </c>
      <c r="K75" s="189" t="s">
        <v>70</v>
      </c>
      <c r="L75" s="189"/>
      <c r="M75" s="189"/>
      <c r="N75" s="189"/>
      <c r="O75" s="190" t="s">
        <v>637</v>
      </c>
      <c r="P75" s="190" t="s">
        <v>34</v>
      </c>
      <c r="Q75" s="207">
        <v>20</v>
      </c>
      <c r="R75" s="189"/>
      <c r="S75" s="189"/>
      <c r="T75" s="189"/>
      <c r="U75" s="189"/>
      <c r="V75" s="189">
        <v>16</v>
      </c>
      <c r="W75" s="189"/>
      <c r="X75" s="195"/>
      <c r="Y75" s="195"/>
      <c r="Z75" s="195"/>
      <c r="AA75" s="195"/>
      <c r="AB75" s="190">
        <v>20</v>
      </c>
      <c r="AC75" s="190"/>
      <c r="AD75" s="195"/>
      <c r="AE75" s="195"/>
      <c r="AF75" s="195"/>
      <c r="AG75" s="195"/>
      <c r="AH75" s="195"/>
      <c r="AI75" s="195"/>
      <c r="AJ75" s="195"/>
      <c r="AK75" s="195"/>
      <c r="AL75" s="213"/>
      <c r="AM75" s="213"/>
      <c r="AN75" s="195"/>
      <c r="AO75" s="177"/>
      <c r="AP75" s="36"/>
      <c r="AQ75" s="36"/>
      <c r="AR75" s="36"/>
      <c r="AS75" s="80">
        <f>V75</f>
        <v>16</v>
      </c>
      <c r="AT75" s="80">
        <v>20</v>
      </c>
      <c r="AU75" s="36"/>
      <c r="AV75" s="88"/>
      <c r="AW75" s="72" t="s">
        <v>481</v>
      </c>
      <c r="AX75" s="120" t="s">
        <v>642</v>
      </c>
    </row>
    <row r="76" spans="1:50" s="48" customFormat="1" ht="77.25" customHeight="1" x14ac:dyDescent="0.25">
      <c r="A76" s="177"/>
      <c r="B76" s="195" t="s">
        <v>643</v>
      </c>
      <c r="C76" s="214" t="s">
        <v>57</v>
      </c>
      <c r="D76" s="214" t="s">
        <v>84</v>
      </c>
      <c r="E76" s="215" t="s">
        <v>85</v>
      </c>
      <c r="F76" s="208" t="s">
        <v>61</v>
      </c>
      <c r="G76" s="208" t="s">
        <v>44</v>
      </c>
      <c r="H76" s="190" t="s">
        <v>28</v>
      </c>
      <c r="I76" s="208" t="s">
        <v>29</v>
      </c>
      <c r="J76" s="208" t="s">
        <v>63</v>
      </c>
      <c r="K76" s="215" t="s">
        <v>86</v>
      </c>
      <c r="L76" s="215" t="s">
        <v>644</v>
      </c>
      <c r="M76" s="214"/>
      <c r="N76" s="214"/>
      <c r="O76" s="208" t="s">
        <v>33</v>
      </c>
      <c r="P76" s="208" t="s">
        <v>34</v>
      </c>
      <c r="Q76" s="216">
        <v>1</v>
      </c>
      <c r="R76" s="214"/>
      <c r="S76" s="214"/>
      <c r="T76" s="214"/>
      <c r="U76" s="214"/>
      <c r="V76" s="214">
        <f>1352+19+2719+2365+10+31</f>
        <v>6496</v>
      </c>
      <c r="W76" s="214">
        <f>2365+21+33+12+1358+2725</f>
        <v>6514</v>
      </c>
      <c r="X76" s="214"/>
      <c r="Y76" s="214"/>
      <c r="Z76" s="208"/>
      <c r="AA76" s="208"/>
      <c r="AB76" s="190">
        <v>12573</v>
      </c>
      <c r="AC76" s="190">
        <v>12592</v>
      </c>
      <c r="AD76" s="190"/>
      <c r="AE76" s="195"/>
      <c r="AF76" s="195"/>
      <c r="AG76" s="197"/>
      <c r="AH76" s="190"/>
      <c r="AI76" s="190"/>
      <c r="AJ76" s="195"/>
      <c r="AK76" s="195"/>
      <c r="AL76" s="195"/>
      <c r="AM76" s="195"/>
      <c r="AN76" s="190"/>
      <c r="AO76" s="190"/>
      <c r="AP76" s="36"/>
      <c r="AQ76" s="36"/>
      <c r="AR76" s="34"/>
      <c r="AS76" s="67">
        <f>V76/W76</f>
        <v>0.99723672090881177</v>
      </c>
      <c r="AT76" s="67">
        <f>AB76/AC76</f>
        <v>0.9984911054637865</v>
      </c>
      <c r="AU76" s="67"/>
      <c r="AV76" s="67"/>
      <c r="AW76" s="72" t="s">
        <v>481</v>
      </c>
      <c r="AX76" s="120" t="s">
        <v>645</v>
      </c>
    </row>
    <row r="77" spans="1:50" s="91" customFormat="1" ht="29.25" hidden="1" customHeight="1" x14ac:dyDescent="0.25">
      <c r="C77" s="1" t="s">
        <v>291</v>
      </c>
      <c r="D77" s="90" t="s">
        <v>378</v>
      </c>
      <c r="E77" s="90" t="s">
        <v>379</v>
      </c>
      <c r="F77" s="90" t="s">
        <v>296</v>
      </c>
      <c r="G77" s="90" t="s">
        <v>44</v>
      </c>
      <c r="H77" s="1" t="s">
        <v>116</v>
      </c>
      <c r="I77" s="90" t="s">
        <v>29</v>
      </c>
      <c r="J77" s="90" t="s">
        <v>125</v>
      </c>
      <c r="K77" s="90" t="s">
        <v>380</v>
      </c>
      <c r="L77" s="90" t="s">
        <v>381</v>
      </c>
      <c r="M77" s="90"/>
      <c r="N77" s="90"/>
      <c r="O77" s="82" t="s">
        <v>139</v>
      </c>
      <c r="P77" s="82" t="s">
        <v>78</v>
      </c>
      <c r="Q77" s="92"/>
      <c r="R77" s="90"/>
      <c r="S77" s="90"/>
      <c r="T77" s="90"/>
      <c r="U77" s="90"/>
      <c r="V77" s="90"/>
      <c r="W77" s="90"/>
      <c r="X77" s="83"/>
      <c r="Y77" s="83"/>
      <c r="Z77" s="83"/>
      <c r="AA77" s="83"/>
      <c r="AB77" s="83"/>
      <c r="AC77" s="83"/>
      <c r="AD77" s="83"/>
      <c r="AE77" s="83"/>
      <c r="AF77" s="83"/>
      <c r="AG77" s="83"/>
      <c r="AH77" s="83"/>
      <c r="AI77" s="83"/>
      <c r="AJ77" s="83"/>
      <c r="AK77" s="83"/>
      <c r="AL77" s="83"/>
      <c r="AM77" s="83"/>
      <c r="AN77" s="83"/>
      <c r="AO77" s="83"/>
      <c r="AP77" s="117"/>
      <c r="AQ77" s="117"/>
      <c r="AR77" s="117"/>
      <c r="AS77" s="117"/>
      <c r="AT77" s="117"/>
      <c r="AU77" s="117"/>
      <c r="AV77" s="117"/>
      <c r="AW77" s="95"/>
      <c r="AX77" s="98"/>
    </row>
    <row r="78" spans="1:50" s="48" customFormat="1" ht="67.5" customHeight="1" x14ac:dyDescent="0.25">
      <c r="A78" s="188"/>
      <c r="B78" s="190" t="s">
        <v>646</v>
      </c>
      <c r="C78" s="190" t="s">
        <v>57</v>
      </c>
      <c r="D78" s="190" t="s">
        <v>95</v>
      </c>
      <c r="E78" s="190" t="s">
        <v>96</v>
      </c>
      <c r="F78" s="190" t="s">
        <v>61</v>
      </c>
      <c r="G78" s="190" t="s">
        <v>44</v>
      </c>
      <c r="H78" s="190" t="s">
        <v>28</v>
      </c>
      <c r="I78" s="190" t="s">
        <v>29</v>
      </c>
      <c r="J78" s="190" t="s">
        <v>63</v>
      </c>
      <c r="K78" s="190" t="s">
        <v>97</v>
      </c>
      <c r="L78" s="190" t="s">
        <v>98</v>
      </c>
      <c r="M78" s="190"/>
      <c r="N78" s="190"/>
      <c r="O78" s="190" t="s">
        <v>33</v>
      </c>
      <c r="P78" s="190" t="s">
        <v>34</v>
      </c>
      <c r="Q78" s="191">
        <v>0.95</v>
      </c>
      <c r="R78" s="189"/>
      <c r="S78" s="189"/>
      <c r="T78" s="189"/>
      <c r="U78" s="189"/>
      <c r="V78" s="208">
        <v>72</v>
      </c>
      <c r="W78" s="208">
        <v>73</v>
      </c>
      <c r="X78" s="195"/>
      <c r="Y78" s="195"/>
      <c r="Z78" s="195"/>
      <c r="AA78" s="195"/>
      <c r="AB78" s="190">
        <v>100</v>
      </c>
      <c r="AC78" s="190">
        <v>100</v>
      </c>
      <c r="AD78" s="195"/>
      <c r="AE78" s="195"/>
      <c r="AF78" s="195"/>
      <c r="AG78" s="195"/>
      <c r="AH78" s="195"/>
      <c r="AI78" s="195"/>
      <c r="AJ78" s="195"/>
      <c r="AK78" s="195"/>
      <c r="AL78" s="195"/>
      <c r="AM78" s="195"/>
      <c r="AN78" s="190"/>
      <c r="AO78" s="190"/>
      <c r="AP78" s="36"/>
      <c r="AQ78" s="36"/>
      <c r="AR78" s="34"/>
      <c r="AS78" s="67">
        <f>V78/W78</f>
        <v>0.98630136986301364</v>
      </c>
      <c r="AT78" s="34">
        <f>AB78/AC78</f>
        <v>1</v>
      </c>
      <c r="AU78" s="67"/>
      <c r="AV78" s="67"/>
      <c r="AW78" s="72" t="s">
        <v>481</v>
      </c>
      <c r="AX78" s="120" t="s">
        <v>647</v>
      </c>
    </row>
    <row r="79" spans="1:50" s="48" customFormat="1" ht="71.25" customHeight="1" x14ac:dyDescent="0.25">
      <c r="A79" s="182"/>
      <c r="B79" s="190" t="s">
        <v>648</v>
      </c>
      <c r="C79" s="190" t="s">
        <v>57</v>
      </c>
      <c r="D79" s="190" t="s">
        <v>99</v>
      </c>
      <c r="E79" s="190" t="s">
        <v>100</v>
      </c>
      <c r="F79" s="190" t="s">
        <v>61</v>
      </c>
      <c r="G79" s="190" t="s">
        <v>44</v>
      </c>
      <c r="H79" s="190" t="s">
        <v>28</v>
      </c>
      <c r="I79" s="190" t="s">
        <v>29</v>
      </c>
      <c r="J79" s="190" t="s">
        <v>125</v>
      </c>
      <c r="K79" s="190" t="s">
        <v>102</v>
      </c>
      <c r="L79" s="190" t="s">
        <v>103</v>
      </c>
      <c r="M79" s="190"/>
      <c r="N79" s="190"/>
      <c r="O79" s="190" t="s">
        <v>234</v>
      </c>
      <c r="P79" s="190" t="s">
        <v>34</v>
      </c>
      <c r="Q79" s="191">
        <v>0.85</v>
      </c>
      <c r="R79" s="182"/>
      <c r="S79" s="190"/>
      <c r="T79" s="190"/>
      <c r="U79" s="190"/>
      <c r="V79" s="190"/>
      <c r="W79" s="190"/>
      <c r="X79" s="214"/>
      <c r="Y79" s="214"/>
      <c r="Z79" s="195"/>
      <c r="AA79" s="195"/>
      <c r="AB79" s="197">
        <v>163.68</v>
      </c>
      <c r="AC79" s="195">
        <v>174</v>
      </c>
      <c r="AD79" s="195"/>
      <c r="AE79" s="195"/>
      <c r="AF79" s="80"/>
      <c r="AG79" s="80"/>
      <c r="AH79" s="195"/>
      <c r="AI79" s="195"/>
      <c r="AJ79" s="195"/>
      <c r="AK79" s="195"/>
      <c r="AL79" s="195"/>
      <c r="AM79" s="195"/>
      <c r="AN79" s="191"/>
      <c r="AO79" s="190"/>
      <c r="AP79" s="36"/>
      <c r="AQ79" s="36"/>
      <c r="AR79" s="71"/>
      <c r="AS79" s="34" t="str">
        <f>IFERROR(V79/W79,"0")</f>
        <v>0</v>
      </c>
      <c r="AT79" s="67">
        <f>AB79/AC79</f>
        <v>0.94068965517241387</v>
      </c>
      <c r="AU79" s="71"/>
      <c r="AV79" s="71"/>
      <c r="AW79" s="72" t="s">
        <v>481</v>
      </c>
      <c r="AX79" s="120" t="s">
        <v>649</v>
      </c>
    </row>
    <row r="80" spans="1:50" s="48" customFormat="1" ht="77.25" customHeight="1" x14ac:dyDescent="0.25">
      <c r="A80" s="182"/>
      <c r="B80" s="190" t="s">
        <v>650</v>
      </c>
      <c r="C80" s="208" t="s">
        <v>57</v>
      </c>
      <c r="D80" s="208" t="s">
        <v>651</v>
      </c>
      <c r="E80" s="208" t="s">
        <v>652</v>
      </c>
      <c r="F80" s="208" t="s">
        <v>61</v>
      </c>
      <c r="G80" s="208" t="s">
        <v>569</v>
      </c>
      <c r="H80" s="190" t="s">
        <v>28</v>
      </c>
      <c r="I80" s="208" t="s">
        <v>531</v>
      </c>
      <c r="J80" s="208" t="s">
        <v>63</v>
      </c>
      <c r="K80" s="208" t="s">
        <v>653</v>
      </c>
      <c r="L80" s="208"/>
      <c r="M80" s="208"/>
      <c r="N80" s="208"/>
      <c r="O80" s="208" t="s">
        <v>637</v>
      </c>
      <c r="P80" s="208" t="s">
        <v>34</v>
      </c>
      <c r="Q80" s="207">
        <v>70</v>
      </c>
      <c r="R80" s="217"/>
      <c r="S80" s="217"/>
      <c r="T80" s="208"/>
      <c r="U80" s="208"/>
      <c r="V80" s="208">
        <v>70</v>
      </c>
      <c r="W80" s="208"/>
      <c r="X80" s="208"/>
      <c r="Y80" s="218"/>
      <c r="Z80" s="208"/>
      <c r="AA80" s="208"/>
      <c r="AB80" s="190">
        <v>70</v>
      </c>
      <c r="AC80" s="190"/>
      <c r="AD80" s="190"/>
      <c r="AE80" s="190"/>
      <c r="AF80" s="190"/>
      <c r="AG80" s="191"/>
      <c r="AH80" s="190"/>
      <c r="AI80" s="190"/>
      <c r="AJ80" s="190"/>
      <c r="AK80" s="190"/>
      <c r="AL80" s="190"/>
      <c r="AM80" s="190"/>
      <c r="AN80" s="190"/>
      <c r="AO80" s="190"/>
      <c r="AP80" s="36"/>
      <c r="AQ80" s="36"/>
      <c r="AR80" s="71"/>
      <c r="AS80" s="80">
        <f>V80</f>
        <v>70</v>
      </c>
      <c r="AT80" s="80">
        <v>70</v>
      </c>
      <c r="AU80" s="71"/>
      <c r="AV80" s="71"/>
      <c r="AW80" s="72" t="s">
        <v>481</v>
      </c>
      <c r="AX80" s="51" t="s">
        <v>654</v>
      </c>
    </row>
    <row r="81" spans="1:50" s="48" customFormat="1" ht="77.25" customHeight="1" x14ac:dyDescent="0.25">
      <c r="A81" s="188"/>
      <c r="B81" s="189" t="s">
        <v>655</v>
      </c>
      <c r="C81" s="189" t="s">
        <v>119</v>
      </c>
      <c r="D81" s="189" t="s">
        <v>128</v>
      </c>
      <c r="E81" s="189" t="s">
        <v>129</v>
      </c>
      <c r="F81" s="189" t="s">
        <v>124</v>
      </c>
      <c r="G81" s="189" t="s">
        <v>27</v>
      </c>
      <c r="H81" s="190" t="s">
        <v>28</v>
      </c>
      <c r="I81" s="189" t="s">
        <v>29</v>
      </c>
      <c r="J81" s="189" t="s">
        <v>63</v>
      </c>
      <c r="K81" s="189" t="s">
        <v>130</v>
      </c>
      <c r="L81" s="189" t="s">
        <v>131</v>
      </c>
      <c r="M81" s="189"/>
      <c r="N81" s="189"/>
      <c r="O81" s="190" t="s">
        <v>33</v>
      </c>
      <c r="P81" s="190" t="s">
        <v>34</v>
      </c>
      <c r="Q81" s="191">
        <v>1</v>
      </c>
      <c r="R81" s="189"/>
      <c r="S81" s="189"/>
      <c r="T81" s="189"/>
      <c r="U81" s="189"/>
      <c r="V81" s="189">
        <v>36</v>
      </c>
      <c r="W81" s="189">
        <v>36</v>
      </c>
      <c r="X81" s="195"/>
      <c r="Y81" s="195"/>
      <c r="Z81" s="195"/>
      <c r="AA81" s="195"/>
      <c r="AB81" s="190">
        <v>41</v>
      </c>
      <c r="AC81" s="190">
        <v>41</v>
      </c>
      <c r="AD81" s="195"/>
      <c r="AE81" s="195"/>
      <c r="AF81" s="195"/>
      <c r="AG81" s="195"/>
      <c r="AH81" s="195"/>
      <c r="AI81" s="195"/>
      <c r="AJ81" s="195"/>
      <c r="AK81" s="195"/>
      <c r="AL81" s="195"/>
      <c r="AM81" s="195"/>
      <c r="AN81" s="190"/>
      <c r="AO81" s="190"/>
      <c r="AP81" s="36"/>
      <c r="AQ81" s="36"/>
      <c r="AR81" s="34"/>
      <c r="AS81" s="67">
        <f>V81/W81</f>
        <v>1</v>
      </c>
      <c r="AT81" s="67">
        <f t="shared" ref="AT81:AT86" si="8">AB81/AC81</f>
        <v>1</v>
      </c>
      <c r="AU81" s="67"/>
      <c r="AV81" s="34"/>
      <c r="AW81" s="72" t="s">
        <v>481</v>
      </c>
      <c r="AX81" s="47" t="s">
        <v>656</v>
      </c>
    </row>
    <row r="82" spans="1:50" s="48" customFormat="1" ht="84.75" customHeight="1" x14ac:dyDescent="0.25">
      <c r="A82" s="188"/>
      <c r="B82" s="189" t="s">
        <v>657</v>
      </c>
      <c r="C82" s="189" t="s">
        <v>119</v>
      </c>
      <c r="D82" s="189" t="s">
        <v>122</v>
      </c>
      <c r="E82" s="189" t="s">
        <v>123</v>
      </c>
      <c r="F82" s="189" t="s">
        <v>124</v>
      </c>
      <c r="G82" s="189" t="s">
        <v>27</v>
      </c>
      <c r="H82" s="190" t="s">
        <v>28</v>
      </c>
      <c r="I82" s="189" t="s">
        <v>29</v>
      </c>
      <c r="J82" s="189" t="s">
        <v>125</v>
      </c>
      <c r="K82" s="189" t="s">
        <v>126</v>
      </c>
      <c r="L82" s="189" t="s">
        <v>127</v>
      </c>
      <c r="M82" s="189"/>
      <c r="N82" s="189"/>
      <c r="O82" s="190" t="s">
        <v>33</v>
      </c>
      <c r="P82" s="190" t="s">
        <v>34</v>
      </c>
      <c r="Q82" s="191">
        <v>0.35</v>
      </c>
      <c r="R82" s="189"/>
      <c r="S82" s="189"/>
      <c r="T82" s="189"/>
      <c r="U82" s="189"/>
      <c r="V82" s="189"/>
      <c r="W82" s="189"/>
      <c r="X82" s="195"/>
      <c r="Y82" s="195"/>
      <c r="Z82" s="195"/>
      <c r="AA82" s="195"/>
      <c r="AB82" s="190">
        <v>176</v>
      </c>
      <c r="AC82" s="190">
        <v>147</v>
      </c>
      <c r="AD82" s="195"/>
      <c r="AE82" s="195"/>
      <c r="AF82" s="195"/>
      <c r="AG82" s="195"/>
      <c r="AH82" s="195"/>
      <c r="AI82" s="195"/>
      <c r="AJ82" s="195"/>
      <c r="AK82" s="195"/>
      <c r="AL82" s="195"/>
      <c r="AM82" s="219"/>
      <c r="AN82" s="219"/>
      <c r="AO82" s="219"/>
      <c r="AP82" s="36"/>
      <c r="AQ82" s="36"/>
      <c r="AR82" s="34"/>
      <c r="AS82" s="67"/>
      <c r="AT82" s="67">
        <f t="shared" si="8"/>
        <v>1.1972789115646258</v>
      </c>
      <c r="AU82" s="67"/>
      <c r="AV82" s="34"/>
      <c r="AW82" s="67" t="s">
        <v>481</v>
      </c>
      <c r="AX82" s="47" t="s">
        <v>658</v>
      </c>
    </row>
    <row r="83" spans="1:50" s="48" customFormat="1" ht="84.75" customHeight="1" x14ac:dyDescent="0.25">
      <c r="A83" s="188"/>
      <c r="B83" s="189" t="s">
        <v>659</v>
      </c>
      <c r="C83" s="189" t="s">
        <v>259</v>
      </c>
      <c r="D83" s="189" t="s">
        <v>262</v>
      </c>
      <c r="E83" s="189" t="s">
        <v>263</v>
      </c>
      <c r="F83" s="189" t="s">
        <v>264</v>
      </c>
      <c r="G83" s="189" t="s">
        <v>27</v>
      </c>
      <c r="H83" s="190" t="s">
        <v>28</v>
      </c>
      <c r="I83" s="189" t="s">
        <v>29</v>
      </c>
      <c r="J83" s="189" t="s">
        <v>63</v>
      </c>
      <c r="K83" s="189" t="s">
        <v>265</v>
      </c>
      <c r="L83" s="189" t="s">
        <v>266</v>
      </c>
      <c r="M83" s="189"/>
      <c r="N83" s="189"/>
      <c r="O83" s="190" t="s">
        <v>189</v>
      </c>
      <c r="P83" s="190" t="s">
        <v>34</v>
      </c>
      <c r="Q83" s="191">
        <v>1</v>
      </c>
      <c r="R83" s="189"/>
      <c r="S83" s="189"/>
      <c r="T83" s="189"/>
      <c r="U83" s="189"/>
      <c r="V83" s="189">
        <v>20</v>
      </c>
      <c r="W83" s="189">
        <v>20</v>
      </c>
      <c r="X83" s="195"/>
      <c r="Y83" s="195"/>
      <c r="Z83" s="195"/>
      <c r="AA83" s="195"/>
      <c r="AB83" s="190">
        <v>16</v>
      </c>
      <c r="AC83" s="190">
        <v>16</v>
      </c>
      <c r="AD83" s="195"/>
      <c r="AE83" s="195"/>
      <c r="AF83" s="195"/>
      <c r="AG83" s="195"/>
      <c r="AH83" s="195"/>
      <c r="AI83" s="195"/>
      <c r="AJ83" s="195"/>
      <c r="AK83" s="195"/>
      <c r="AL83" s="195"/>
      <c r="AM83" s="195"/>
      <c r="AN83" s="195"/>
      <c r="AO83" s="195"/>
      <c r="AP83" s="36"/>
      <c r="AQ83" s="36"/>
      <c r="AR83" s="34"/>
      <c r="AS83" s="34">
        <f>V83/W83</f>
        <v>1</v>
      </c>
      <c r="AT83" s="67">
        <f t="shared" si="8"/>
        <v>1</v>
      </c>
      <c r="AU83" s="67"/>
      <c r="AV83" s="34"/>
      <c r="AW83" s="72" t="s">
        <v>481</v>
      </c>
      <c r="AX83" s="47" t="s">
        <v>660</v>
      </c>
    </row>
    <row r="84" spans="1:50" s="48" customFormat="1" ht="51.75" customHeight="1" x14ac:dyDescent="0.25">
      <c r="A84" s="188"/>
      <c r="B84" s="189" t="s">
        <v>661</v>
      </c>
      <c r="C84" s="189" t="s">
        <v>259</v>
      </c>
      <c r="D84" s="189" t="s">
        <v>662</v>
      </c>
      <c r="E84" s="189" t="s">
        <v>272</v>
      </c>
      <c r="F84" s="189" t="s">
        <v>264</v>
      </c>
      <c r="G84" s="189" t="s">
        <v>50</v>
      </c>
      <c r="H84" s="190" t="s">
        <v>28</v>
      </c>
      <c r="I84" s="189" t="s">
        <v>29</v>
      </c>
      <c r="J84" s="189" t="s">
        <v>63</v>
      </c>
      <c r="K84" s="189" t="s">
        <v>273</v>
      </c>
      <c r="L84" s="189" t="s">
        <v>274</v>
      </c>
      <c r="M84" s="189"/>
      <c r="N84" s="189"/>
      <c r="O84" s="190" t="s">
        <v>189</v>
      </c>
      <c r="P84" s="190" t="s">
        <v>34</v>
      </c>
      <c r="Q84" s="191">
        <v>1</v>
      </c>
      <c r="R84" s="189"/>
      <c r="S84" s="189"/>
      <c r="T84" s="189"/>
      <c r="U84" s="189"/>
      <c r="V84" s="189">
        <v>4647</v>
      </c>
      <c r="W84" s="189">
        <v>4649</v>
      </c>
      <c r="X84" s="195"/>
      <c r="Y84" s="195"/>
      <c r="Z84" s="195"/>
      <c r="AA84" s="85"/>
      <c r="AB84" s="195">
        <v>4376</v>
      </c>
      <c r="AC84" s="195">
        <v>4393</v>
      </c>
      <c r="AD84" s="195"/>
      <c r="AE84" s="195"/>
      <c r="AF84" s="195"/>
      <c r="AG84" s="195"/>
      <c r="AH84" s="190"/>
      <c r="AI84" s="190"/>
      <c r="AJ84" s="195"/>
      <c r="AK84" s="195"/>
      <c r="AL84" s="195"/>
      <c r="AM84" s="195"/>
      <c r="AN84" s="190"/>
      <c r="AO84" s="190"/>
      <c r="AP84" s="36"/>
      <c r="AQ84" s="36"/>
      <c r="AR84" s="66"/>
      <c r="AS84" s="34">
        <f>V84/W84</f>
        <v>0.99956979995698003</v>
      </c>
      <c r="AT84" s="67">
        <f t="shared" si="8"/>
        <v>0.99613020714773504</v>
      </c>
      <c r="AU84" s="67"/>
      <c r="AV84" s="67"/>
      <c r="AW84" s="72" t="s">
        <v>481</v>
      </c>
      <c r="AX84" s="47" t="s">
        <v>663</v>
      </c>
    </row>
    <row r="85" spans="1:50" s="48" customFormat="1" ht="74.25" customHeight="1" x14ac:dyDescent="0.25">
      <c r="A85" s="188"/>
      <c r="B85" s="189" t="s">
        <v>664</v>
      </c>
      <c r="C85" s="189" t="s">
        <v>259</v>
      </c>
      <c r="D85" s="189" t="s">
        <v>275</v>
      </c>
      <c r="E85" s="189" t="s">
        <v>276</v>
      </c>
      <c r="F85" s="189" t="s">
        <v>264</v>
      </c>
      <c r="G85" s="189" t="s">
        <v>50</v>
      </c>
      <c r="H85" s="190" t="s">
        <v>28</v>
      </c>
      <c r="I85" s="189" t="s">
        <v>29</v>
      </c>
      <c r="J85" s="189" t="s">
        <v>63</v>
      </c>
      <c r="K85" s="189" t="s">
        <v>277</v>
      </c>
      <c r="L85" s="189" t="s">
        <v>278</v>
      </c>
      <c r="M85" s="189"/>
      <c r="N85" s="189"/>
      <c r="O85" s="190" t="s">
        <v>189</v>
      </c>
      <c r="P85" s="190" t="s">
        <v>34</v>
      </c>
      <c r="Q85" s="191">
        <v>1</v>
      </c>
      <c r="R85" s="189"/>
      <c r="S85" s="189"/>
      <c r="T85" s="189"/>
      <c r="U85" s="189"/>
      <c r="V85" s="189">
        <v>969</v>
      </c>
      <c r="W85" s="189">
        <v>969</v>
      </c>
      <c r="X85" s="195"/>
      <c r="Y85" s="195"/>
      <c r="Z85" s="195"/>
      <c r="AA85" s="195"/>
      <c r="AB85" s="195">
        <v>435</v>
      </c>
      <c r="AC85" s="195">
        <v>435</v>
      </c>
      <c r="AD85" s="195"/>
      <c r="AE85" s="195"/>
      <c r="AF85" s="195"/>
      <c r="AG85" s="195"/>
      <c r="AH85" s="207"/>
      <c r="AI85" s="207"/>
      <c r="AJ85" s="195"/>
      <c r="AK85" s="195"/>
      <c r="AL85" s="195"/>
      <c r="AM85" s="195"/>
      <c r="AN85" s="195"/>
      <c r="AO85" s="195"/>
      <c r="AP85" s="36"/>
      <c r="AQ85" s="36"/>
      <c r="AR85" s="34"/>
      <c r="AS85" s="34">
        <f>V85/W85</f>
        <v>1</v>
      </c>
      <c r="AT85" s="67">
        <f t="shared" si="8"/>
        <v>1</v>
      </c>
      <c r="AU85" s="67"/>
      <c r="AV85" s="34"/>
      <c r="AW85" s="72" t="s">
        <v>481</v>
      </c>
      <c r="AX85" s="47" t="s">
        <v>663</v>
      </c>
    </row>
    <row r="86" spans="1:50" s="4" customFormat="1" ht="69" customHeight="1" x14ac:dyDescent="0.25">
      <c r="A86" s="188"/>
      <c r="B86" s="189" t="s">
        <v>665</v>
      </c>
      <c r="C86" s="189" t="s">
        <v>259</v>
      </c>
      <c r="D86" s="189" t="s">
        <v>287</v>
      </c>
      <c r="E86" s="189" t="s">
        <v>288</v>
      </c>
      <c r="F86" s="189" t="s">
        <v>264</v>
      </c>
      <c r="G86" s="189" t="s">
        <v>50</v>
      </c>
      <c r="H86" s="190" t="s">
        <v>28</v>
      </c>
      <c r="I86" s="189" t="s">
        <v>29</v>
      </c>
      <c r="J86" s="189" t="s">
        <v>63</v>
      </c>
      <c r="K86" s="189" t="s">
        <v>289</v>
      </c>
      <c r="L86" s="189" t="s">
        <v>290</v>
      </c>
      <c r="M86" s="189"/>
      <c r="N86" s="189"/>
      <c r="O86" s="190" t="s">
        <v>189</v>
      </c>
      <c r="P86" s="190" t="s">
        <v>34</v>
      </c>
      <c r="Q86" s="191">
        <v>1</v>
      </c>
      <c r="R86" s="189"/>
      <c r="S86" s="189"/>
      <c r="T86" s="189"/>
      <c r="U86" s="189"/>
      <c r="V86" s="189">
        <v>1594</v>
      </c>
      <c r="W86" s="189">
        <v>1594</v>
      </c>
      <c r="X86" s="195"/>
      <c r="Y86" s="195"/>
      <c r="Z86" s="195"/>
      <c r="AA86" s="195"/>
      <c r="AB86" s="195">
        <v>645</v>
      </c>
      <c r="AC86" s="195">
        <v>645</v>
      </c>
      <c r="AD86" s="195"/>
      <c r="AE86" s="195"/>
      <c r="AF86" s="195"/>
      <c r="AG86" s="195"/>
      <c r="AH86" s="207"/>
      <c r="AI86" s="207"/>
      <c r="AJ86" s="195"/>
      <c r="AK86" s="195"/>
      <c r="AL86" s="195"/>
      <c r="AM86" s="195"/>
      <c r="AN86" s="195"/>
      <c r="AO86" s="195"/>
      <c r="AP86" s="36"/>
      <c r="AQ86" s="36"/>
      <c r="AR86" s="34"/>
      <c r="AS86" s="34">
        <f>V86/W86</f>
        <v>1</v>
      </c>
      <c r="AT86" s="67">
        <f t="shared" si="8"/>
        <v>1</v>
      </c>
      <c r="AU86" s="67"/>
      <c r="AV86" s="34"/>
      <c r="AW86" s="72" t="s">
        <v>481</v>
      </c>
      <c r="AX86" s="47" t="s">
        <v>663</v>
      </c>
    </row>
    <row r="87" spans="1:50" s="48" customFormat="1" ht="58.5" customHeight="1" x14ac:dyDescent="0.25">
      <c r="A87" s="188"/>
      <c r="B87" s="189" t="s">
        <v>666</v>
      </c>
      <c r="C87" s="189" t="s">
        <v>291</v>
      </c>
      <c r="D87" s="189" t="s">
        <v>667</v>
      </c>
      <c r="E87" s="189" t="s">
        <v>668</v>
      </c>
      <c r="F87" s="189" t="s">
        <v>296</v>
      </c>
      <c r="G87" s="189" t="s">
        <v>569</v>
      </c>
      <c r="H87" s="190"/>
      <c r="I87" s="189" t="s">
        <v>576</v>
      </c>
      <c r="J87" s="189" t="s">
        <v>63</v>
      </c>
      <c r="K87" s="189" t="s">
        <v>669</v>
      </c>
      <c r="L87" s="189"/>
      <c r="M87" s="189"/>
      <c r="N87" s="189"/>
      <c r="O87" s="190" t="s">
        <v>637</v>
      </c>
      <c r="P87" s="190" t="s">
        <v>34</v>
      </c>
      <c r="Q87" s="207">
        <v>56</v>
      </c>
      <c r="R87" s="189"/>
      <c r="S87" s="189"/>
      <c r="T87" s="189"/>
      <c r="U87" s="189"/>
      <c r="V87" s="189">
        <v>49</v>
      </c>
      <c r="W87" s="189"/>
      <c r="X87" s="195"/>
      <c r="Y87" s="195"/>
      <c r="Z87" s="195"/>
      <c r="AA87" s="195"/>
      <c r="AB87" s="190">
        <f>17+18+21</f>
        <v>56</v>
      </c>
      <c r="AC87" s="190"/>
      <c r="AD87" s="195"/>
      <c r="AE87" s="195"/>
      <c r="AF87" s="195"/>
      <c r="AG87" s="195"/>
      <c r="AH87" s="189"/>
      <c r="AI87" s="189"/>
      <c r="AJ87" s="195"/>
      <c r="AK87" s="195"/>
      <c r="AL87" s="195"/>
      <c r="AM87" s="195"/>
      <c r="AN87" s="195"/>
      <c r="AO87" s="195"/>
      <c r="AP87" s="36"/>
      <c r="AQ87" s="36"/>
      <c r="AR87" s="34"/>
      <c r="AS87" s="80">
        <v>49</v>
      </c>
      <c r="AT87" s="80">
        <v>56</v>
      </c>
      <c r="AU87" s="67"/>
      <c r="AV87" s="34"/>
      <c r="AW87" s="75" t="s">
        <v>481</v>
      </c>
      <c r="AX87" s="47" t="s">
        <v>670</v>
      </c>
    </row>
    <row r="88" spans="1:50" s="48" customFormat="1" ht="130.5" customHeight="1" x14ac:dyDescent="0.25">
      <c r="A88" s="188"/>
      <c r="B88" s="189" t="s">
        <v>671</v>
      </c>
      <c r="C88" s="189" t="s">
        <v>291</v>
      </c>
      <c r="D88" s="189" t="s">
        <v>672</v>
      </c>
      <c r="E88" s="189" t="s">
        <v>673</v>
      </c>
      <c r="F88" s="189" t="s">
        <v>296</v>
      </c>
      <c r="G88" s="189" t="s">
        <v>50</v>
      </c>
      <c r="H88" s="190"/>
      <c r="I88" s="189" t="s">
        <v>576</v>
      </c>
      <c r="J88" s="189" t="s">
        <v>125</v>
      </c>
      <c r="K88" s="189" t="s">
        <v>674</v>
      </c>
      <c r="L88" s="189" t="s">
        <v>675</v>
      </c>
      <c r="M88" s="189"/>
      <c r="N88" s="189"/>
      <c r="O88" s="190" t="s">
        <v>676</v>
      </c>
      <c r="P88" s="190" t="s">
        <v>34</v>
      </c>
      <c r="Q88" s="191">
        <v>0.3</v>
      </c>
      <c r="R88" s="189"/>
      <c r="S88" s="189"/>
      <c r="T88" s="189"/>
      <c r="U88" s="189"/>
      <c r="V88" s="189"/>
      <c r="W88" s="189"/>
      <c r="X88" s="195"/>
      <c r="Y88" s="195"/>
      <c r="Z88" s="195"/>
      <c r="AA88" s="195"/>
      <c r="AB88" s="209">
        <v>0.91830000000000001</v>
      </c>
      <c r="AC88" s="209">
        <v>0.624</v>
      </c>
      <c r="AD88" s="195"/>
      <c r="AE88" s="195"/>
      <c r="AF88" s="195"/>
      <c r="AG88" s="195"/>
      <c r="AH88" s="189"/>
      <c r="AI88" s="189"/>
      <c r="AJ88" s="195"/>
      <c r="AK88" s="195"/>
      <c r="AL88" s="195"/>
      <c r="AM88" s="195"/>
      <c r="AN88" s="195"/>
      <c r="AO88" s="195"/>
      <c r="AP88" s="36"/>
      <c r="AQ88" s="36"/>
      <c r="AR88" s="34"/>
      <c r="AS88" s="67"/>
      <c r="AT88" s="67">
        <f>AB88-AC88</f>
        <v>0.29430000000000001</v>
      </c>
      <c r="AU88" s="67"/>
      <c r="AV88" s="34"/>
      <c r="AW88" s="75" t="s">
        <v>481</v>
      </c>
      <c r="AX88" s="47" t="s">
        <v>677</v>
      </c>
    </row>
    <row r="89" spans="1:50" s="91" customFormat="1" ht="29.25" hidden="1" customHeight="1" x14ac:dyDescent="0.25">
      <c r="C89" s="1" t="s">
        <v>348</v>
      </c>
      <c r="D89" s="90" t="s">
        <v>437</v>
      </c>
      <c r="E89" s="90" t="s">
        <v>438</v>
      </c>
      <c r="F89" s="90" t="s">
        <v>352</v>
      </c>
      <c r="G89" s="90" t="s">
        <v>27</v>
      </c>
      <c r="H89" s="1" t="s">
        <v>38</v>
      </c>
      <c r="I89" s="90" t="s">
        <v>29</v>
      </c>
      <c r="J89" s="90" t="s">
        <v>125</v>
      </c>
      <c r="K89" s="90" t="s">
        <v>439</v>
      </c>
      <c r="L89" s="90" t="s">
        <v>440</v>
      </c>
      <c r="M89" s="90"/>
      <c r="N89" s="90"/>
      <c r="O89" s="82" t="s">
        <v>189</v>
      </c>
      <c r="P89" s="82" t="s">
        <v>78</v>
      </c>
      <c r="Q89" s="92"/>
      <c r="R89" s="90"/>
      <c r="S89" s="90"/>
      <c r="T89" s="90"/>
      <c r="U89" s="90"/>
      <c r="V89" s="90"/>
      <c r="W89" s="90"/>
      <c r="X89" s="83"/>
      <c r="Y89" s="83"/>
      <c r="Z89" s="83"/>
      <c r="AA89" s="83"/>
      <c r="AB89" s="83"/>
      <c r="AC89" s="83"/>
      <c r="AD89" s="83"/>
      <c r="AE89" s="83"/>
      <c r="AF89" s="83"/>
      <c r="AG89" s="83"/>
      <c r="AH89" s="83"/>
      <c r="AI89" s="83"/>
      <c r="AJ89" s="82"/>
      <c r="AK89" s="82"/>
      <c r="AL89" s="83"/>
      <c r="AM89" s="83"/>
      <c r="AN89" s="83"/>
      <c r="AO89" s="83"/>
      <c r="AP89" s="117"/>
      <c r="AQ89" s="117"/>
      <c r="AR89" s="117"/>
      <c r="AS89" s="95"/>
      <c r="AT89" s="95"/>
      <c r="AU89" s="95"/>
      <c r="AV89" s="117"/>
      <c r="AW89" s="95"/>
      <c r="AX89" s="98"/>
    </row>
    <row r="90" spans="1:50" s="48" customFormat="1" ht="93" hidden="1" customHeight="1" x14ac:dyDescent="0.25">
      <c r="B90" s="48" t="s">
        <v>678</v>
      </c>
      <c r="C90" s="1" t="s">
        <v>417</v>
      </c>
      <c r="D90" s="1" t="s">
        <v>420</v>
      </c>
      <c r="E90" s="1" t="s">
        <v>421</v>
      </c>
      <c r="F90" s="1" t="s">
        <v>422</v>
      </c>
      <c r="G90" s="1" t="s">
        <v>50</v>
      </c>
      <c r="H90" s="5" t="s">
        <v>28</v>
      </c>
      <c r="I90" s="1" t="s">
        <v>29</v>
      </c>
      <c r="J90" s="1" t="s">
        <v>63</v>
      </c>
      <c r="K90" s="1" t="s">
        <v>423</v>
      </c>
      <c r="L90" s="1" t="s">
        <v>424</v>
      </c>
      <c r="M90" s="1"/>
      <c r="N90" s="1"/>
      <c r="O90" s="5" t="s">
        <v>189</v>
      </c>
      <c r="P90" s="5" t="s">
        <v>78</v>
      </c>
      <c r="Q90" s="27">
        <v>1</v>
      </c>
      <c r="R90" s="70"/>
      <c r="S90" s="70"/>
      <c r="T90" s="1"/>
      <c r="U90" s="1"/>
      <c r="V90" s="1">
        <v>43</v>
      </c>
      <c r="W90" s="1">
        <v>43</v>
      </c>
      <c r="X90" s="2"/>
      <c r="Y90" s="2"/>
      <c r="Z90" s="2"/>
      <c r="AA90" s="2"/>
      <c r="AB90" s="5">
        <v>129</v>
      </c>
      <c r="AC90" s="5">
        <v>129</v>
      </c>
      <c r="AD90" s="2"/>
      <c r="AE90" s="2"/>
      <c r="AF90" s="83"/>
      <c r="AG90" s="83"/>
      <c r="AH90" s="5"/>
      <c r="AI90" s="5"/>
      <c r="AJ90" s="2"/>
      <c r="AK90" s="2"/>
      <c r="AL90" s="2"/>
      <c r="AM90" s="2"/>
      <c r="AN90" s="5"/>
      <c r="AO90" s="5"/>
      <c r="AP90" s="36">
        <f>R90+T90+V90+X90+Z90+AB90+AD90+AF90+AH90+AJ90+AL90+AN90</f>
        <v>172</v>
      </c>
      <c r="AQ90" s="36">
        <f>S90+U90+W90+Y90+AA90+AC90+AE90+AG90+AI90+AK90+AM90+AO90</f>
        <v>172</v>
      </c>
      <c r="AR90" s="34">
        <f>(AP90/AQ90)</f>
        <v>1</v>
      </c>
      <c r="AS90" s="34">
        <v>1</v>
      </c>
      <c r="AT90" s="34"/>
      <c r="AU90" s="34"/>
      <c r="AV90" s="34">
        <v>1</v>
      </c>
      <c r="AW90" s="72" t="s">
        <v>481</v>
      </c>
      <c r="AX90" s="47" t="s">
        <v>679</v>
      </c>
    </row>
    <row r="91" spans="1:50" s="48" customFormat="1" ht="80.25" customHeight="1" thickBot="1" x14ac:dyDescent="0.3">
      <c r="A91" s="188"/>
      <c r="B91" s="189" t="s">
        <v>680</v>
      </c>
      <c r="C91" s="220" t="s">
        <v>291</v>
      </c>
      <c r="D91" s="189" t="s">
        <v>315</v>
      </c>
      <c r="E91" s="189" t="s">
        <v>316</v>
      </c>
      <c r="F91" s="189" t="s">
        <v>296</v>
      </c>
      <c r="G91" s="189" t="s">
        <v>44</v>
      </c>
      <c r="H91" s="221" t="s">
        <v>28</v>
      </c>
      <c r="I91" s="189" t="s">
        <v>29</v>
      </c>
      <c r="J91" s="189" t="s">
        <v>63</v>
      </c>
      <c r="K91" s="189" t="s">
        <v>317</v>
      </c>
      <c r="L91" s="189" t="s">
        <v>318</v>
      </c>
      <c r="M91" s="189"/>
      <c r="N91" s="189"/>
      <c r="O91" s="190" t="s">
        <v>189</v>
      </c>
      <c r="P91" s="190" t="s">
        <v>34</v>
      </c>
      <c r="Q91" s="191">
        <v>0.92</v>
      </c>
      <c r="R91" s="189"/>
      <c r="S91" s="189"/>
      <c r="T91" s="189"/>
      <c r="U91" s="189"/>
      <c r="V91" s="189">
        <v>113</v>
      </c>
      <c r="W91" s="189">
        <v>114</v>
      </c>
      <c r="X91" s="195"/>
      <c r="Y91" s="195"/>
      <c r="Z91" s="195"/>
      <c r="AA91" s="195"/>
      <c r="AB91" s="189">
        <v>681</v>
      </c>
      <c r="AC91" s="189">
        <v>690</v>
      </c>
      <c r="AD91" s="195"/>
      <c r="AE91" s="195"/>
      <c r="AF91" s="195"/>
      <c r="AG91" s="195"/>
      <c r="AH91" s="189"/>
      <c r="AI91" s="189"/>
      <c r="AJ91" s="195"/>
      <c r="AK91" s="195"/>
      <c r="AL91" s="195"/>
      <c r="AM91" s="195"/>
      <c r="AN91" s="195"/>
      <c r="AO91" s="195"/>
      <c r="AP91" s="36"/>
      <c r="AQ91" s="36"/>
      <c r="AR91" s="34"/>
      <c r="AS91" s="67">
        <f>V91/W91</f>
        <v>0.99122807017543857</v>
      </c>
      <c r="AT91" s="67">
        <f>AB91/AC91</f>
        <v>0.9869565217391304</v>
      </c>
      <c r="AU91" s="67"/>
      <c r="AV91" s="67"/>
      <c r="AW91" s="75" t="s">
        <v>481</v>
      </c>
      <c r="AX91" s="47" t="s">
        <v>677</v>
      </c>
    </row>
    <row r="92" spans="1:50" s="48" customFormat="1" ht="140.25" x14ac:dyDescent="0.25">
      <c r="A92" s="182"/>
      <c r="B92" s="190" t="s">
        <v>681</v>
      </c>
      <c r="C92" s="190" t="s">
        <v>363</v>
      </c>
      <c r="D92" s="190" t="s">
        <v>682</v>
      </c>
      <c r="E92" s="190" t="s">
        <v>683</v>
      </c>
      <c r="F92" s="190" t="s">
        <v>368</v>
      </c>
      <c r="G92" s="190" t="s">
        <v>27</v>
      </c>
      <c r="H92" s="190" t="s">
        <v>28</v>
      </c>
      <c r="I92" s="190" t="s">
        <v>29</v>
      </c>
      <c r="J92" s="190" t="s">
        <v>210</v>
      </c>
      <c r="K92" s="190" t="s">
        <v>684</v>
      </c>
      <c r="L92" s="190" t="s">
        <v>685</v>
      </c>
      <c r="M92" s="190"/>
      <c r="N92" s="190"/>
      <c r="O92" s="190" t="s">
        <v>234</v>
      </c>
      <c r="P92" s="190" t="s">
        <v>34</v>
      </c>
      <c r="Q92" s="191">
        <v>1</v>
      </c>
      <c r="R92" s="190"/>
      <c r="S92" s="190"/>
      <c r="T92" s="190"/>
      <c r="U92" s="190"/>
      <c r="V92" s="222">
        <v>16.88</v>
      </c>
      <c r="W92" s="223">
        <v>20</v>
      </c>
      <c r="X92" s="189"/>
      <c r="Y92" s="189"/>
      <c r="Z92" s="189"/>
      <c r="AA92" s="189"/>
      <c r="AB92" s="194">
        <v>20.89</v>
      </c>
      <c r="AC92" s="223">
        <v>22</v>
      </c>
      <c r="AD92" s="224"/>
      <c r="AE92" s="213"/>
      <c r="AF92" s="213"/>
      <c r="AG92" s="213"/>
      <c r="AH92" s="225"/>
      <c r="AI92" s="225"/>
      <c r="AJ92" s="213"/>
      <c r="AK92" s="213"/>
      <c r="AL92" s="213"/>
      <c r="AM92" s="213"/>
      <c r="AN92" s="226"/>
      <c r="AO92" s="201"/>
      <c r="AP92" s="36">
        <f>R92+T92+V92+X92+Z92+AB92+AD92+AF92+AH92+AJ92+AL92+AN92</f>
        <v>37.769999999999996</v>
      </c>
      <c r="AQ92" s="36">
        <f>S92+U92+W92+Y92+AA92+AC92+AE92+AG92+AI92+AK92+AM92+AO92</f>
        <v>42</v>
      </c>
      <c r="AR92" s="67">
        <f>AP92/AQ92</f>
        <v>0.89928571428571424</v>
      </c>
      <c r="AS92" s="66">
        <f>V92/W92</f>
        <v>0.84399999999999997</v>
      </c>
      <c r="AT92" s="67">
        <f>IFERROR((X92+Z92+AB92)/(Y92+AA92+AC92),"")</f>
        <v>0.94954545454545458</v>
      </c>
      <c r="AU92" s="67"/>
      <c r="AV92" s="66"/>
      <c r="AW92" s="72" t="s">
        <v>481</v>
      </c>
      <c r="AX92" s="51" t="s">
        <v>686</v>
      </c>
    </row>
    <row r="93" spans="1:50" s="48" customFormat="1" ht="63.75" x14ac:dyDescent="0.25">
      <c r="A93" s="188"/>
      <c r="B93" s="189" t="s">
        <v>687</v>
      </c>
      <c r="C93" s="189" t="s">
        <v>417</v>
      </c>
      <c r="D93" s="189" t="s">
        <v>426</v>
      </c>
      <c r="E93" s="189" t="s">
        <v>427</v>
      </c>
      <c r="F93" s="189" t="s">
        <v>428</v>
      </c>
      <c r="G93" s="189" t="s">
        <v>27</v>
      </c>
      <c r="H93" s="190" t="s">
        <v>28</v>
      </c>
      <c r="I93" s="189" t="s">
        <v>29</v>
      </c>
      <c r="J93" s="189" t="s">
        <v>63</v>
      </c>
      <c r="K93" s="189" t="s">
        <v>688</v>
      </c>
      <c r="L93" s="189" t="s">
        <v>689</v>
      </c>
      <c r="M93" s="189"/>
      <c r="N93" s="189"/>
      <c r="O93" s="189" t="s">
        <v>189</v>
      </c>
      <c r="P93" s="189" t="s">
        <v>34</v>
      </c>
      <c r="Q93" s="70">
        <v>1</v>
      </c>
      <c r="R93" s="189"/>
      <c r="S93" s="189"/>
      <c r="T93" s="189"/>
      <c r="U93" s="189"/>
      <c r="V93" s="189">
        <v>47</v>
      </c>
      <c r="W93" s="189">
        <v>47</v>
      </c>
      <c r="X93" s="195"/>
      <c r="Y93" s="195"/>
      <c r="Z93" s="195"/>
      <c r="AA93" s="195"/>
      <c r="AB93" s="190">
        <v>56.9</v>
      </c>
      <c r="AC93" s="190">
        <v>57</v>
      </c>
      <c r="AD93" s="213"/>
      <c r="AE93" s="213"/>
      <c r="AF93" s="213"/>
      <c r="AG93" s="213"/>
      <c r="AH93" s="201"/>
      <c r="AI93" s="201"/>
      <c r="AJ93" s="213"/>
      <c r="AK93" s="213"/>
      <c r="AL93" s="213"/>
      <c r="AM93" s="213"/>
      <c r="AN93" s="201"/>
      <c r="AO93" s="201"/>
      <c r="AP93" s="36"/>
      <c r="AQ93" s="36"/>
      <c r="AR93" s="34"/>
      <c r="AS93" s="34">
        <f>V93/W93</f>
        <v>1</v>
      </c>
      <c r="AT93" s="67">
        <f>AB93/AC93</f>
        <v>0.99824561403508771</v>
      </c>
      <c r="AU93" s="67"/>
      <c r="AV93" s="66"/>
      <c r="AW93" s="72" t="s">
        <v>481</v>
      </c>
      <c r="AX93" s="47" t="s">
        <v>690</v>
      </c>
    </row>
    <row r="94" spans="1:50" x14ac:dyDescent="0.25">
      <c r="AS94" s="67"/>
    </row>
    <row r="96" spans="1:50" ht="60" customHeight="1" thickBot="1" x14ac:dyDescent="0.3">
      <c r="C96" s="227"/>
      <c r="D96" s="227"/>
      <c r="E96" s="227"/>
      <c r="F96" s="227"/>
      <c r="G96" s="228"/>
      <c r="H96" s="228"/>
      <c r="I96" s="228"/>
      <c r="J96" s="228"/>
      <c r="K96" s="227"/>
      <c r="L96" s="227"/>
      <c r="M96" s="227"/>
      <c r="N96" s="227"/>
      <c r="O96" s="228"/>
      <c r="P96" s="228"/>
      <c r="Q96" s="228"/>
      <c r="R96" s="228"/>
      <c r="S96" s="228"/>
      <c r="T96" s="228"/>
      <c r="U96" s="228"/>
      <c r="V96" s="228"/>
      <c r="W96" s="228"/>
      <c r="X96" s="228"/>
      <c r="Y96" s="228"/>
      <c r="Z96" s="228"/>
      <c r="AA96" s="228"/>
      <c r="AB96" s="228"/>
      <c r="AC96" s="228"/>
      <c r="AD96" s="228"/>
      <c r="AE96" s="228"/>
      <c r="AF96" s="228"/>
      <c r="AG96" s="228"/>
      <c r="AH96" s="228"/>
      <c r="AI96" s="228"/>
      <c r="AJ96" s="228"/>
      <c r="AK96" s="228"/>
      <c r="AL96" s="228"/>
      <c r="AM96" s="229"/>
      <c r="AN96" s="228"/>
      <c r="AO96" s="228"/>
      <c r="AP96" s="56"/>
      <c r="AQ96" s="56"/>
      <c r="AR96" s="56"/>
      <c r="AS96" s="56"/>
      <c r="AT96" s="56"/>
      <c r="AU96" s="56"/>
      <c r="AV96" s="56"/>
      <c r="AW96" s="56"/>
      <c r="AX96" s="121"/>
    </row>
  </sheetData>
  <autoFilter ref="A4:BB93" xr:uid="{00000000-0001-0000-0100-000000000000}">
    <filterColumn colId="15">
      <filters>
        <filter val="Activo"/>
      </filters>
    </filterColumn>
  </autoFilter>
  <mergeCells count="3">
    <mergeCell ref="B1:D1"/>
    <mergeCell ref="E1:AS1"/>
    <mergeCell ref="AT1:AX1"/>
  </mergeCells>
  <conditionalFormatting sqref="AW2:AW1048576 AK45">
    <cfRule type="cellIs" dxfId="5" priority="10" operator="equal">
      <formula>"En alerta"</formula>
    </cfRule>
    <cfRule type="cellIs" dxfId="4" priority="11" operator="equal">
      <formula>"En ejecución"</formula>
    </cfRule>
    <cfRule type="cellIs" dxfId="3" priority="12" operator="equal">
      <formula>"En cumplimiento"</formula>
    </cfRule>
  </conditionalFormatting>
  <pageMargins left="0.7" right="0.7" top="0.75" bottom="0.75" header="0.3" footer="0.3"/>
  <pageSetup scale="79" orientation="portrait" r:id="rId1"/>
  <rowBreaks count="1" manualBreakCount="1">
    <brk id="15" max="16383" man="1"/>
  </rowBreaks>
  <colBreaks count="1" manualBreakCount="1">
    <brk id="4"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B1:AW105"/>
  <sheetViews>
    <sheetView showGridLines="0" view="pageBreakPreview" topLeftCell="B7" zoomScaleNormal="10" zoomScaleSheetLayoutView="100" workbookViewId="0">
      <pane xSplit="5" ySplit="3" topLeftCell="G94" activePane="bottomRight" state="frozen"/>
      <selection pane="topRight" activeCell="G7" sqref="G7"/>
      <selection pane="bottomLeft" activeCell="B10" sqref="B10"/>
      <selection pane="bottomRight" activeCell="E96" sqref="E96"/>
    </sheetView>
  </sheetViews>
  <sheetFormatPr baseColWidth="10" defaultColWidth="11.42578125" defaultRowHeight="12.75" x14ac:dyDescent="0.25"/>
  <cols>
    <col min="1" max="1" width="4.42578125" style="3" customWidth="1"/>
    <col min="2" max="2" width="22.85546875" style="3" customWidth="1"/>
    <col min="3" max="3" width="20.85546875" style="3" customWidth="1"/>
    <col min="4" max="4" width="39.7109375" style="7" customWidth="1"/>
    <col min="5" max="5" width="31" style="3" customWidth="1"/>
    <col min="6" max="6" width="26.140625" style="7" customWidth="1"/>
    <col min="7" max="7" width="30.85546875" style="7" customWidth="1"/>
    <col min="8" max="8" width="22.5703125" style="3" customWidth="1"/>
    <col min="9" max="10" width="15.85546875" style="3" customWidth="1"/>
    <col min="11" max="11" width="12.140625" style="3" customWidth="1"/>
    <col min="12" max="12" width="15.7109375" style="3" customWidth="1"/>
    <col min="13" max="14" width="15.85546875" style="7" customWidth="1"/>
    <col min="15" max="16" width="13.140625" style="3" customWidth="1"/>
    <col min="17" max="18" width="15" style="4" customWidth="1"/>
    <col min="19" max="19" width="15" style="4" hidden="1" customWidth="1"/>
    <col min="20" max="43" width="6.28515625" style="3" hidden="1" customWidth="1"/>
    <col min="44" max="44" width="6" style="3" hidden="1" customWidth="1"/>
    <col min="45" max="45" width="6.140625" style="3" hidden="1" customWidth="1"/>
    <col min="46" max="46" width="0" style="4" hidden="1" customWidth="1"/>
    <col min="47" max="47" width="12.42578125" style="3" hidden="1" customWidth="1"/>
    <col min="48" max="48" width="37.140625" style="3" customWidth="1"/>
    <col min="49" max="49" width="6.28515625" style="3" customWidth="1"/>
    <col min="50" max="16384" width="11.42578125" style="3"/>
  </cols>
  <sheetData>
    <row r="1" spans="2:48" ht="13.5" thickBot="1" x14ac:dyDescent="0.3"/>
    <row r="2" spans="2:48" s="41" customFormat="1" ht="18.75" customHeight="1" thickBot="1" x14ac:dyDescent="0.3">
      <c r="B2" s="130"/>
      <c r="C2" s="149" t="s">
        <v>0</v>
      </c>
      <c r="D2" s="150"/>
      <c r="E2" s="151"/>
      <c r="F2" s="158" t="s">
        <v>1</v>
      </c>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59"/>
      <c r="AJ2" s="168" t="s">
        <v>692</v>
      </c>
      <c r="AK2" s="134"/>
      <c r="AL2" s="134"/>
      <c r="AM2" s="134"/>
      <c r="AN2" s="134"/>
      <c r="AO2" s="134"/>
      <c r="AP2" s="134"/>
      <c r="AQ2" s="135"/>
      <c r="AR2" s="168" t="s">
        <v>693</v>
      </c>
      <c r="AS2" s="134"/>
      <c r="AT2" s="134"/>
      <c r="AU2" s="134"/>
      <c r="AV2" s="135"/>
    </row>
    <row r="3" spans="2:48" s="41" customFormat="1" ht="18.75" customHeight="1" thickBot="1" x14ac:dyDescent="0.3">
      <c r="B3" s="131"/>
      <c r="C3" s="152"/>
      <c r="D3" s="153"/>
      <c r="E3" s="154"/>
      <c r="F3" s="160"/>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61"/>
      <c r="AJ3" s="168" t="s">
        <v>694</v>
      </c>
      <c r="AK3" s="134"/>
      <c r="AL3" s="134"/>
      <c r="AM3" s="134"/>
      <c r="AN3" s="134"/>
      <c r="AO3" s="134"/>
      <c r="AP3" s="134"/>
      <c r="AQ3" s="135"/>
      <c r="AR3" s="168">
        <v>1</v>
      </c>
      <c r="AS3" s="134"/>
      <c r="AT3" s="134"/>
      <c r="AU3" s="134"/>
      <c r="AV3" s="135"/>
    </row>
    <row r="4" spans="2:48" s="41" customFormat="1" ht="18.75" customHeight="1" thickBot="1" x14ac:dyDescent="0.3">
      <c r="B4" s="131"/>
      <c r="C4" s="155"/>
      <c r="D4" s="156"/>
      <c r="E4" s="157"/>
      <c r="F4" s="162"/>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63"/>
      <c r="AJ4" s="168" t="s">
        <v>695</v>
      </c>
      <c r="AK4" s="134"/>
      <c r="AL4" s="134"/>
      <c r="AM4" s="134"/>
      <c r="AN4" s="134"/>
      <c r="AO4" s="134"/>
      <c r="AP4" s="134"/>
      <c r="AQ4" s="135"/>
      <c r="AR4" s="169">
        <v>43896</v>
      </c>
      <c r="AS4" s="136"/>
      <c r="AT4" s="136"/>
      <c r="AU4" s="136"/>
      <c r="AV4" s="137"/>
    </row>
    <row r="5" spans="2:48" s="41" customFormat="1" ht="15" customHeight="1" x14ac:dyDescent="0.25">
      <c r="B5" s="131"/>
      <c r="C5" s="149" t="s">
        <v>2</v>
      </c>
      <c r="D5" s="150"/>
      <c r="E5" s="151"/>
      <c r="F5" s="158" t="s">
        <v>3</v>
      </c>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59"/>
      <c r="AJ5" s="149" t="s">
        <v>696</v>
      </c>
      <c r="AK5" s="150"/>
      <c r="AL5" s="150"/>
      <c r="AM5" s="150"/>
      <c r="AN5" s="150"/>
      <c r="AO5" s="150"/>
      <c r="AP5" s="150"/>
      <c r="AQ5" s="151"/>
      <c r="AR5" s="170" t="s">
        <v>697</v>
      </c>
      <c r="AS5" s="126"/>
      <c r="AT5" s="126"/>
      <c r="AU5" s="126"/>
      <c r="AV5" s="127"/>
    </row>
    <row r="6" spans="2:48" s="41" customFormat="1" ht="15.75" customHeight="1" thickBot="1" x14ac:dyDescent="0.3">
      <c r="B6" s="132"/>
      <c r="C6" s="155"/>
      <c r="D6" s="156"/>
      <c r="E6" s="157"/>
      <c r="F6" s="162"/>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63"/>
      <c r="AJ6" s="155"/>
      <c r="AK6" s="156"/>
      <c r="AL6" s="156"/>
      <c r="AM6" s="156"/>
      <c r="AN6" s="156"/>
      <c r="AO6" s="156"/>
      <c r="AP6" s="156"/>
      <c r="AQ6" s="157"/>
      <c r="AR6" s="171"/>
      <c r="AS6" s="128"/>
      <c r="AT6" s="128"/>
      <c r="AU6" s="128"/>
      <c r="AV6" s="129"/>
    </row>
    <row r="7" spans="2:48" ht="13.5" thickBot="1" x14ac:dyDescent="0.3"/>
    <row r="8" spans="2:48" ht="15" customHeight="1" x14ac:dyDescent="0.25">
      <c r="B8" s="166" t="s">
        <v>4</v>
      </c>
      <c r="C8" s="147" t="s">
        <v>5</v>
      </c>
      <c r="D8" s="147" t="s">
        <v>6</v>
      </c>
      <c r="E8" s="147" t="s">
        <v>7</v>
      </c>
      <c r="F8" s="147" t="s">
        <v>8</v>
      </c>
      <c r="G8" s="145" t="s">
        <v>9</v>
      </c>
      <c r="H8" s="147" t="s">
        <v>10</v>
      </c>
      <c r="I8" s="164" t="s">
        <v>11</v>
      </c>
      <c r="J8" s="147" t="s">
        <v>12</v>
      </c>
      <c r="K8" s="147" t="s">
        <v>13</v>
      </c>
      <c r="L8" s="147" t="s">
        <v>14</v>
      </c>
      <c r="M8" s="147" t="s">
        <v>15</v>
      </c>
      <c r="N8" s="147"/>
      <c r="O8" s="147"/>
      <c r="P8" s="147"/>
      <c r="Q8" s="147" t="s">
        <v>16</v>
      </c>
      <c r="R8" s="147" t="s">
        <v>17</v>
      </c>
      <c r="S8" s="147" t="s">
        <v>18</v>
      </c>
      <c r="T8" s="147" t="s">
        <v>458</v>
      </c>
      <c r="U8" s="147"/>
      <c r="V8" s="147" t="s">
        <v>459</v>
      </c>
      <c r="W8" s="147"/>
      <c r="X8" s="147" t="s">
        <v>460</v>
      </c>
      <c r="Y8" s="147"/>
      <c r="Z8" s="147" t="s">
        <v>461</v>
      </c>
      <c r="AA8" s="147"/>
      <c r="AB8" s="147" t="s">
        <v>462</v>
      </c>
      <c r="AC8" s="147"/>
      <c r="AD8" s="147" t="s">
        <v>463</v>
      </c>
      <c r="AE8" s="147"/>
      <c r="AF8" s="147" t="s">
        <v>464</v>
      </c>
      <c r="AG8" s="147"/>
      <c r="AH8" s="147" t="s">
        <v>465</v>
      </c>
      <c r="AI8" s="147"/>
      <c r="AJ8" s="147" t="s">
        <v>466</v>
      </c>
      <c r="AK8" s="147"/>
      <c r="AL8" s="147" t="s">
        <v>467</v>
      </c>
      <c r="AM8" s="147"/>
      <c r="AN8" s="147" t="s">
        <v>468</v>
      </c>
      <c r="AO8" s="147"/>
      <c r="AP8" s="147" t="s">
        <v>469</v>
      </c>
      <c r="AQ8" s="147"/>
      <c r="AR8" s="147" t="s">
        <v>698</v>
      </c>
      <c r="AS8" s="147"/>
      <c r="AT8" s="147" t="s">
        <v>699</v>
      </c>
      <c r="AU8" s="147" t="s">
        <v>19</v>
      </c>
      <c r="AV8" s="175" t="s">
        <v>20</v>
      </c>
    </row>
    <row r="9" spans="2:48" x14ac:dyDescent="0.25">
      <c r="B9" s="167"/>
      <c r="C9" s="148"/>
      <c r="D9" s="148"/>
      <c r="E9" s="148"/>
      <c r="F9" s="148"/>
      <c r="G9" s="146"/>
      <c r="H9" s="148"/>
      <c r="I9" s="165"/>
      <c r="J9" s="148"/>
      <c r="K9" s="148"/>
      <c r="L9" s="148"/>
      <c r="M9" s="64" t="s">
        <v>637</v>
      </c>
      <c r="N9" s="64" t="s">
        <v>700</v>
      </c>
      <c r="O9" s="64" t="s">
        <v>701</v>
      </c>
      <c r="P9" s="64" t="s">
        <v>702</v>
      </c>
      <c r="Q9" s="148"/>
      <c r="R9" s="148"/>
      <c r="S9" s="148"/>
      <c r="T9" s="64" t="s">
        <v>703</v>
      </c>
      <c r="U9" s="64" t="s">
        <v>704</v>
      </c>
      <c r="V9" s="64" t="s">
        <v>703</v>
      </c>
      <c r="W9" s="64" t="s">
        <v>704</v>
      </c>
      <c r="X9" s="64" t="s">
        <v>703</v>
      </c>
      <c r="Y9" s="64" t="s">
        <v>704</v>
      </c>
      <c r="Z9" s="64" t="s">
        <v>703</v>
      </c>
      <c r="AA9" s="64" t="s">
        <v>704</v>
      </c>
      <c r="AB9" s="64" t="s">
        <v>703</v>
      </c>
      <c r="AC9" s="64" t="s">
        <v>704</v>
      </c>
      <c r="AD9" s="64" t="s">
        <v>703</v>
      </c>
      <c r="AE9" s="64" t="s">
        <v>704</v>
      </c>
      <c r="AF9" s="64" t="s">
        <v>703</v>
      </c>
      <c r="AG9" s="64" t="s">
        <v>704</v>
      </c>
      <c r="AH9" s="64" t="s">
        <v>703</v>
      </c>
      <c r="AI9" s="64" t="s">
        <v>704</v>
      </c>
      <c r="AJ9" s="64" t="s">
        <v>703</v>
      </c>
      <c r="AK9" s="64" t="s">
        <v>704</v>
      </c>
      <c r="AL9" s="64" t="s">
        <v>703</v>
      </c>
      <c r="AM9" s="64" t="s">
        <v>704</v>
      </c>
      <c r="AN9" s="64" t="s">
        <v>703</v>
      </c>
      <c r="AO9" s="64" t="s">
        <v>704</v>
      </c>
      <c r="AP9" s="64" t="s">
        <v>703</v>
      </c>
      <c r="AQ9" s="64" t="s">
        <v>704</v>
      </c>
      <c r="AR9" s="64" t="s">
        <v>703</v>
      </c>
      <c r="AS9" s="64" t="s">
        <v>704</v>
      </c>
      <c r="AT9" s="148"/>
      <c r="AU9" s="148"/>
      <c r="AV9" s="176"/>
    </row>
    <row r="10" spans="2:48" ht="76.5" hidden="1" customHeight="1" x14ac:dyDescent="0.25">
      <c r="B10" s="18">
        <v>1</v>
      </c>
      <c r="C10" s="2" t="s">
        <v>57</v>
      </c>
      <c r="D10" s="6" t="s">
        <v>58</v>
      </c>
      <c r="E10" s="2" t="s">
        <v>59</v>
      </c>
      <c r="F10" s="6" t="s">
        <v>705</v>
      </c>
      <c r="G10" s="6" t="s">
        <v>60</v>
      </c>
      <c r="H10" s="1" t="s">
        <v>61</v>
      </c>
      <c r="I10" s="2" t="s">
        <v>27</v>
      </c>
      <c r="J10" s="2" t="s">
        <v>62</v>
      </c>
      <c r="K10" s="2" t="s">
        <v>29</v>
      </c>
      <c r="L10" s="2" t="s">
        <v>63</v>
      </c>
      <c r="M10" s="6" t="s">
        <v>64</v>
      </c>
      <c r="N10" s="6" t="s">
        <v>65</v>
      </c>
      <c r="O10" s="2"/>
      <c r="P10" s="2"/>
      <c r="Q10" s="5" t="s">
        <v>33</v>
      </c>
      <c r="R10" s="5" t="s">
        <v>34</v>
      </c>
      <c r="S10" s="27">
        <v>1</v>
      </c>
      <c r="T10" s="2"/>
      <c r="U10" s="2"/>
      <c r="V10" s="2"/>
      <c r="W10" s="2"/>
      <c r="X10" s="2">
        <v>100</v>
      </c>
      <c r="Y10" s="2">
        <v>100</v>
      </c>
      <c r="Z10" s="2"/>
      <c r="AA10" s="2"/>
      <c r="AB10" s="2"/>
      <c r="AC10" s="2"/>
      <c r="AD10" s="2">
        <v>43</v>
      </c>
      <c r="AE10" s="2">
        <v>43</v>
      </c>
      <c r="AF10" s="2"/>
      <c r="AG10" s="2"/>
      <c r="AH10" s="2"/>
      <c r="AI10" s="2"/>
      <c r="AJ10" s="2">
        <v>120</v>
      </c>
      <c r="AK10" s="2"/>
      <c r="AL10" s="2"/>
      <c r="AM10" s="2"/>
      <c r="AN10" s="2"/>
      <c r="AO10" s="2"/>
      <c r="AP10" s="2">
        <v>140</v>
      </c>
      <c r="AQ10" s="2"/>
      <c r="AR10" s="11">
        <f>+T10+V10+X10+Z10+AB10+AD10+AF10+AH10+AJ10+AL10+AN10+AP10</f>
        <v>403</v>
      </c>
      <c r="AS10" s="11">
        <f>+U10+W10+Y10+AA10+AC10+AE10+AG10+AI10+AK10+AM10+AO10+AQ10</f>
        <v>143</v>
      </c>
      <c r="AT10" s="8">
        <f>+AS10/AR10</f>
        <v>0.35483870967741937</v>
      </c>
      <c r="AU10" s="12" t="s">
        <v>691</v>
      </c>
      <c r="AV10" s="13"/>
    </row>
    <row r="11" spans="2:48" ht="76.5" hidden="1" customHeight="1" x14ac:dyDescent="0.25">
      <c r="B11" s="18">
        <v>2</v>
      </c>
      <c r="C11" s="2" t="s">
        <v>57</v>
      </c>
      <c r="D11" s="6" t="s">
        <v>58</v>
      </c>
      <c r="E11" s="2" t="s">
        <v>67</v>
      </c>
      <c r="F11" s="6" t="s">
        <v>68</v>
      </c>
      <c r="G11" s="6" t="s">
        <v>69</v>
      </c>
      <c r="H11" s="1" t="s">
        <v>61</v>
      </c>
      <c r="I11" s="2" t="s">
        <v>27</v>
      </c>
      <c r="J11" s="2" t="s">
        <v>62</v>
      </c>
      <c r="K11" s="2" t="s">
        <v>29</v>
      </c>
      <c r="L11" s="2" t="s">
        <v>63</v>
      </c>
      <c r="M11" s="6" t="s">
        <v>70</v>
      </c>
      <c r="N11" s="6" t="s">
        <v>71</v>
      </c>
      <c r="O11" s="2"/>
      <c r="P11" s="2"/>
      <c r="Q11" s="5" t="s">
        <v>33</v>
      </c>
      <c r="R11" s="5" t="s">
        <v>34</v>
      </c>
      <c r="S11" s="27">
        <v>1</v>
      </c>
      <c r="T11" s="2"/>
      <c r="U11" s="2"/>
      <c r="V11" s="2"/>
      <c r="W11" s="2"/>
      <c r="X11" s="2">
        <v>60</v>
      </c>
      <c r="Y11" s="2">
        <v>57</v>
      </c>
      <c r="Z11" s="2"/>
      <c r="AA11" s="2"/>
      <c r="AB11" s="2"/>
      <c r="AC11" s="2"/>
      <c r="AD11" s="2">
        <v>10</v>
      </c>
      <c r="AE11" s="2">
        <v>5</v>
      </c>
      <c r="AF11" s="2"/>
      <c r="AG11" s="2"/>
      <c r="AH11" s="2"/>
      <c r="AI11" s="2"/>
      <c r="AJ11" s="2">
        <v>25</v>
      </c>
      <c r="AK11" s="2"/>
      <c r="AL11" s="2"/>
      <c r="AM11" s="2"/>
      <c r="AN11" s="2"/>
      <c r="AO11" s="2"/>
      <c r="AP11" s="2">
        <v>25</v>
      </c>
      <c r="AQ11" s="2"/>
      <c r="AR11" s="11">
        <f t="shared" ref="AR11:AS72" si="0">+T11+V11+X11+Z11+AB11+AD11+AF11+AH11+AJ11+AL11+AN11+AP11</f>
        <v>120</v>
      </c>
      <c r="AS11" s="11">
        <f t="shared" si="0"/>
        <v>62</v>
      </c>
      <c r="AT11" s="8">
        <f>+AS11/AR11</f>
        <v>0.51666666666666672</v>
      </c>
      <c r="AU11" s="43" t="s">
        <v>66</v>
      </c>
      <c r="AV11" s="13"/>
    </row>
    <row r="12" spans="2:48" ht="76.5" hidden="1" customHeight="1" x14ac:dyDescent="0.25">
      <c r="B12" s="18">
        <v>3</v>
      </c>
      <c r="C12" s="2" t="s">
        <v>57</v>
      </c>
      <c r="D12" s="6" t="s">
        <v>72</v>
      </c>
      <c r="E12" s="5" t="s">
        <v>706</v>
      </c>
      <c r="F12" s="5" t="s">
        <v>707</v>
      </c>
      <c r="G12" s="42" t="s">
        <v>708</v>
      </c>
      <c r="H12" s="5" t="s">
        <v>61</v>
      </c>
      <c r="I12" s="2" t="s">
        <v>27</v>
      </c>
      <c r="J12" s="2" t="s">
        <v>62</v>
      </c>
      <c r="K12" s="2" t="s">
        <v>29</v>
      </c>
      <c r="L12" s="2" t="s">
        <v>63</v>
      </c>
      <c r="M12" s="6" t="s">
        <v>709</v>
      </c>
      <c r="N12" s="6" t="s">
        <v>710</v>
      </c>
      <c r="O12" s="2"/>
      <c r="P12" s="2"/>
      <c r="Q12" s="5" t="s">
        <v>33</v>
      </c>
      <c r="R12" s="5" t="s">
        <v>34</v>
      </c>
      <c r="S12" s="27">
        <v>1</v>
      </c>
      <c r="T12" s="2"/>
      <c r="U12" s="2"/>
      <c r="V12" s="2"/>
      <c r="W12" s="2"/>
      <c r="X12" s="2">
        <v>107846</v>
      </c>
      <c r="Y12" s="2">
        <v>107846</v>
      </c>
      <c r="Z12" s="2"/>
      <c r="AA12" s="2"/>
      <c r="AB12" s="2"/>
      <c r="AC12" s="2"/>
      <c r="AD12" s="2">
        <v>11320</v>
      </c>
      <c r="AE12" s="2">
        <v>11320</v>
      </c>
      <c r="AF12" s="2"/>
      <c r="AG12" s="2"/>
      <c r="AH12" s="2"/>
      <c r="AI12" s="2"/>
      <c r="AJ12" s="2"/>
      <c r="AK12" s="2"/>
      <c r="AL12" s="2"/>
      <c r="AM12" s="2"/>
      <c r="AN12" s="2"/>
      <c r="AO12" s="2"/>
      <c r="AP12" s="2"/>
      <c r="AQ12" s="2"/>
      <c r="AR12" s="11">
        <f t="shared" si="0"/>
        <v>119166</v>
      </c>
      <c r="AS12" s="11">
        <f t="shared" si="0"/>
        <v>119166</v>
      </c>
      <c r="AT12" s="8">
        <f>+(AS12*50%)/AR12</f>
        <v>0.5</v>
      </c>
      <c r="AU12" s="12" t="s">
        <v>691</v>
      </c>
      <c r="AV12" s="13"/>
    </row>
    <row r="13" spans="2:48" ht="76.5" hidden="1" customHeight="1" x14ac:dyDescent="0.25">
      <c r="B13" s="18">
        <v>4</v>
      </c>
      <c r="C13" s="2" t="s">
        <v>57</v>
      </c>
      <c r="D13" s="6" t="s">
        <v>72</v>
      </c>
      <c r="E13" s="2" t="s">
        <v>59</v>
      </c>
      <c r="F13" s="6" t="s">
        <v>79</v>
      </c>
      <c r="G13" s="6" t="s">
        <v>80</v>
      </c>
      <c r="H13" s="1" t="s">
        <v>61</v>
      </c>
      <c r="I13" s="2" t="s">
        <v>27</v>
      </c>
      <c r="J13" s="2" t="s">
        <v>62</v>
      </c>
      <c r="K13" s="2" t="s">
        <v>29</v>
      </c>
      <c r="L13" s="2" t="s">
        <v>63</v>
      </c>
      <c r="M13" s="6" t="s">
        <v>81</v>
      </c>
      <c r="N13" s="6" t="s">
        <v>82</v>
      </c>
      <c r="O13" s="2"/>
      <c r="P13" s="2"/>
      <c r="Q13" s="5" t="s">
        <v>33</v>
      </c>
      <c r="R13" s="5" t="s">
        <v>34</v>
      </c>
      <c r="S13" s="27">
        <v>1</v>
      </c>
      <c r="T13" s="2"/>
      <c r="U13" s="2"/>
      <c r="V13" s="2"/>
      <c r="W13" s="2"/>
      <c r="X13" s="2">
        <v>60</v>
      </c>
      <c r="Y13" s="2">
        <v>60</v>
      </c>
      <c r="Z13" s="2"/>
      <c r="AA13" s="2"/>
      <c r="AB13" s="2"/>
      <c r="AC13" s="2"/>
      <c r="AD13" s="2">
        <v>40</v>
      </c>
      <c r="AE13" s="2">
        <v>52</v>
      </c>
      <c r="AF13" s="2"/>
      <c r="AG13" s="2"/>
      <c r="AH13" s="2"/>
      <c r="AI13" s="2"/>
      <c r="AJ13" s="2">
        <v>180</v>
      </c>
      <c r="AK13" s="2"/>
      <c r="AL13" s="2"/>
      <c r="AM13" s="2"/>
      <c r="AN13" s="2"/>
      <c r="AO13" s="2"/>
      <c r="AP13" s="2">
        <v>120</v>
      </c>
      <c r="AQ13" s="2"/>
      <c r="AR13" s="11">
        <f t="shared" si="0"/>
        <v>400</v>
      </c>
      <c r="AS13" s="11">
        <f t="shared" si="0"/>
        <v>112</v>
      </c>
      <c r="AT13" s="8">
        <f t="shared" ref="AT13:AT24" si="1">+AS13/AR13</f>
        <v>0.28000000000000003</v>
      </c>
      <c r="AU13" s="12" t="s">
        <v>691</v>
      </c>
      <c r="AV13" s="13"/>
    </row>
    <row r="14" spans="2:48" ht="104.25" hidden="1" customHeight="1" x14ac:dyDescent="0.25">
      <c r="B14" s="18">
        <v>5</v>
      </c>
      <c r="C14" s="2" t="s">
        <v>57</v>
      </c>
      <c r="D14" s="6" t="s">
        <v>72</v>
      </c>
      <c r="E14" s="2" t="s">
        <v>73</v>
      </c>
      <c r="F14" s="6" t="s">
        <v>87</v>
      </c>
      <c r="G14" s="6" t="s">
        <v>88</v>
      </c>
      <c r="H14" s="1" t="s">
        <v>61</v>
      </c>
      <c r="I14" s="2" t="s">
        <v>27</v>
      </c>
      <c r="J14" s="2" t="s">
        <v>62</v>
      </c>
      <c r="K14" s="2" t="s">
        <v>29</v>
      </c>
      <c r="L14" s="2" t="s">
        <v>63</v>
      </c>
      <c r="M14" s="6" t="s">
        <v>89</v>
      </c>
      <c r="N14" s="6" t="s">
        <v>90</v>
      </c>
      <c r="O14" s="2"/>
      <c r="P14" s="2"/>
      <c r="Q14" s="5" t="s">
        <v>33</v>
      </c>
      <c r="R14" s="5" t="s">
        <v>34</v>
      </c>
      <c r="S14" s="27">
        <v>1</v>
      </c>
      <c r="T14" s="2"/>
      <c r="U14" s="2"/>
      <c r="V14" s="2"/>
      <c r="W14" s="2"/>
      <c r="X14" s="2">
        <v>27</v>
      </c>
      <c r="Y14" s="2">
        <v>43</v>
      </c>
      <c r="Z14" s="2"/>
      <c r="AA14" s="2"/>
      <c r="AB14" s="2"/>
      <c r="AC14" s="2"/>
      <c r="AD14" s="2">
        <v>27</v>
      </c>
      <c r="AE14" s="2">
        <v>45</v>
      </c>
      <c r="AF14" s="2"/>
      <c r="AG14" s="2"/>
      <c r="AH14" s="2"/>
      <c r="AI14" s="2"/>
      <c r="AJ14" s="2">
        <v>72</v>
      </c>
      <c r="AK14" s="2"/>
      <c r="AL14" s="2"/>
      <c r="AM14" s="2"/>
      <c r="AN14" s="2"/>
      <c r="AO14" s="2"/>
      <c r="AP14" s="2">
        <v>54</v>
      </c>
      <c r="AQ14" s="2"/>
      <c r="AR14" s="11">
        <f t="shared" si="0"/>
        <v>180</v>
      </c>
      <c r="AS14" s="11">
        <f t="shared" si="0"/>
        <v>88</v>
      </c>
      <c r="AT14" s="8">
        <f t="shared" si="1"/>
        <v>0.48888888888888887</v>
      </c>
      <c r="AU14" s="12" t="s">
        <v>691</v>
      </c>
      <c r="AV14" s="13"/>
    </row>
    <row r="15" spans="2:48" ht="76.5" hidden="1" customHeight="1" x14ac:dyDescent="0.25">
      <c r="B15" s="18">
        <v>6</v>
      </c>
      <c r="C15" s="2" t="s">
        <v>57</v>
      </c>
      <c r="D15" s="6" t="s">
        <v>72</v>
      </c>
      <c r="E15" s="2" t="s">
        <v>59</v>
      </c>
      <c r="F15" s="6" t="s">
        <v>91</v>
      </c>
      <c r="G15" s="6" t="s">
        <v>92</v>
      </c>
      <c r="H15" s="1" t="s">
        <v>61</v>
      </c>
      <c r="I15" s="2" t="s">
        <v>27</v>
      </c>
      <c r="J15" s="2" t="s">
        <v>62</v>
      </c>
      <c r="K15" s="2" t="s">
        <v>29</v>
      </c>
      <c r="L15" s="2" t="s">
        <v>63</v>
      </c>
      <c r="M15" s="6" t="s">
        <v>93</v>
      </c>
      <c r="N15" s="6" t="s">
        <v>94</v>
      </c>
      <c r="O15" s="2"/>
      <c r="P15" s="2"/>
      <c r="Q15" s="5" t="s">
        <v>33</v>
      </c>
      <c r="R15" s="5"/>
      <c r="S15" s="27">
        <v>1</v>
      </c>
      <c r="T15" s="2"/>
      <c r="U15" s="2"/>
      <c r="V15" s="2"/>
      <c r="W15" s="2"/>
      <c r="X15" s="2">
        <v>111</v>
      </c>
      <c r="Y15" s="2">
        <v>119</v>
      </c>
      <c r="Z15" s="2"/>
      <c r="AA15" s="2"/>
      <c r="AB15" s="2"/>
      <c r="AC15" s="2"/>
      <c r="AD15" s="2">
        <v>30</v>
      </c>
      <c r="AE15" s="2">
        <v>29</v>
      </c>
      <c r="AF15" s="2"/>
      <c r="AG15" s="2"/>
      <c r="AH15" s="2"/>
      <c r="AI15" s="2"/>
      <c r="AJ15" s="2">
        <v>50</v>
      </c>
      <c r="AK15" s="2"/>
      <c r="AL15" s="2"/>
      <c r="AM15" s="2"/>
      <c r="AN15" s="2"/>
      <c r="AO15" s="2"/>
      <c r="AP15" s="2">
        <v>50</v>
      </c>
      <c r="AQ15" s="2"/>
      <c r="AR15" s="11">
        <f t="shared" si="0"/>
        <v>241</v>
      </c>
      <c r="AS15" s="11">
        <f t="shared" si="0"/>
        <v>148</v>
      </c>
      <c r="AT15" s="34">
        <f t="shared" si="1"/>
        <v>0.61410788381742742</v>
      </c>
      <c r="AU15" s="43" t="s">
        <v>66</v>
      </c>
      <c r="AV15" s="13" t="s">
        <v>711</v>
      </c>
    </row>
    <row r="16" spans="2:48" ht="76.5" hidden="1" customHeight="1" x14ac:dyDescent="0.25">
      <c r="B16" s="18">
        <v>7</v>
      </c>
      <c r="C16" s="2" t="s">
        <v>57</v>
      </c>
      <c r="D16" s="6" t="s">
        <v>72</v>
      </c>
      <c r="E16" s="2" t="s">
        <v>73</v>
      </c>
      <c r="F16" s="6" t="s">
        <v>74</v>
      </c>
      <c r="G16" s="6" t="s">
        <v>75</v>
      </c>
      <c r="H16" s="1" t="s">
        <v>61</v>
      </c>
      <c r="I16" s="2" t="s">
        <v>27</v>
      </c>
      <c r="J16" s="2" t="s">
        <v>62</v>
      </c>
      <c r="K16" s="2" t="s">
        <v>29</v>
      </c>
      <c r="L16" s="2" t="s">
        <v>63</v>
      </c>
      <c r="M16" s="6" t="s">
        <v>76</v>
      </c>
      <c r="N16" s="6" t="s">
        <v>77</v>
      </c>
      <c r="O16" s="2"/>
      <c r="P16" s="2"/>
      <c r="Q16" s="5" t="s">
        <v>33</v>
      </c>
      <c r="R16" s="5"/>
      <c r="S16" s="27">
        <v>1</v>
      </c>
      <c r="T16" s="2"/>
      <c r="U16" s="2"/>
      <c r="V16" s="2"/>
      <c r="W16" s="2"/>
      <c r="X16" s="2">
        <v>346</v>
      </c>
      <c r="Y16" s="2">
        <v>346</v>
      </c>
      <c r="Z16" s="2"/>
      <c r="AA16" s="2"/>
      <c r="AB16" s="2"/>
      <c r="AC16" s="2"/>
      <c r="AD16" s="2">
        <v>102</v>
      </c>
      <c r="AE16" s="2">
        <v>70</v>
      </c>
      <c r="AF16" s="2"/>
      <c r="AG16" s="2"/>
      <c r="AH16" s="2"/>
      <c r="AI16" s="2"/>
      <c r="AJ16" s="2">
        <v>160</v>
      </c>
      <c r="AK16" s="2"/>
      <c r="AL16" s="2"/>
      <c r="AM16" s="2"/>
      <c r="AN16" s="2"/>
      <c r="AO16" s="2"/>
      <c r="AP16" s="2">
        <v>160</v>
      </c>
      <c r="AQ16" s="2"/>
      <c r="AR16" s="11">
        <f t="shared" si="0"/>
        <v>768</v>
      </c>
      <c r="AS16" s="11">
        <f t="shared" si="0"/>
        <v>416</v>
      </c>
      <c r="AT16" s="34">
        <f t="shared" si="1"/>
        <v>0.54166666666666663</v>
      </c>
      <c r="AU16" s="43" t="s">
        <v>66</v>
      </c>
      <c r="AV16" s="13"/>
    </row>
    <row r="17" spans="2:48" ht="76.5" hidden="1" customHeight="1" x14ac:dyDescent="0.25">
      <c r="B17" s="18">
        <v>8</v>
      </c>
      <c r="C17" s="2" t="s">
        <v>57</v>
      </c>
      <c r="D17" s="6" t="s">
        <v>72</v>
      </c>
      <c r="E17" s="2" t="s">
        <v>67</v>
      </c>
      <c r="F17" s="6" t="s">
        <v>99</v>
      </c>
      <c r="G17" s="6" t="s">
        <v>100</v>
      </c>
      <c r="H17" s="1" t="s">
        <v>61</v>
      </c>
      <c r="I17" s="2" t="s">
        <v>44</v>
      </c>
      <c r="J17" s="2" t="s">
        <v>62</v>
      </c>
      <c r="K17" s="2" t="s">
        <v>29</v>
      </c>
      <c r="L17" s="2" t="s">
        <v>101</v>
      </c>
      <c r="M17" s="6" t="s">
        <v>102</v>
      </c>
      <c r="N17" s="6" t="s">
        <v>103</v>
      </c>
      <c r="O17" s="2"/>
      <c r="P17" s="2"/>
      <c r="Q17" s="5" t="s">
        <v>33</v>
      </c>
      <c r="R17" s="5" t="s">
        <v>34</v>
      </c>
      <c r="S17" s="27">
        <v>0.7</v>
      </c>
      <c r="T17" s="2"/>
      <c r="U17" s="2"/>
      <c r="V17" s="2"/>
      <c r="W17" s="2"/>
      <c r="X17" s="2"/>
      <c r="Y17" s="2"/>
      <c r="Z17" s="2"/>
      <c r="AA17" s="2"/>
      <c r="AB17" s="2"/>
      <c r="AC17" s="2"/>
      <c r="AD17" s="2"/>
      <c r="AE17" s="2"/>
      <c r="AF17" s="2"/>
      <c r="AG17" s="2"/>
      <c r="AH17" s="2"/>
      <c r="AI17" s="2"/>
      <c r="AJ17" s="2"/>
      <c r="AK17" s="2"/>
      <c r="AL17" s="2"/>
      <c r="AM17" s="2"/>
      <c r="AN17" s="2"/>
      <c r="AO17" s="2"/>
      <c r="AP17" s="2"/>
      <c r="AQ17" s="2"/>
      <c r="AR17" s="11">
        <f t="shared" si="0"/>
        <v>0</v>
      </c>
      <c r="AS17" s="11">
        <f t="shared" si="0"/>
        <v>0</v>
      </c>
      <c r="AT17" s="8" t="e">
        <f t="shared" si="1"/>
        <v>#DIV/0!</v>
      </c>
      <c r="AU17" s="2"/>
      <c r="AV17" s="13" t="s">
        <v>712</v>
      </c>
    </row>
    <row r="18" spans="2:48" ht="93.75" hidden="1" customHeight="1" x14ac:dyDescent="0.25">
      <c r="B18" s="18">
        <v>9</v>
      </c>
      <c r="C18" s="2" t="s">
        <v>104</v>
      </c>
      <c r="D18" s="6" t="s">
        <v>105</v>
      </c>
      <c r="E18" s="2" t="s">
        <v>106</v>
      </c>
      <c r="F18" s="6" t="s">
        <v>107</v>
      </c>
      <c r="G18" s="6" t="s">
        <v>108</v>
      </c>
      <c r="H18" s="1" t="s">
        <v>109</v>
      </c>
      <c r="I18" s="2" t="s">
        <v>50</v>
      </c>
      <c r="J18" s="2" t="s">
        <v>38</v>
      </c>
      <c r="K18" s="2" t="s">
        <v>29</v>
      </c>
      <c r="L18" s="2" t="s">
        <v>110</v>
      </c>
      <c r="M18" s="6" t="s">
        <v>111</v>
      </c>
      <c r="N18" s="6" t="s">
        <v>112</v>
      </c>
      <c r="O18" s="2"/>
      <c r="P18" s="2"/>
      <c r="Q18" s="5" t="s">
        <v>33</v>
      </c>
      <c r="R18" s="5" t="s">
        <v>34</v>
      </c>
      <c r="S18" s="27">
        <v>1</v>
      </c>
      <c r="T18" s="2">
        <v>294</v>
      </c>
      <c r="U18" s="2">
        <v>291</v>
      </c>
      <c r="V18" s="2">
        <v>686</v>
      </c>
      <c r="W18" s="2">
        <v>679</v>
      </c>
      <c r="X18" s="2">
        <v>414</v>
      </c>
      <c r="Y18" s="2">
        <v>394</v>
      </c>
      <c r="Z18" s="2">
        <v>784</v>
      </c>
      <c r="AA18" s="2">
        <v>784</v>
      </c>
      <c r="AB18" s="2">
        <v>425</v>
      </c>
      <c r="AC18" s="2">
        <v>425</v>
      </c>
      <c r="AD18" s="2">
        <v>868</v>
      </c>
      <c r="AE18" s="2">
        <v>818</v>
      </c>
      <c r="AF18" s="2"/>
      <c r="AG18" s="2"/>
      <c r="AH18" s="2"/>
      <c r="AI18" s="2"/>
      <c r="AJ18" s="2"/>
      <c r="AK18" s="2"/>
      <c r="AL18" s="2"/>
      <c r="AM18" s="2"/>
      <c r="AN18" s="2"/>
      <c r="AO18" s="2"/>
      <c r="AP18" s="2"/>
      <c r="AQ18" s="2"/>
      <c r="AR18" s="11">
        <f t="shared" si="0"/>
        <v>3471</v>
      </c>
      <c r="AS18" s="11">
        <f t="shared" si="0"/>
        <v>3391</v>
      </c>
      <c r="AT18" s="8">
        <f t="shared" si="1"/>
        <v>0.97695188706424663</v>
      </c>
      <c r="AU18" s="31" t="s">
        <v>35</v>
      </c>
      <c r="AV18" s="13"/>
    </row>
    <row r="19" spans="2:48" ht="93.75" hidden="1" customHeight="1" x14ac:dyDescent="0.25">
      <c r="B19" s="18">
        <v>10</v>
      </c>
      <c r="C19" s="2" t="s">
        <v>104</v>
      </c>
      <c r="D19" s="6" t="s">
        <v>105</v>
      </c>
      <c r="E19" s="2" t="s">
        <v>113</v>
      </c>
      <c r="F19" s="6" t="s">
        <v>114</v>
      </c>
      <c r="G19" s="6" t="s">
        <v>115</v>
      </c>
      <c r="H19" s="1" t="s">
        <v>109</v>
      </c>
      <c r="I19" s="2" t="s">
        <v>50</v>
      </c>
      <c r="J19" s="2" t="s">
        <v>116</v>
      </c>
      <c r="K19" s="2" t="s">
        <v>29</v>
      </c>
      <c r="L19" s="2" t="s">
        <v>30</v>
      </c>
      <c r="M19" s="6" t="s">
        <v>117</v>
      </c>
      <c r="N19" s="6" t="s">
        <v>118</v>
      </c>
      <c r="O19" s="2"/>
      <c r="P19" s="2"/>
      <c r="Q19" s="5" t="s">
        <v>33</v>
      </c>
      <c r="R19" s="5" t="s">
        <v>34</v>
      </c>
      <c r="S19" s="5" t="s">
        <v>713</v>
      </c>
      <c r="T19" s="2">
        <v>908</v>
      </c>
      <c r="U19" s="2">
        <v>136</v>
      </c>
      <c r="V19" s="2">
        <v>1442</v>
      </c>
      <c r="W19" s="2">
        <v>185</v>
      </c>
      <c r="X19" s="2">
        <v>1167</v>
      </c>
      <c r="Y19" s="2">
        <v>331</v>
      </c>
      <c r="Z19" s="2">
        <v>1773</v>
      </c>
      <c r="AA19" s="2">
        <v>765</v>
      </c>
      <c r="AB19" s="2">
        <v>1957</v>
      </c>
      <c r="AC19" s="2">
        <v>720</v>
      </c>
      <c r="AD19" s="2">
        <v>1929</v>
      </c>
      <c r="AE19" s="2">
        <v>557</v>
      </c>
      <c r="AF19" s="2"/>
      <c r="AG19" s="2"/>
      <c r="AH19" s="2"/>
      <c r="AI19" s="2"/>
      <c r="AJ19" s="2"/>
      <c r="AK19" s="2"/>
      <c r="AL19" s="2"/>
      <c r="AM19" s="2"/>
      <c r="AN19" s="2"/>
      <c r="AO19" s="2"/>
      <c r="AP19" s="2"/>
      <c r="AQ19" s="2"/>
      <c r="AR19" s="11">
        <f t="shared" si="0"/>
        <v>9176</v>
      </c>
      <c r="AS19" s="11">
        <f t="shared" si="0"/>
        <v>2694</v>
      </c>
      <c r="AT19" s="8">
        <f t="shared" si="1"/>
        <v>0.29359197907585005</v>
      </c>
      <c r="AU19" s="31" t="s">
        <v>35</v>
      </c>
      <c r="AV19" s="13"/>
    </row>
    <row r="20" spans="2:48" ht="93" hidden="1" customHeight="1" x14ac:dyDescent="0.25">
      <c r="B20" s="18">
        <v>11</v>
      </c>
      <c r="C20" s="2" t="s">
        <v>21</v>
      </c>
      <c r="D20" s="6" t="s">
        <v>22</v>
      </c>
      <c r="E20" s="2" t="s">
        <v>23</v>
      </c>
      <c r="F20" s="6" t="s">
        <v>24</v>
      </c>
      <c r="G20" s="6" t="s">
        <v>25</v>
      </c>
      <c r="H20" s="2" t="s">
        <v>26</v>
      </c>
      <c r="I20" s="2" t="s">
        <v>27</v>
      </c>
      <c r="J20" s="2" t="s">
        <v>28</v>
      </c>
      <c r="K20" s="2" t="s">
        <v>29</v>
      </c>
      <c r="L20" s="2" t="s">
        <v>30</v>
      </c>
      <c r="M20" s="6" t="s">
        <v>31</v>
      </c>
      <c r="N20" s="6" t="s">
        <v>32</v>
      </c>
      <c r="O20" s="2"/>
      <c r="P20" s="2"/>
      <c r="Q20" s="5" t="s">
        <v>33</v>
      </c>
      <c r="R20" s="5" t="s">
        <v>34</v>
      </c>
      <c r="S20" s="27">
        <v>1</v>
      </c>
      <c r="T20" s="2">
        <v>278</v>
      </c>
      <c r="U20" s="2">
        <v>255</v>
      </c>
      <c r="V20" s="2">
        <v>404</v>
      </c>
      <c r="W20" s="2">
        <v>302</v>
      </c>
      <c r="X20" s="2">
        <v>363</v>
      </c>
      <c r="Y20" s="2">
        <v>319</v>
      </c>
      <c r="Z20" s="2">
        <v>0</v>
      </c>
      <c r="AA20" s="2">
        <v>179</v>
      </c>
      <c r="AB20" s="2">
        <v>184</v>
      </c>
      <c r="AC20" s="2">
        <v>204</v>
      </c>
      <c r="AD20" s="2">
        <v>264</v>
      </c>
      <c r="AE20" s="2">
        <v>305</v>
      </c>
      <c r="AF20" s="2"/>
      <c r="AG20" s="2"/>
      <c r="AH20" s="2"/>
      <c r="AI20" s="2"/>
      <c r="AJ20" s="2"/>
      <c r="AK20" s="2"/>
      <c r="AL20" s="2"/>
      <c r="AM20" s="2"/>
      <c r="AN20" s="2"/>
      <c r="AO20" s="2"/>
      <c r="AP20" s="2"/>
      <c r="AQ20" s="2"/>
      <c r="AR20" s="11">
        <f t="shared" si="0"/>
        <v>1493</v>
      </c>
      <c r="AS20" s="11">
        <f t="shared" si="0"/>
        <v>1564</v>
      </c>
      <c r="AT20" s="8">
        <f t="shared" si="1"/>
        <v>1.0475552578700602</v>
      </c>
      <c r="AU20" s="31" t="s">
        <v>35</v>
      </c>
      <c r="AV20" s="13" t="s">
        <v>714</v>
      </c>
    </row>
    <row r="21" spans="2:48" ht="99.75" hidden="1" customHeight="1" x14ac:dyDescent="0.25">
      <c r="B21" s="18">
        <v>12</v>
      </c>
      <c r="C21" s="2" t="s">
        <v>21</v>
      </c>
      <c r="D21" s="6" t="s">
        <v>22</v>
      </c>
      <c r="E21" s="2" t="s">
        <v>23</v>
      </c>
      <c r="F21" s="6" t="s">
        <v>36</v>
      </c>
      <c r="G21" s="6" t="s">
        <v>37</v>
      </c>
      <c r="H21" s="2" t="s">
        <v>26</v>
      </c>
      <c r="I21" s="2" t="s">
        <v>27</v>
      </c>
      <c r="J21" s="2" t="s">
        <v>38</v>
      </c>
      <c r="K21" s="2" t="s">
        <v>29</v>
      </c>
      <c r="L21" s="2" t="s">
        <v>30</v>
      </c>
      <c r="M21" s="6" t="s">
        <v>39</v>
      </c>
      <c r="N21" s="6" t="s">
        <v>40</v>
      </c>
      <c r="O21" s="2"/>
      <c r="P21" s="2"/>
      <c r="Q21" s="5" t="s">
        <v>33</v>
      </c>
      <c r="R21" s="5" t="s">
        <v>34</v>
      </c>
      <c r="S21" s="27">
        <v>1</v>
      </c>
      <c r="T21" s="2">
        <v>29759</v>
      </c>
      <c r="U21" s="2">
        <v>29694</v>
      </c>
      <c r="V21" s="2">
        <v>16343</v>
      </c>
      <c r="W21" s="2">
        <v>16299</v>
      </c>
      <c r="X21" s="2">
        <v>30020</v>
      </c>
      <c r="Y21" s="2">
        <v>30056</v>
      </c>
      <c r="Z21" s="2">
        <v>28155</v>
      </c>
      <c r="AA21" s="2">
        <v>28107</v>
      </c>
      <c r="AB21" s="2">
        <v>28993</v>
      </c>
      <c r="AC21" s="2">
        <v>29004</v>
      </c>
      <c r="AD21" s="2">
        <v>27361</v>
      </c>
      <c r="AE21" s="2">
        <v>27370</v>
      </c>
      <c r="AF21" s="2"/>
      <c r="AG21" s="2"/>
      <c r="AH21" s="2"/>
      <c r="AI21" s="2"/>
      <c r="AJ21" s="2"/>
      <c r="AK21" s="2"/>
      <c r="AL21" s="2"/>
      <c r="AM21" s="2"/>
      <c r="AN21" s="2"/>
      <c r="AO21" s="2"/>
      <c r="AP21" s="2"/>
      <c r="AQ21" s="2"/>
      <c r="AR21" s="11">
        <f>+AVERAGE(T21,V21,X21,Z21,AB21,AD21,AF21,AH21,AJ21,AL21,AN21,AP21)</f>
        <v>26771.833333333332</v>
      </c>
      <c r="AS21" s="11">
        <f>+AVERAGE(U21,W21,Y21,AA21,AC21,AE21,AG21,AI21,AK21,AM21,AO21,AQ21)</f>
        <v>26755</v>
      </c>
      <c r="AT21" s="8">
        <f t="shared" si="1"/>
        <v>0.99937122971282011</v>
      </c>
      <c r="AU21" s="31" t="s">
        <v>35</v>
      </c>
      <c r="AV21" s="13"/>
    </row>
    <row r="22" spans="2:48" ht="93" hidden="1" customHeight="1" x14ac:dyDescent="0.25">
      <c r="B22" s="18">
        <v>13</v>
      </c>
      <c r="C22" s="2" t="s">
        <v>21</v>
      </c>
      <c r="D22" s="6" t="s">
        <v>22</v>
      </c>
      <c r="E22" s="2" t="s">
        <v>41</v>
      </c>
      <c r="F22" s="6" t="s">
        <v>42</v>
      </c>
      <c r="G22" s="6" t="s">
        <v>43</v>
      </c>
      <c r="H22" s="2" t="s">
        <v>26</v>
      </c>
      <c r="I22" s="2" t="s">
        <v>44</v>
      </c>
      <c r="J22" s="2" t="s">
        <v>38</v>
      </c>
      <c r="K22" s="2" t="s">
        <v>29</v>
      </c>
      <c r="L22" s="2" t="s">
        <v>30</v>
      </c>
      <c r="M22" s="6" t="s">
        <v>45</v>
      </c>
      <c r="N22" s="6" t="s">
        <v>46</v>
      </c>
      <c r="O22" s="2"/>
      <c r="P22" s="2"/>
      <c r="Q22" s="5" t="s">
        <v>33</v>
      </c>
      <c r="R22" s="5" t="s">
        <v>34</v>
      </c>
      <c r="S22" s="27">
        <v>1</v>
      </c>
      <c r="T22" s="2">
        <v>9</v>
      </c>
      <c r="U22" s="2">
        <v>9</v>
      </c>
      <c r="V22" s="2">
        <v>11</v>
      </c>
      <c r="W22" s="2">
        <v>9</v>
      </c>
      <c r="X22" s="2">
        <v>0</v>
      </c>
      <c r="Y22" s="2">
        <v>0</v>
      </c>
      <c r="Z22" s="2">
        <v>0</v>
      </c>
      <c r="AA22" s="2">
        <v>0</v>
      </c>
      <c r="AB22" s="2">
        <v>0</v>
      </c>
      <c r="AC22" s="2">
        <v>0</v>
      </c>
      <c r="AD22" s="2">
        <v>0</v>
      </c>
      <c r="AE22" s="2">
        <v>0</v>
      </c>
      <c r="AF22" s="2"/>
      <c r="AG22" s="2"/>
      <c r="AH22" s="2"/>
      <c r="AI22" s="2"/>
      <c r="AJ22" s="2"/>
      <c r="AK22" s="2"/>
      <c r="AL22" s="2"/>
      <c r="AM22" s="2"/>
      <c r="AN22" s="2"/>
      <c r="AO22" s="2"/>
      <c r="AP22" s="2"/>
      <c r="AQ22" s="2"/>
      <c r="AR22" s="11">
        <f t="shared" si="0"/>
        <v>20</v>
      </c>
      <c r="AS22" s="11">
        <f t="shared" si="0"/>
        <v>18</v>
      </c>
      <c r="AT22" s="8">
        <f t="shared" si="1"/>
        <v>0.9</v>
      </c>
      <c r="AU22" s="31" t="s">
        <v>35</v>
      </c>
      <c r="AV22" s="13" t="s">
        <v>715</v>
      </c>
    </row>
    <row r="23" spans="2:48" ht="93" hidden="1" customHeight="1" x14ac:dyDescent="0.25">
      <c r="B23" s="18">
        <v>14</v>
      </c>
      <c r="C23" s="2" t="s">
        <v>21</v>
      </c>
      <c r="D23" s="6" t="s">
        <v>22</v>
      </c>
      <c r="E23" s="2" t="s">
        <v>47</v>
      </c>
      <c r="F23" s="6" t="s">
        <v>48</v>
      </c>
      <c r="G23" s="6" t="s">
        <v>49</v>
      </c>
      <c r="H23" s="2" t="s">
        <v>26</v>
      </c>
      <c r="I23" s="2" t="s">
        <v>50</v>
      </c>
      <c r="J23" s="2" t="s">
        <v>38</v>
      </c>
      <c r="K23" s="2" t="s">
        <v>29</v>
      </c>
      <c r="L23" s="2" t="s">
        <v>30</v>
      </c>
      <c r="M23" s="6" t="s">
        <v>51</v>
      </c>
      <c r="N23" s="6" t="s">
        <v>52</v>
      </c>
      <c r="O23" s="2"/>
      <c r="P23" s="2"/>
      <c r="Q23" s="5" t="s">
        <v>33</v>
      </c>
      <c r="R23" s="5" t="s">
        <v>34</v>
      </c>
      <c r="S23" s="27">
        <v>1</v>
      </c>
      <c r="T23" s="2">
        <v>562</v>
      </c>
      <c r="U23" s="2">
        <v>546</v>
      </c>
      <c r="V23" s="2">
        <v>750</v>
      </c>
      <c r="W23" s="2">
        <v>695</v>
      </c>
      <c r="X23" s="2">
        <v>959</v>
      </c>
      <c r="Y23" s="2">
        <v>950</v>
      </c>
      <c r="Z23" s="2">
        <v>943</v>
      </c>
      <c r="AA23" s="2">
        <v>943</v>
      </c>
      <c r="AB23" s="2">
        <v>927</v>
      </c>
      <c r="AC23" s="2">
        <v>927</v>
      </c>
      <c r="AD23" s="2">
        <v>905</v>
      </c>
      <c r="AE23" s="2">
        <v>905</v>
      </c>
      <c r="AF23" s="2"/>
      <c r="AG23" s="2"/>
      <c r="AH23" s="2"/>
      <c r="AI23" s="2"/>
      <c r="AJ23" s="2"/>
      <c r="AK23" s="2"/>
      <c r="AL23" s="2"/>
      <c r="AM23" s="2"/>
      <c r="AN23" s="2"/>
      <c r="AO23" s="2"/>
      <c r="AP23" s="2"/>
      <c r="AQ23" s="2"/>
      <c r="AR23" s="11">
        <f t="shared" si="0"/>
        <v>5046</v>
      </c>
      <c r="AS23" s="11">
        <f t="shared" si="0"/>
        <v>4966</v>
      </c>
      <c r="AT23" s="8">
        <f t="shared" si="1"/>
        <v>0.98414585810543009</v>
      </c>
      <c r="AU23" s="31" t="s">
        <v>35</v>
      </c>
      <c r="AV23" s="13"/>
    </row>
    <row r="24" spans="2:48" ht="93" hidden="1" customHeight="1" x14ac:dyDescent="0.25">
      <c r="B24" s="18"/>
      <c r="C24" s="2" t="s">
        <v>21</v>
      </c>
      <c r="D24" s="6" t="s">
        <v>22</v>
      </c>
      <c r="E24" s="2" t="s">
        <v>23</v>
      </c>
      <c r="F24" s="6" t="s">
        <v>716</v>
      </c>
      <c r="G24" s="6" t="s">
        <v>717</v>
      </c>
      <c r="H24" s="2" t="s">
        <v>26</v>
      </c>
      <c r="I24" s="2" t="s">
        <v>27</v>
      </c>
      <c r="J24" s="2" t="s">
        <v>38</v>
      </c>
      <c r="K24" s="2" t="s">
        <v>29</v>
      </c>
      <c r="L24" s="2" t="s">
        <v>718</v>
      </c>
      <c r="M24" s="6" t="s">
        <v>55</v>
      </c>
      <c r="N24" s="6" t="s">
        <v>56</v>
      </c>
      <c r="O24" s="2"/>
      <c r="P24" s="2"/>
      <c r="Q24" s="5" t="s">
        <v>33</v>
      </c>
      <c r="R24" s="5" t="s">
        <v>34</v>
      </c>
      <c r="S24" s="27">
        <v>0.11</v>
      </c>
      <c r="T24" s="2"/>
      <c r="U24" s="2"/>
      <c r="V24" s="2"/>
      <c r="W24" s="2"/>
      <c r="X24" s="2"/>
      <c r="Y24" s="2"/>
      <c r="Z24" s="2"/>
      <c r="AA24" s="2"/>
      <c r="AB24" s="2">
        <v>29004</v>
      </c>
      <c r="AC24" s="2">
        <v>3100</v>
      </c>
      <c r="AD24" s="2">
        <v>27370</v>
      </c>
      <c r="AE24" s="2">
        <v>3000</v>
      </c>
      <c r="AF24" s="2"/>
      <c r="AG24" s="2"/>
      <c r="AH24" s="2"/>
      <c r="AI24" s="2"/>
      <c r="AJ24" s="2"/>
      <c r="AK24" s="2"/>
      <c r="AL24" s="2"/>
      <c r="AM24" s="2"/>
      <c r="AN24" s="2"/>
      <c r="AO24" s="2"/>
      <c r="AP24" s="2"/>
      <c r="AQ24" s="2"/>
      <c r="AR24" s="11">
        <f>+AVERAGE(T24,V24,X24,Z24,AB24,AD24,AF24,AH24,AJ24,AL24,AN24,AP24)</f>
        <v>28187</v>
      </c>
      <c r="AS24" s="11">
        <f>+AVERAGE(U24,W24,Y24,AA24,AC24,AE24,AG24,AI24,AK24,AM24,AO24,AQ24)</f>
        <v>3050</v>
      </c>
      <c r="AT24" s="8">
        <f t="shared" si="1"/>
        <v>0.10820591052612907</v>
      </c>
      <c r="AU24" s="31" t="s">
        <v>35</v>
      </c>
      <c r="AV24" s="13" t="s">
        <v>719</v>
      </c>
    </row>
    <row r="25" spans="2:48" ht="115.5" hidden="1" customHeight="1" x14ac:dyDescent="0.25">
      <c r="B25" s="18">
        <v>15</v>
      </c>
      <c r="C25" s="2" t="s">
        <v>132</v>
      </c>
      <c r="D25" s="6" t="s">
        <v>133</v>
      </c>
      <c r="E25" s="2" t="s">
        <v>134</v>
      </c>
      <c r="F25" s="6" t="s">
        <v>135</v>
      </c>
      <c r="G25" s="6" t="s">
        <v>136</v>
      </c>
      <c r="H25" s="2" t="s">
        <v>26</v>
      </c>
      <c r="I25" s="2" t="s">
        <v>27</v>
      </c>
      <c r="J25" s="2" t="s">
        <v>116</v>
      </c>
      <c r="K25" s="2" t="s">
        <v>29</v>
      </c>
      <c r="L25" s="2" t="s">
        <v>30</v>
      </c>
      <c r="M25" s="6" t="s">
        <v>137</v>
      </c>
      <c r="N25" s="6" t="s">
        <v>138</v>
      </c>
      <c r="O25" s="2"/>
      <c r="P25" s="2"/>
      <c r="Q25" s="5" t="s">
        <v>33</v>
      </c>
      <c r="R25" s="5" t="s">
        <v>34</v>
      </c>
      <c r="S25" s="5" t="s">
        <v>720</v>
      </c>
      <c r="T25" s="2">
        <v>5</v>
      </c>
      <c r="U25" s="2">
        <v>4</v>
      </c>
      <c r="V25" s="2">
        <v>4</v>
      </c>
      <c r="W25" s="2">
        <v>3</v>
      </c>
      <c r="X25" s="2">
        <v>3</v>
      </c>
      <c r="Y25" s="2">
        <v>7</v>
      </c>
      <c r="Z25" s="2">
        <v>3</v>
      </c>
      <c r="AA25" s="2">
        <v>3</v>
      </c>
      <c r="AB25" s="2">
        <v>3</v>
      </c>
      <c r="AC25" s="2">
        <v>2</v>
      </c>
      <c r="AD25" s="2">
        <v>2</v>
      </c>
      <c r="AE25" s="2">
        <v>4</v>
      </c>
      <c r="AF25" s="2"/>
      <c r="AG25" s="2"/>
      <c r="AH25" s="2"/>
      <c r="AI25" s="2"/>
      <c r="AJ25" s="2"/>
      <c r="AK25" s="2"/>
      <c r="AL25" s="2"/>
      <c r="AM25" s="2"/>
      <c r="AN25" s="2"/>
      <c r="AO25" s="2"/>
      <c r="AP25" s="2"/>
      <c r="AQ25" s="2"/>
      <c r="AR25" s="11">
        <f t="shared" si="0"/>
        <v>20</v>
      </c>
      <c r="AS25" s="11">
        <f t="shared" si="0"/>
        <v>23</v>
      </c>
      <c r="AT25" s="8">
        <f>+(AS25/AR25)-1</f>
        <v>0.14999999999999991</v>
      </c>
      <c r="AU25" s="12" t="s">
        <v>691</v>
      </c>
      <c r="AV25" s="13" t="s">
        <v>721</v>
      </c>
    </row>
    <row r="26" spans="2:48" ht="115.5" hidden="1" customHeight="1" x14ac:dyDescent="0.25">
      <c r="B26" s="18">
        <v>16</v>
      </c>
      <c r="C26" s="2" t="s">
        <v>132</v>
      </c>
      <c r="D26" s="6" t="s">
        <v>141</v>
      </c>
      <c r="E26" s="2" t="s">
        <v>134</v>
      </c>
      <c r="F26" s="6" t="s">
        <v>142</v>
      </c>
      <c r="G26" s="6" t="s">
        <v>143</v>
      </c>
      <c r="H26" s="2" t="s">
        <v>26</v>
      </c>
      <c r="I26" s="2" t="s">
        <v>27</v>
      </c>
      <c r="J26" s="2" t="s">
        <v>38</v>
      </c>
      <c r="K26" s="2" t="s">
        <v>29</v>
      </c>
      <c r="L26" s="2" t="s">
        <v>30</v>
      </c>
      <c r="M26" s="6" t="s">
        <v>144</v>
      </c>
      <c r="N26" s="6" t="s">
        <v>145</v>
      </c>
      <c r="O26" s="1"/>
      <c r="P26" s="1"/>
      <c r="Q26" s="5" t="s">
        <v>33</v>
      </c>
      <c r="R26" s="5" t="s">
        <v>34</v>
      </c>
      <c r="S26" s="27">
        <v>1</v>
      </c>
      <c r="T26" s="44">
        <v>12</v>
      </c>
      <c r="U26" s="44">
        <v>6</v>
      </c>
      <c r="V26" s="2">
        <v>12</v>
      </c>
      <c r="W26" s="2">
        <v>12</v>
      </c>
      <c r="X26" s="2">
        <v>7</v>
      </c>
      <c r="Y26" s="2">
        <v>7</v>
      </c>
      <c r="Z26" s="2">
        <v>0</v>
      </c>
      <c r="AA26" s="2">
        <v>0</v>
      </c>
      <c r="AB26" s="2">
        <v>4</v>
      </c>
      <c r="AC26" s="2">
        <v>4</v>
      </c>
      <c r="AD26" s="2">
        <v>8</v>
      </c>
      <c r="AE26" s="2">
        <v>8</v>
      </c>
      <c r="AF26" s="2"/>
      <c r="AG26" s="2"/>
      <c r="AH26" s="2"/>
      <c r="AI26" s="2"/>
      <c r="AJ26" s="2"/>
      <c r="AK26" s="2"/>
      <c r="AL26" s="2"/>
      <c r="AM26" s="2"/>
      <c r="AN26" s="2"/>
      <c r="AO26" s="2"/>
      <c r="AP26" s="2"/>
      <c r="AQ26" s="2"/>
      <c r="AR26" s="11">
        <f t="shared" si="0"/>
        <v>43</v>
      </c>
      <c r="AS26" s="11">
        <f t="shared" si="0"/>
        <v>37</v>
      </c>
      <c r="AT26" s="8">
        <f t="shared" ref="AT26:AT34" si="2">+AS26/AR26</f>
        <v>0.86046511627906974</v>
      </c>
      <c r="AU26" s="31" t="s">
        <v>35</v>
      </c>
      <c r="AV26" s="13"/>
    </row>
    <row r="27" spans="2:48" ht="84" hidden="1" customHeight="1" x14ac:dyDescent="0.25">
      <c r="B27" s="18">
        <v>17</v>
      </c>
      <c r="C27" s="2" t="s">
        <v>429</v>
      </c>
      <c r="D27" s="6" t="s">
        <v>430</v>
      </c>
      <c r="E27" s="2" t="s">
        <v>431</v>
      </c>
      <c r="F27" s="6" t="s">
        <v>432</v>
      </c>
      <c r="G27" s="6" t="s">
        <v>433</v>
      </c>
      <c r="H27" s="2" t="s">
        <v>26</v>
      </c>
      <c r="I27" s="2" t="s">
        <v>27</v>
      </c>
      <c r="J27" s="2" t="s">
        <v>38</v>
      </c>
      <c r="K27" s="2" t="s">
        <v>29</v>
      </c>
      <c r="L27" s="2" t="s">
        <v>30</v>
      </c>
      <c r="M27" s="6" t="s">
        <v>434</v>
      </c>
      <c r="N27" s="6" t="s">
        <v>435</v>
      </c>
      <c r="O27" s="2"/>
      <c r="P27" s="2"/>
      <c r="Q27" s="5" t="s">
        <v>239</v>
      </c>
      <c r="R27" s="5" t="s">
        <v>34</v>
      </c>
      <c r="S27" s="27">
        <v>1</v>
      </c>
      <c r="T27" s="2">
        <v>387</v>
      </c>
      <c r="U27" s="2">
        <v>387</v>
      </c>
      <c r="V27" s="2">
        <v>505</v>
      </c>
      <c r="W27" s="2">
        <v>505</v>
      </c>
      <c r="X27" s="2">
        <v>522</v>
      </c>
      <c r="Y27" s="2">
        <v>522</v>
      </c>
      <c r="Z27" s="2">
        <v>345</v>
      </c>
      <c r="AA27" s="2">
        <v>345</v>
      </c>
      <c r="AB27" s="2">
        <v>442</v>
      </c>
      <c r="AC27" s="2">
        <v>442</v>
      </c>
      <c r="AD27" s="2">
        <v>507</v>
      </c>
      <c r="AE27" s="2">
        <v>507</v>
      </c>
      <c r="AF27" s="2"/>
      <c r="AG27" s="2"/>
      <c r="AH27" s="2"/>
      <c r="AI27" s="2"/>
      <c r="AJ27" s="2"/>
      <c r="AK27" s="2"/>
      <c r="AL27" s="2"/>
      <c r="AM27" s="2"/>
      <c r="AN27" s="2"/>
      <c r="AO27" s="2"/>
      <c r="AP27" s="2"/>
      <c r="AQ27" s="2"/>
      <c r="AR27" s="11">
        <f t="shared" si="0"/>
        <v>2708</v>
      </c>
      <c r="AS27" s="11">
        <f t="shared" si="0"/>
        <v>2708</v>
      </c>
      <c r="AT27" s="8">
        <f t="shared" si="2"/>
        <v>1</v>
      </c>
      <c r="AU27" s="31" t="s">
        <v>35</v>
      </c>
      <c r="AV27" s="13"/>
    </row>
    <row r="28" spans="2:48" ht="84" hidden="1" customHeight="1" x14ac:dyDescent="0.25">
      <c r="B28" s="18">
        <v>18</v>
      </c>
      <c r="C28" s="2" t="s">
        <v>429</v>
      </c>
      <c r="D28" s="6" t="s">
        <v>430</v>
      </c>
      <c r="E28" s="2" t="s">
        <v>441</v>
      </c>
      <c r="F28" s="6" t="s">
        <v>442</v>
      </c>
      <c r="G28" s="6" t="s">
        <v>443</v>
      </c>
      <c r="H28" s="2" t="s">
        <v>26</v>
      </c>
      <c r="I28" s="2" t="s">
        <v>27</v>
      </c>
      <c r="J28" s="2" t="s">
        <v>116</v>
      </c>
      <c r="K28" s="2" t="s">
        <v>29</v>
      </c>
      <c r="L28" s="2" t="s">
        <v>30</v>
      </c>
      <c r="M28" s="6" t="s">
        <v>444</v>
      </c>
      <c r="N28" s="6" t="s">
        <v>445</v>
      </c>
      <c r="O28" s="2"/>
      <c r="P28" s="2"/>
      <c r="Q28" s="5" t="s">
        <v>33</v>
      </c>
      <c r="R28" s="5" t="s">
        <v>34</v>
      </c>
      <c r="S28" s="27">
        <v>0.25</v>
      </c>
      <c r="T28" s="2">
        <v>740</v>
      </c>
      <c r="U28" s="2">
        <v>6</v>
      </c>
      <c r="V28" s="2">
        <v>943</v>
      </c>
      <c r="W28" s="2">
        <v>2</v>
      </c>
      <c r="X28" s="2">
        <v>585</v>
      </c>
      <c r="Y28" s="2">
        <v>15</v>
      </c>
      <c r="Z28" s="2">
        <v>135</v>
      </c>
      <c r="AA28" s="2">
        <v>0</v>
      </c>
      <c r="AB28" s="2">
        <v>43</v>
      </c>
      <c r="AC28" s="2">
        <v>3</v>
      </c>
      <c r="AD28" s="2">
        <v>36</v>
      </c>
      <c r="AE28" s="2">
        <v>0</v>
      </c>
      <c r="AF28" s="2"/>
      <c r="AG28" s="2"/>
      <c r="AH28" s="2"/>
      <c r="AI28" s="2"/>
      <c r="AJ28" s="2"/>
      <c r="AK28" s="2"/>
      <c r="AL28" s="2"/>
      <c r="AM28" s="2"/>
      <c r="AN28" s="2"/>
      <c r="AO28" s="2"/>
      <c r="AP28" s="2"/>
      <c r="AQ28" s="2"/>
      <c r="AR28" s="11">
        <f t="shared" si="0"/>
        <v>2482</v>
      </c>
      <c r="AS28" s="11">
        <f t="shared" si="0"/>
        <v>26</v>
      </c>
      <c r="AT28" s="8">
        <f t="shared" si="2"/>
        <v>1.0475423045930701E-2</v>
      </c>
      <c r="AU28" s="31" t="s">
        <v>35</v>
      </c>
      <c r="AV28" s="13"/>
    </row>
    <row r="29" spans="2:48" ht="84" hidden="1" customHeight="1" x14ac:dyDescent="0.25">
      <c r="B29" s="18">
        <v>19</v>
      </c>
      <c r="C29" s="2" t="s">
        <v>429</v>
      </c>
      <c r="D29" s="6" t="s">
        <v>430</v>
      </c>
      <c r="E29" s="2" t="s">
        <v>446</v>
      </c>
      <c r="F29" s="6" t="s">
        <v>447</v>
      </c>
      <c r="G29" s="6" t="s">
        <v>448</v>
      </c>
      <c r="H29" s="2" t="s">
        <v>26</v>
      </c>
      <c r="I29" s="2" t="s">
        <v>50</v>
      </c>
      <c r="J29" s="2" t="s">
        <v>38</v>
      </c>
      <c r="K29" s="2" t="s">
        <v>231</v>
      </c>
      <c r="L29" s="2" t="s">
        <v>30</v>
      </c>
      <c r="M29" s="6" t="s">
        <v>449</v>
      </c>
      <c r="N29" s="6" t="s">
        <v>450</v>
      </c>
      <c r="O29" s="2"/>
      <c r="P29" s="2"/>
      <c r="Q29" s="5" t="s">
        <v>451</v>
      </c>
      <c r="R29" s="5" t="s">
        <v>34</v>
      </c>
      <c r="S29" s="5" t="s">
        <v>722</v>
      </c>
      <c r="T29" s="2">
        <v>100</v>
      </c>
      <c r="U29" s="2">
        <v>600</v>
      </c>
      <c r="V29" s="2">
        <v>87</v>
      </c>
      <c r="W29" s="2">
        <v>635</v>
      </c>
      <c r="X29" s="2">
        <v>65</v>
      </c>
      <c r="Y29" s="2">
        <v>699</v>
      </c>
      <c r="Z29" s="2">
        <v>82</v>
      </c>
      <c r="AA29" s="2">
        <v>409</v>
      </c>
      <c r="AB29" s="2">
        <v>35</v>
      </c>
      <c r="AC29" s="2">
        <v>176</v>
      </c>
      <c r="AD29" s="2">
        <v>35</v>
      </c>
      <c r="AE29" s="2">
        <v>205</v>
      </c>
      <c r="AF29" s="2"/>
      <c r="AG29" s="2"/>
      <c r="AH29" s="2"/>
      <c r="AI29" s="2"/>
      <c r="AJ29" s="2"/>
      <c r="AK29" s="2"/>
      <c r="AL29" s="2"/>
      <c r="AM29" s="2"/>
      <c r="AN29" s="2"/>
      <c r="AO29" s="2"/>
      <c r="AP29" s="2"/>
      <c r="AQ29" s="2"/>
      <c r="AR29" s="11">
        <f t="shared" si="0"/>
        <v>404</v>
      </c>
      <c r="AS29" s="11">
        <f t="shared" si="0"/>
        <v>2724</v>
      </c>
      <c r="AT29" s="33">
        <f t="shared" si="2"/>
        <v>6.7425742574257423</v>
      </c>
      <c r="AU29" s="31" t="s">
        <v>35</v>
      </c>
      <c r="AV29" s="13"/>
    </row>
    <row r="30" spans="2:48" ht="100.5" hidden="1" customHeight="1" x14ac:dyDescent="0.25">
      <c r="B30" s="18">
        <v>20</v>
      </c>
      <c r="C30" s="2" t="s">
        <v>119</v>
      </c>
      <c r="D30" s="6" t="s">
        <v>120</v>
      </c>
      <c r="E30" s="2" t="s">
        <v>121</v>
      </c>
      <c r="F30" s="6" t="s">
        <v>723</v>
      </c>
      <c r="G30" s="6" t="s">
        <v>724</v>
      </c>
      <c r="H30" s="2" t="s">
        <v>124</v>
      </c>
      <c r="I30" s="2" t="s">
        <v>27</v>
      </c>
      <c r="J30" s="2" t="s">
        <v>62</v>
      </c>
      <c r="K30" s="2" t="s">
        <v>29</v>
      </c>
      <c r="L30" s="2" t="s">
        <v>125</v>
      </c>
      <c r="M30" s="6" t="s">
        <v>725</v>
      </c>
      <c r="N30" s="6" t="s">
        <v>726</v>
      </c>
      <c r="O30" s="2"/>
      <c r="P30" s="2"/>
      <c r="Q30" s="5" t="s">
        <v>33</v>
      </c>
      <c r="R30" s="5" t="s">
        <v>34</v>
      </c>
      <c r="S30" s="27">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11">
        <f t="shared" si="0"/>
        <v>70</v>
      </c>
      <c r="AS30" s="11">
        <f t="shared" si="0"/>
        <v>101</v>
      </c>
      <c r="AT30" s="8">
        <f>+(AS30/AR30)*S30</f>
        <v>0.93785714285714283</v>
      </c>
      <c r="AU30" s="31" t="s">
        <v>35</v>
      </c>
      <c r="AV30" s="13"/>
    </row>
    <row r="31" spans="2:48" ht="100.5" hidden="1" customHeight="1" x14ac:dyDescent="0.25">
      <c r="B31" s="18">
        <v>21</v>
      </c>
      <c r="C31" s="2" t="s">
        <v>119</v>
      </c>
      <c r="D31" s="6" t="s">
        <v>120</v>
      </c>
      <c r="E31" s="2" t="s">
        <v>121</v>
      </c>
      <c r="F31" s="6" t="s">
        <v>128</v>
      </c>
      <c r="G31" s="6" t="s">
        <v>129</v>
      </c>
      <c r="H31" s="2" t="s">
        <v>124</v>
      </c>
      <c r="I31" s="2" t="s">
        <v>27</v>
      </c>
      <c r="J31" s="2" t="s">
        <v>38</v>
      </c>
      <c r="K31" s="2" t="s">
        <v>29</v>
      </c>
      <c r="L31" s="2" t="s">
        <v>63</v>
      </c>
      <c r="M31" s="6" t="s">
        <v>130</v>
      </c>
      <c r="N31" s="6" t="s">
        <v>131</v>
      </c>
      <c r="O31" s="2"/>
      <c r="P31" s="2"/>
      <c r="Q31" s="5" t="s">
        <v>33</v>
      </c>
      <c r="R31" s="5" t="s">
        <v>34</v>
      </c>
      <c r="S31" s="27">
        <v>1</v>
      </c>
      <c r="T31" s="2"/>
      <c r="U31" s="2"/>
      <c r="V31" s="2"/>
      <c r="W31" s="2"/>
      <c r="X31" s="2">
        <v>24</v>
      </c>
      <c r="Y31" s="2">
        <v>24</v>
      </c>
      <c r="Z31" s="2"/>
      <c r="AA31" s="2"/>
      <c r="AB31" s="2"/>
      <c r="AC31" s="2"/>
      <c r="AD31" s="2">
        <v>13</v>
      </c>
      <c r="AE31" s="2">
        <v>13</v>
      </c>
      <c r="AF31" s="2"/>
      <c r="AG31" s="2"/>
      <c r="AH31" s="2"/>
      <c r="AI31" s="2"/>
      <c r="AJ31" s="2"/>
      <c r="AK31" s="2"/>
      <c r="AL31" s="2"/>
      <c r="AM31" s="2"/>
      <c r="AN31" s="2"/>
      <c r="AO31" s="2"/>
      <c r="AP31" s="2"/>
      <c r="AQ31" s="2"/>
      <c r="AR31" s="11">
        <f t="shared" si="0"/>
        <v>37</v>
      </c>
      <c r="AS31" s="11">
        <f t="shared" si="0"/>
        <v>37</v>
      </c>
      <c r="AT31" s="35">
        <f>+AS31/AR31</f>
        <v>1</v>
      </c>
      <c r="AU31" s="31" t="s">
        <v>35</v>
      </c>
      <c r="AV31" s="13"/>
    </row>
    <row r="32" spans="2:48" ht="113.25" hidden="1" customHeight="1" x14ac:dyDescent="0.25">
      <c r="B32" s="18">
        <v>22</v>
      </c>
      <c r="C32" s="2" t="s">
        <v>146</v>
      </c>
      <c r="D32" s="6" t="s">
        <v>147</v>
      </c>
      <c r="E32" s="2" t="s">
        <v>154</v>
      </c>
      <c r="F32" s="6" t="s">
        <v>155</v>
      </c>
      <c r="G32" s="6" t="s">
        <v>156</v>
      </c>
      <c r="H32" s="2" t="s">
        <v>157</v>
      </c>
      <c r="I32" s="2" t="s">
        <v>44</v>
      </c>
      <c r="J32" s="2" t="s">
        <v>38</v>
      </c>
      <c r="K32" s="2" t="s">
        <v>29</v>
      </c>
      <c r="L32" s="2" t="s">
        <v>63</v>
      </c>
      <c r="M32" s="6" t="s">
        <v>158</v>
      </c>
      <c r="N32" s="6" t="s">
        <v>159</v>
      </c>
      <c r="O32" s="2"/>
      <c r="P32" s="2"/>
      <c r="Q32" s="5" t="s">
        <v>33</v>
      </c>
      <c r="R32" s="5" t="s">
        <v>34</v>
      </c>
      <c r="S32" s="27">
        <v>0.9</v>
      </c>
      <c r="T32" s="2"/>
      <c r="U32" s="2"/>
      <c r="V32" s="2"/>
      <c r="W32" s="2"/>
      <c r="X32" s="2">
        <v>0</v>
      </c>
      <c r="Y32" s="2">
        <v>0</v>
      </c>
      <c r="Z32" s="2"/>
      <c r="AA32" s="2"/>
      <c r="AB32" s="2"/>
      <c r="AC32" s="2"/>
      <c r="AD32" s="2">
        <v>68</v>
      </c>
      <c r="AE32" s="2">
        <v>68</v>
      </c>
      <c r="AF32" s="2"/>
      <c r="AG32" s="2"/>
      <c r="AH32" s="2"/>
      <c r="AI32" s="2"/>
      <c r="AJ32" s="2"/>
      <c r="AK32" s="2"/>
      <c r="AL32" s="2"/>
      <c r="AM32" s="2"/>
      <c r="AN32" s="2"/>
      <c r="AO32" s="2"/>
      <c r="AP32" s="2"/>
      <c r="AQ32" s="2"/>
      <c r="AR32" s="11">
        <f t="shared" si="0"/>
        <v>68</v>
      </c>
      <c r="AS32" s="11">
        <f t="shared" si="0"/>
        <v>68</v>
      </c>
      <c r="AT32" s="8">
        <f t="shared" si="2"/>
        <v>1</v>
      </c>
      <c r="AU32" s="31" t="s">
        <v>35</v>
      </c>
      <c r="AV32" s="13"/>
    </row>
    <row r="33" spans="2:48" ht="113.25" hidden="1" customHeight="1" x14ac:dyDescent="0.25">
      <c r="B33" s="18">
        <v>23</v>
      </c>
      <c r="C33" s="2" t="s">
        <v>146</v>
      </c>
      <c r="D33" s="6" t="s">
        <v>147</v>
      </c>
      <c r="E33" s="2" t="s">
        <v>148</v>
      </c>
      <c r="F33" s="6" t="s">
        <v>149</v>
      </c>
      <c r="G33" s="6" t="s">
        <v>150</v>
      </c>
      <c r="H33" s="2" t="s">
        <v>151</v>
      </c>
      <c r="I33" s="2" t="s">
        <v>27</v>
      </c>
      <c r="J33" s="2" t="s">
        <v>62</v>
      </c>
      <c r="K33" s="2" t="s">
        <v>29</v>
      </c>
      <c r="L33" s="2" t="s">
        <v>63</v>
      </c>
      <c r="M33" s="6" t="s">
        <v>152</v>
      </c>
      <c r="N33" s="6" t="s">
        <v>727</v>
      </c>
      <c r="O33" s="2"/>
      <c r="P33" s="2"/>
      <c r="Q33" s="5" t="s">
        <v>33</v>
      </c>
      <c r="R33" s="5" t="s">
        <v>34</v>
      </c>
      <c r="S33" s="27">
        <v>1</v>
      </c>
      <c r="T33" s="2"/>
      <c r="U33" s="2"/>
      <c r="V33" s="2"/>
      <c r="W33" s="2"/>
      <c r="X33" s="2">
        <v>0</v>
      </c>
      <c r="Y33" s="2">
        <v>0</v>
      </c>
      <c r="Z33" s="2"/>
      <c r="AA33" s="2"/>
      <c r="AB33" s="2"/>
      <c r="AC33" s="2"/>
      <c r="AD33" s="2"/>
      <c r="AE33" s="2"/>
      <c r="AF33" s="2"/>
      <c r="AG33" s="2"/>
      <c r="AH33" s="2"/>
      <c r="AI33" s="2"/>
      <c r="AJ33" s="2"/>
      <c r="AK33" s="2"/>
      <c r="AL33" s="2"/>
      <c r="AM33" s="2"/>
      <c r="AN33" s="2"/>
      <c r="AO33" s="2"/>
      <c r="AP33" s="2"/>
      <c r="AQ33" s="2"/>
      <c r="AR33" s="11">
        <f t="shared" si="0"/>
        <v>0</v>
      </c>
      <c r="AS33" s="11">
        <f t="shared" si="0"/>
        <v>0</v>
      </c>
      <c r="AT33" s="8" t="e">
        <f t="shared" si="2"/>
        <v>#DIV/0!</v>
      </c>
      <c r="AU33" s="2"/>
      <c r="AV33" s="13" t="s">
        <v>728</v>
      </c>
    </row>
    <row r="34" spans="2:48" ht="113.25" hidden="1" customHeight="1" x14ac:dyDescent="0.25">
      <c r="B34" s="18">
        <v>24</v>
      </c>
      <c r="C34" s="2" t="s">
        <v>160</v>
      </c>
      <c r="D34" s="6" t="s">
        <v>161</v>
      </c>
      <c r="E34" s="2" t="s">
        <v>162</v>
      </c>
      <c r="F34" s="6" t="s">
        <v>163</v>
      </c>
      <c r="G34" s="6" t="s">
        <v>164</v>
      </c>
      <c r="H34" s="2" t="s">
        <v>165</v>
      </c>
      <c r="I34" s="2" t="s">
        <v>27</v>
      </c>
      <c r="J34" s="2" t="s">
        <v>62</v>
      </c>
      <c r="K34" s="2" t="s">
        <v>29</v>
      </c>
      <c r="L34" s="2" t="s">
        <v>101</v>
      </c>
      <c r="M34" s="6" t="s">
        <v>166</v>
      </c>
      <c r="N34" s="6" t="s">
        <v>167</v>
      </c>
      <c r="O34" s="2"/>
      <c r="P34" s="2"/>
      <c r="Q34" s="5" t="s">
        <v>33</v>
      </c>
      <c r="R34" s="5" t="s">
        <v>34</v>
      </c>
      <c r="S34" s="27">
        <v>0.9</v>
      </c>
      <c r="T34" s="2"/>
      <c r="U34" s="2"/>
      <c r="V34" s="2"/>
      <c r="W34" s="2"/>
      <c r="X34" s="2"/>
      <c r="Y34" s="2"/>
      <c r="Z34" s="2"/>
      <c r="AA34" s="2"/>
      <c r="AB34" s="2"/>
      <c r="AC34" s="2"/>
      <c r="AD34" s="2"/>
      <c r="AE34" s="2"/>
      <c r="AF34" s="2"/>
      <c r="AG34" s="2"/>
      <c r="AH34" s="2"/>
      <c r="AI34" s="2"/>
      <c r="AJ34" s="2"/>
      <c r="AK34" s="2"/>
      <c r="AL34" s="2"/>
      <c r="AM34" s="2"/>
      <c r="AN34" s="2"/>
      <c r="AO34" s="2"/>
      <c r="AP34" s="2"/>
      <c r="AQ34" s="2"/>
      <c r="AR34" s="11">
        <f t="shared" si="0"/>
        <v>0</v>
      </c>
      <c r="AS34" s="11">
        <f t="shared" si="0"/>
        <v>0</v>
      </c>
      <c r="AT34" s="8" t="e">
        <f t="shared" si="2"/>
        <v>#DIV/0!</v>
      </c>
      <c r="AU34" s="2"/>
      <c r="AV34" s="13"/>
    </row>
    <row r="35" spans="2:48" ht="91.5" hidden="1" customHeight="1" x14ac:dyDescent="0.25">
      <c r="B35" s="18">
        <v>25</v>
      </c>
      <c r="C35" s="2" t="s">
        <v>160</v>
      </c>
      <c r="D35" s="6" t="s">
        <v>161</v>
      </c>
      <c r="E35" s="2" t="s">
        <v>162</v>
      </c>
      <c r="F35" s="6" t="s">
        <v>168</v>
      </c>
      <c r="G35" s="6" t="s">
        <v>169</v>
      </c>
      <c r="H35" s="2" t="s">
        <v>165</v>
      </c>
      <c r="I35" s="2" t="s">
        <v>27</v>
      </c>
      <c r="J35" s="2" t="s">
        <v>62</v>
      </c>
      <c r="K35" s="2" t="s">
        <v>29</v>
      </c>
      <c r="L35" s="2" t="s">
        <v>63</v>
      </c>
      <c r="M35" s="6" t="s">
        <v>170</v>
      </c>
      <c r="N35" s="6" t="s">
        <v>171</v>
      </c>
      <c r="O35" s="2"/>
      <c r="P35" s="2"/>
      <c r="Q35" s="5" t="s">
        <v>33</v>
      </c>
      <c r="R35" s="5" t="s">
        <v>34</v>
      </c>
      <c r="S35" s="27">
        <v>0.9</v>
      </c>
      <c r="T35" s="2"/>
      <c r="U35" s="2"/>
      <c r="V35" s="2"/>
      <c r="W35" s="2"/>
      <c r="X35" s="2">
        <v>92</v>
      </c>
      <c r="Y35" s="2">
        <v>92</v>
      </c>
      <c r="Z35" s="2"/>
      <c r="AA35" s="2"/>
      <c r="AB35" s="2"/>
      <c r="AC35" s="2"/>
      <c r="AD35" s="2"/>
      <c r="AE35" s="2"/>
      <c r="AF35" s="2"/>
      <c r="AG35" s="2"/>
      <c r="AH35" s="2"/>
      <c r="AI35" s="2"/>
      <c r="AJ35" s="2"/>
      <c r="AK35" s="2"/>
      <c r="AL35" s="2"/>
      <c r="AM35" s="2"/>
      <c r="AN35" s="2"/>
      <c r="AO35" s="2"/>
      <c r="AP35" s="2"/>
      <c r="AQ35" s="2"/>
      <c r="AR35" s="11">
        <f t="shared" si="0"/>
        <v>92</v>
      </c>
      <c r="AS35" s="11">
        <f t="shared" si="0"/>
        <v>92</v>
      </c>
      <c r="AT35" s="8">
        <f>+(AS35*25%)/AR35</f>
        <v>0.25</v>
      </c>
      <c r="AU35" s="10" t="s">
        <v>691</v>
      </c>
      <c r="AV35" s="13" t="s">
        <v>711</v>
      </c>
    </row>
    <row r="36" spans="2:48" ht="63.75" hidden="1" x14ac:dyDescent="0.25">
      <c r="B36" s="18">
        <v>26</v>
      </c>
      <c r="C36" s="2" t="s">
        <v>160</v>
      </c>
      <c r="D36" s="6" t="s">
        <v>161</v>
      </c>
      <c r="E36" s="2" t="s">
        <v>162</v>
      </c>
      <c r="F36" s="6" t="s">
        <v>172</v>
      </c>
      <c r="G36" s="6" t="s">
        <v>173</v>
      </c>
      <c r="H36" s="2" t="s">
        <v>165</v>
      </c>
      <c r="I36" s="2" t="s">
        <v>27</v>
      </c>
      <c r="J36" s="2" t="s">
        <v>62</v>
      </c>
      <c r="K36" s="2" t="s">
        <v>729</v>
      </c>
      <c r="L36" s="2" t="s">
        <v>63</v>
      </c>
      <c r="M36" s="6" t="s">
        <v>174</v>
      </c>
      <c r="N36" s="6" t="s">
        <v>175</v>
      </c>
      <c r="O36" s="2"/>
      <c r="P36" s="2"/>
      <c r="Q36" s="5" t="s">
        <v>33</v>
      </c>
      <c r="R36" s="5" t="s">
        <v>34</v>
      </c>
      <c r="S36" s="27">
        <v>0.9</v>
      </c>
      <c r="T36" s="2"/>
      <c r="U36" s="2"/>
      <c r="V36" s="2"/>
      <c r="W36" s="2"/>
      <c r="X36" s="2">
        <v>163</v>
      </c>
      <c r="Y36" s="2">
        <v>163</v>
      </c>
      <c r="Z36" s="2"/>
      <c r="AA36" s="2"/>
      <c r="AB36" s="2"/>
      <c r="AC36" s="2"/>
      <c r="AD36" s="2"/>
      <c r="AE36" s="2"/>
      <c r="AF36" s="2"/>
      <c r="AG36" s="2"/>
      <c r="AH36" s="2"/>
      <c r="AI36" s="2"/>
      <c r="AJ36" s="2"/>
      <c r="AK36" s="2"/>
      <c r="AL36" s="2"/>
      <c r="AM36" s="2"/>
      <c r="AN36" s="2"/>
      <c r="AO36" s="2"/>
      <c r="AP36" s="2"/>
      <c r="AQ36" s="2"/>
      <c r="AR36" s="11">
        <f t="shared" si="0"/>
        <v>163</v>
      </c>
      <c r="AS36" s="11">
        <f t="shared" si="0"/>
        <v>163</v>
      </c>
      <c r="AT36" s="8">
        <f>+(AS36*25%)/AR36</f>
        <v>0.25</v>
      </c>
      <c r="AU36" s="10" t="s">
        <v>691</v>
      </c>
      <c r="AV36" s="13" t="s">
        <v>711</v>
      </c>
    </row>
    <row r="37" spans="2:48" ht="63.75" hidden="1" x14ac:dyDescent="0.25">
      <c r="B37" s="18">
        <v>27</v>
      </c>
      <c r="C37" s="2" t="s">
        <v>160</v>
      </c>
      <c r="D37" s="6" t="s">
        <v>161</v>
      </c>
      <c r="E37" s="2" t="s">
        <v>176</v>
      </c>
      <c r="F37" s="6" t="s">
        <v>177</v>
      </c>
      <c r="G37" s="6" t="s">
        <v>178</v>
      </c>
      <c r="H37" s="2" t="s">
        <v>165</v>
      </c>
      <c r="I37" s="2" t="s">
        <v>27</v>
      </c>
      <c r="J37" s="2" t="s">
        <v>38</v>
      </c>
      <c r="K37" s="2" t="s">
        <v>29</v>
      </c>
      <c r="L37" s="2" t="s">
        <v>63</v>
      </c>
      <c r="M37" s="6" t="s">
        <v>179</v>
      </c>
      <c r="N37" s="6" t="s">
        <v>180</v>
      </c>
      <c r="O37" s="2"/>
      <c r="P37" s="2"/>
      <c r="Q37" s="5" t="s">
        <v>33</v>
      </c>
      <c r="R37" s="5" t="s">
        <v>34</v>
      </c>
      <c r="S37" s="27">
        <v>1</v>
      </c>
      <c r="T37" s="2"/>
      <c r="U37" s="2"/>
      <c r="V37" s="2"/>
      <c r="W37" s="2"/>
      <c r="X37" s="2">
        <v>1955</v>
      </c>
      <c r="Y37" s="2">
        <v>1955</v>
      </c>
      <c r="Z37" s="2"/>
      <c r="AA37" s="2"/>
      <c r="AB37" s="2"/>
      <c r="AC37" s="2"/>
      <c r="AD37" s="2"/>
      <c r="AE37" s="2"/>
      <c r="AF37" s="2"/>
      <c r="AG37" s="2"/>
      <c r="AH37" s="2"/>
      <c r="AI37" s="2"/>
      <c r="AJ37" s="2"/>
      <c r="AK37" s="2"/>
      <c r="AL37" s="2"/>
      <c r="AM37" s="2"/>
      <c r="AN37" s="2"/>
      <c r="AO37" s="2"/>
      <c r="AP37" s="2"/>
      <c r="AQ37" s="2"/>
      <c r="AR37" s="11">
        <f t="shared" si="0"/>
        <v>1955</v>
      </c>
      <c r="AS37" s="11">
        <f t="shared" si="0"/>
        <v>1955</v>
      </c>
      <c r="AT37" s="8">
        <f>+AS37/AR37</f>
        <v>1</v>
      </c>
      <c r="AU37" s="31" t="s">
        <v>35</v>
      </c>
      <c r="AV37" s="13"/>
    </row>
    <row r="38" spans="2:48" ht="76.5" x14ac:dyDescent="0.25">
      <c r="B38" s="18">
        <v>28</v>
      </c>
      <c r="C38" s="2" t="s">
        <v>160</v>
      </c>
      <c r="D38" s="6" t="s">
        <v>161</v>
      </c>
      <c r="E38" s="2" t="s">
        <v>162</v>
      </c>
      <c r="F38" s="6" t="s">
        <v>730</v>
      </c>
      <c r="G38" s="6" t="s">
        <v>731</v>
      </c>
      <c r="H38" s="2" t="s">
        <v>732</v>
      </c>
      <c r="I38" s="2" t="s">
        <v>27</v>
      </c>
      <c r="J38" s="2" t="s">
        <v>116</v>
      </c>
      <c r="K38" s="2" t="s">
        <v>29</v>
      </c>
      <c r="L38" s="2" t="s">
        <v>63</v>
      </c>
      <c r="M38" s="6" t="s">
        <v>733</v>
      </c>
      <c r="N38" s="6" t="s">
        <v>734</v>
      </c>
      <c r="O38" s="2"/>
      <c r="P38" s="2"/>
      <c r="Q38" s="5" t="s">
        <v>33</v>
      </c>
      <c r="R38" s="5" t="s">
        <v>735</v>
      </c>
      <c r="S38" s="27">
        <v>0</v>
      </c>
      <c r="T38" s="2"/>
      <c r="U38" s="2"/>
      <c r="V38" s="2"/>
      <c r="W38" s="2"/>
      <c r="X38" s="2">
        <v>89</v>
      </c>
      <c r="Y38" s="2">
        <v>0</v>
      </c>
      <c r="Z38" s="2"/>
      <c r="AA38" s="2"/>
      <c r="AB38" s="2"/>
      <c r="AC38" s="2"/>
      <c r="AD38" s="2"/>
      <c r="AE38" s="2"/>
      <c r="AF38" s="2"/>
      <c r="AG38" s="2"/>
      <c r="AH38" s="2"/>
      <c r="AI38" s="2"/>
      <c r="AJ38" s="2"/>
      <c r="AK38" s="2"/>
      <c r="AL38" s="2"/>
      <c r="AM38" s="2"/>
      <c r="AN38" s="2"/>
      <c r="AO38" s="2"/>
      <c r="AP38" s="2"/>
      <c r="AQ38" s="2"/>
      <c r="AR38" s="11">
        <f>+T38+V38+X38+Z38+AB38+AD38+AF38+AH38+AJ38+AL38+AN38+AP38</f>
        <v>89</v>
      </c>
      <c r="AS38" s="11">
        <f>+U38+W38+Y38+AA38+AC38+AE38+AG38+AI38+AK38+AM38+AO38+AQ38</f>
        <v>0</v>
      </c>
      <c r="AT38" s="8">
        <f>+AS38/AR38</f>
        <v>0</v>
      </c>
      <c r="AU38" s="31" t="s">
        <v>35</v>
      </c>
      <c r="AV38" s="13" t="s">
        <v>736</v>
      </c>
    </row>
    <row r="39" spans="2:48" ht="87" hidden="1" customHeight="1" x14ac:dyDescent="0.25">
      <c r="B39" s="18">
        <v>29</v>
      </c>
      <c r="C39" s="2" t="s">
        <v>220</v>
      </c>
      <c r="D39" s="6" t="s">
        <v>221</v>
      </c>
      <c r="E39" s="2" t="s">
        <v>222</v>
      </c>
      <c r="F39" s="6" t="s">
        <v>737</v>
      </c>
      <c r="G39" s="6" t="s">
        <v>224</v>
      </c>
      <c r="H39" s="2" t="s">
        <v>225</v>
      </c>
      <c r="I39" s="2" t="s">
        <v>27</v>
      </c>
      <c r="J39" s="2" t="s">
        <v>62</v>
      </c>
      <c r="K39" s="2" t="s">
        <v>29</v>
      </c>
      <c r="L39" s="2" t="s">
        <v>63</v>
      </c>
      <c r="M39" s="6" t="s">
        <v>226</v>
      </c>
      <c r="N39" s="6" t="s">
        <v>227</v>
      </c>
      <c r="O39" s="2"/>
      <c r="P39" s="2"/>
      <c r="Q39" s="5" t="s">
        <v>139</v>
      </c>
      <c r="R39" s="5" t="s">
        <v>34</v>
      </c>
      <c r="S39" s="27">
        <v>0.1</v>
      </c>
      <c r="T39" s="2"/>
      <c r="U39" s="2"/>
      <c r="V39" s="2"/>
      <c r="W39" s="2"/>
      <c r="X39" s="2">
        <v>71946</v>
      </c>
      <c r="Y39" s="2">
        <v>185655</v>
      </c>
      <c r="Z39" s="2"/>
      <c r="AA39" s="2"/>
      <c r="AB39" s="2"/>
      <c r="AC39" s="2"/>
      <c r="AD39" s="2"/>
      <c r="AE39" s="2"/>
      <c r="AF39" s="2"/>
      <c r="AG39" s="2"/>
      <c r="AH39" s="2"/>
      <c r="AI39" s="2"/>
      <c r="AJ39" s="2"/>
      <c r="AK39" s="2"/>
      <c r="AL39" s="2"/>
      <c r="AM39" s="2"/>
      <c r="AN39" s="2"/>
      <c r="AO39" s="2"/>
      <c r="AP39" s="2"/>
      <c r="AQ39" s="2"/>
      <c r="AR39" s="11">
        <f t="shared" si="0"/>
        <v>71946</v>
      </c>
      <c r="AS39" s="11">
        <f t="shared" si="0"/>
        <v>185655</v>
      </c>
      <c r="AT39" s="34">
        <f>+(AS39/AR39)-1</f>
        <v>1.5804770244349928</v>
      </c>
      <c r="AU39" s="31" t="s">
        <v>35</v>
      </c>
      <c r="AV39" s="13"/>
    </row>
    <row r="40" spans="2:48" ht="87" hidden="1" customHeight="1" x14ac:dyDescent="0.25">
      <c r="B40" s="18">
        <v>30</v>
      </c>
      <c r="C40" s="2" t="s">
        <v>220</v>
      </c>
      <c r="D40" s="6" t="s">
        <v>221</v>
      </c>
      <c r="E40" s="2" t="s">
        <v>222</v>
      </c>
      <c r="F40" s="6" t="s">
        <v>738</v>
      </c>
      <c r="G40" s="6" t="s">
        <v>739</v>
      </c>
      <c r="H40" s="2" t="s">
        <v>225</v>
      </c>
      <c r="I40" s="2" t="s">
        <v>27</v>
      </c>
      <c r="J40" s="2" t="s">
        <v>62</v>
      </c>
      <c r="K40" s="2" t="s">
        <v>29</v>
      </c>
      <c r="L40" s="2" t="s">
        <v>63</v>
      </c>
      <c r="M40" s="6" t="s">
        <v>740</v>
      </c>
      <c r="N40" s="6" t="s">
        <v>741</v>
      </c>
      <c r="O40" s="2"/>
      <c r="P40" s="2"/>
      <c r="Q40" s="5" t="s">
        <v>139</v>
      </c>
      <c r="R40" s="5" t="s">
        <v>34</v>
      </c>
      <c r="S40" s="27">
        <v>0.1</v>
      </c>
      <c r="T40" s="2"/>
      <c r="U40" s="2"/>
      <c r="V40" s="2"/>
      <c r="W40" s="2"/>
      <c r="X40" s="2">
        <v>157468</v>
      </c>
      <c r="Y40" s="2">
        <v>158377</v>
      </c>
      <c r="Z40" s="2"/>
      <c r="AA40" s="2"/>
      <c r="AB40" s="2"/>
      <c r="AC40" s="2"/>
      <c r="AD40" s="2"/>
      <c r="AE40" s="2"/>
      <c r="AF40" s="2"/>
      <c r="AG40" s="2"/>
      <c r="AH40" s="2"/>
      <c r="AI40" s="2"/>
      <c r="AJ40" s="2"/>
      <c r="AK40" s="2"/>
      <c r="AL40" s="2"/>
      <c r="AM40" s="2"/>
      <c r="AN40" s="2"/>
      <c r="AO40" s="2"/>
      <c r="AP40" s="2"/>
      <c r="AQ40" s="2"/>
      <c r="AR40" s="11">
        <f t="shared" si="0"/>
        <v>157468</v>
      </c>
      <c r="AS40" s="11">
        <f t="shared" si="0"/>
        <v>158377</v>
      </c>
      <c r="AT40" s="34">
        <f>+(AS40/AR40)-1</f>
        <v>5.772601417430856E-3</v>
      </c>
      <c r="AU40" s="10" t="s">
        <v>691</v>
      </c>
      <c r="AV40" s="13"/>
    </row>
    <row r="41" spans="2:48" ht="87" hidden="1" customHeight="1" x14ac:dyDescent="0.25">
      <c r="B41" s="18">
        <v>31</v>
      </c>
      <c r="C41" s="2" t="s">
        <v>220</v>
      </c>
      <c r="D41" s="6" t="s">
        <v>221</v>
      </c>
      <c r="E41" s="2" t="s">
        <v>228</v>
      </c>
      <c r="F41" s="6" t="s">
        <v>229</v>
      </c>
      <c r="G41" s="6" t="s">
        <v>230</v>
      </c>
      <c r="H41" s="2" t="s">
        <v>225</v>
      </c>
      <c r="I41" s="2" t="s">
        <v>50</v>
      </c>
      <c r="J41" s="2" t="s">
        <v>38</v>
      </c>
      <c r="K41" s="2" t="s">
        <v>231</v>
      </c>
      <c r="L41" s="2" t="s">
        <v>63</v>
      </c>
      <c r="M41" s="6" t="s">
        <v>232</v>
      </c>
      <c r="N41" s="6" t="s">
        <v>233</v>
      </c>
      <c r="O41" s="2"/>
      <c r="P41" s="2"/>
      <c r="Q41" s="5" t="s">
        <v>234</v>
      </c>
      <c r="R41" s="5" t="s">
        <v>34</v>
      </c>
      <c r="S41" s="5" t="s">
        <v>742</v>
      </c>
      <c r="T41" s="2"/>
      <c r="U41" s="2"/>
      <c r="V41" s="2"/>
      <c r="W41" s="2"/>
      <c r="X41" s="2">
        <v>157</v>
      </c>
      <c r="Y41" s="2">
        <v>195</v>
      </c>
      <c r="Z41" s="2"/>
      <c r="AA41" s="2"/>
      <c r="AB41" s="2"/>
      <c r="AC41" s="2"/>
      <c r="AD41" s="2"/>
      <c r="AE41" s="2"/>
      <c r="AF41" s="2"/>
      <c r="AG41" s="2"/>
      <c r="AH41" s="2"/>
      <c r="AI41" s="2"/>
      <c r="AJ41" s="2"/>
      <c r="AK41" s="2"/>
      <c r="AL41" s="2"/>
      <c r="AM41" s="2"/>
      <c r="AN41" s="2"/>
      <c r="AO41" s="2"/>
      <c r="AP41" s="2"/>
      <c r="AQ41" s="2"/>
      <c r="AR41" s="11">
        <f t="shared" si="0"/>
        <v>157</v>
      </c>
      <c r="AS41" s="11">
        <f t="shared" si="0"/>
        <v>195</v>
      </c>
      <c r="AT41" s="37">
        <f>+AS41/AR41</f>
        <v>1.2420382165605095</v>
      </c>
      <c r="AU41" s="31" t="s">
        <v>35</v>
      </c>
      <c r="AV41" s="13"/>
    </row>
    <row r="42" spans="2:48" ht="102" hidden="1" customHeight="1" x14ac:dyDescent="0.25">
      <c r="B42" s="18">
        <v>32</v>
      </c>
      <c r="C42" s="2" t="s">
        <v>240</v>
      </c>
      <c r="D42" s="6" t="s">
        <v>241</v>
      </c>
      <c r="E42" s="2" t="s">
        <v>242</v>
      </c>
      <c r="F42" s="6" t="s">
        <v>243</v>
      </c>
      <c r="G42" s="6" t="s">
        <v>244</v>
      </c>
      <c r="H42" s="2" t="s">
        <v>245</v>
      </c>
      <c r="I42" s="1" t="s">
        <v>27</v>
      </c>
      <c r="J42" s="1" t="s">
        <v>38</v>
      </c>
      <c r="K42" s="2" t="s">
        <v>29</v>
      </c>
      <c r="L42" s="2" t="s">
        <v>30</v>
      </c>
      <c r="M42" s="6" t="s">
        <v>246</v>
      </c>
      <c r="N42" s="6" t="s">
        <v>247</v>
      </c>
      <c r="O42" s="2"/>
      <c r="P42" s="2"/>
      <c r="Q42" s="5" t="s">
        <v>189</v>
      </c>
      <c r="R42" s="5" t="s">
        <v>34</v>
      </c>
      <c r="S42" s="27">
        <v>0.2</v>
      </c>
      <c r="T42" s="2">
        <v>50</v>
      </c>
      <c r="U42" s="2">
        <v>5</v>
      </c>
      <c r="V42" s="2">
        <v>50</v>
      </c>
      <c r="W42" s="2">
        <v>16</v>
      </c>
      <c r="X42" s="2">
        <v>50</v>
      </c>
      <c r="Y42" s="2">
        <v>8</v>
      </c>
      <c r="Z42" s="2"/>
      <c r="AA42" s="2"/>
      <c r="AB42" s="2"/>
      <c r="AC42" s="2"/>
      <c r="AD42" s="2"/>
      <c r="AE42" s="2"/>
      <c r="AF42" s="2"/>
      <c r="AG42" s="2"/>
      <c r="AH42" s="2"/>
      <c r="AI42" s="2"/>
      <c r="AJ42" s="2"/>
      <c r="AK42" s="2"/>
      <c r="AL42" s="2"/>
      <c r="AM42" s="2"/>
      <c r="AN42" s="2"/>
      <c r="AO42" s="2"/>
      <c r="AP42" s="2"/>
      <c r="AQ42" s="2"/>
      <c r="AR42" s="11">
        <f t="shared" si="0"/>
        <v>150</v>
      </c>
      <c r="AS42" s="11">
        <f t="shared" si="0"/>
        <v>29</v>
      </c>
      <c r="AT42" s="34">
        <f>+AS42/AR42</f>
        <v>0.19333333333333333</v>
      </c>
      <c r="AU42" s="31" t="s">
        <v>35</v>
      </c>
      <c r="AV42" s="13"/>
    </row>
    <row r="43" spans="2:48" ht="102" hidden="1" customHeight="1" x14ac:dyDescent="0.25">
      <c r="B43" s="18">
        <v>33</v>
      </c>
      <c r="C43" s="2" t="s">
        <v>240</v>
      </c>
      <c r="D43" s="6" t="s">
        <v>241</v>
      </c>
      <c r="E43" s="2" t="s">
        <v>248</v>
      </c>
      <c r="F43" s="6" t="s">
        <v>249</v>
      </c>
      <c r="G43" s="6" t="s">
        <v>250</v>
      </c>
      <c r="H43" s="2" t="s">
        <v>245</v>
      </c>
      <c r="I43" s="2" t="s">
        <v>50</v>
      </c>
      <c r="J43" s="2" t="s">
        <v>38</v>
      </c>
      <c r="K43" s="2" t="s">
        <v>29</v>
      </c>
      <c r="L43" s="2" t="s">
        <v>30</v>
      </c>
      <c r="M43" s="6" t="s">
        <v>251</v>
      </c>
      <c r="N43" s="6" t="s">
        <v>252</v>
      </c>
      <c r="O43" s="2"/>
      <c r="P43" s="2"/>
      <c r="Q43" s="5" t="s">
        <v>189</v>
      </c>
      <c r="R43" s="5" t="s">
        <v>34</v>
      </c>
      <c r="S43" s="27" t="s">
        <v>743</v>
      </c>
      <c r="T43" s="2">
        <v>843824</v>
      </c>
      <c r="U43" s="2">
        <v>58819</v>
      </c>
      <c r="V43" s="2">
        <v>868229</v>
      </c>
      <c r="W43" s="2">
        <v>78432</v>
      </c>
      <c r="X43" s="2">
        <v>1698995</v>
      </c>
      <c r="Y43" s="2">
        <v>711646</v>
      </c>
      <c r="Z43" s="2"/>
      <c r="AA43" s="2"/>
      <c r="AB43" s="2"/>
      <c r="AC43" s="2"/>
      <c r="AD43" s="2"/>
      <c r="AE43" s="2"/>
      <c r="AF43" s="2"/>
      <c r="AG43" s="2"/>
      <c r="AH43" s="2"/>
      <c r="AI43" s="2"/>
      <c r="AJ43" s="2"/>
      <c r="AK43" s="2"/>
      <c r="AL43" s="2"/>
      <c r="AM43" s="2"/>
      <c r="AN43" s="2"/>
      <c r="AO43" s="2"/>
      <c r="AP43" s="2"/>
      <c r="AQ43" s="2"/>
      <c r="AR43" s="11">
        <f t="shared" si="0"/>
        <v>3411048</v>
      </c>
      <c r="AS43" s="11">
        <f t="shared" si="0"/>
        <v>848897</v>
      </c>
      <c r="AT43" s="34">
        <f>+AS43/AR43</f>
        <v>0.24886691714687098</v>
      </c>
      <c r="AU43" s="10" t="s">
        <v>691</v>
      </c>
      <c r="AV43" s="13"/>
    </row>
    <row r="44" spans="2:48" ht="102" hidden="1" customHeight="1" x14ac:dyDescent="0.25">
      <c r="B44" s="18">
        <v>34</v>
      </c>
      <c r="C44" s="2" t="s">
        <v>240</v>
      </c>
      <c r="D44" s="6" t="s">
        <v>241</v>
      </c>
      <c r="E44" s="2" t="s">
        <v>254</v>
      </c>
      <c r="F44" s="6" t="s">
        <v>255</v>
      </c>
      <c r="G44" s="6" t="s">
        <v>256</v>
      </c>
      <c r="H44" s="2" t="s">
        <v>245</v>
      </c>
      <c r="I44" s="2" t="s">
        <v>50</v>
      </c>
      <c r="J44" s="2" t="s">
        <v>38</v>
      </c>
      <c r="K44" s="2" t="s">
        <v>29</v>
      </c>
      <c r="L44" s="2" t="s">
        <v>30</v>
      </c>
      <c r="M44" s="6" t="s">
        <v>257</v>
      </c>
      <c r="N44" s="6" t="s">
        <v>258</v>
      </c>
      <c r="O44" s="2"/>
      <c r="P44" s="2"/>
      <c r="Q44" s="5" t="s">
        <v>189</v>
      </c>
      <c r="R44" s="5" t="s">
        <v>34</v>
      </c>
      <c r="S44" s="27">
        <v>0.9</v>
      </c>
      <c r="T44" s="2">
        <v>547087</v>
      </c>
      <c r="U44" s="2">
        <v>413522</v>
      </c>
      <c r="V44" s="2">
        <v>547785</v>
      </c>
      <c r="W44" s="2">
        <v>394171</v>
      </c>
      <c r="X44" s="2">
        <v>569040</v>
      </c>
      <c r="Y44" s="2">
        <v>264846</v>
      </c>
      <c r="Z44" s="2"/>
      <c r="AA44" s="2"/>
      <c r="AB44" s="2"/>
      <c r="AC44" s="2"/>
      <c r="AD44" s="2"/>
      <c r="AE44" s="2"/>
      <c r="AF44" s="2"/>
      <c r="AG44" s="2"/>
      <c r="AH44" s="2"/>
      <c r="AI44" s="2"/>
      <c r="AJ44" s="2"/>
      <c r="AK44" s="2"/>
      <c r="AL44" s="2"/>
      <c r="AM44" s="2"/>
      <c r="AN44" s="2"/>
      <c r="AO44" s="2"/>
      <c r="AP44" s="2"/>
      <c r="AQ44" s="2"/>
      <c r="AR44" s="11">
        <f t="shared" si="0"/>
        <v>1663912</v>
      </c>
      <c r="AS44" s="11">
        <f t="shared" si="0"/>
        <v>1072539</v>
      </c>
      <c r="AT44" s="34">
        <f>+AS44/AR44</f>
        <v>0.64458877632951739</v>
      </c>
      <c r="AU44" s="10" t="s">
        <v>691</v>
      </c>
      <c r="AV44" s="13"/>
    </row>
    <row r="45" spans="2:48" ht="93.75" hidden="1" customHeight="1" x14ac:dyDescent="0.25">
      <c r="B45" s="18">
        <v>35</v>
      </c>
      <c r="C45" s="2" t="s">
        <v>181</v>
      </c>
      <c r="D45" s="6" t="s">
        <v>182</v>
      </c>
      <c r="E45" s="2" t="s">
        <v>183</v>
      </c>
      <c r="F45" s="6" t="s">
        <v>184</v>
      </c>
      <c r="G45" s="6" t="s">
        <v>185</v>
      </c>
      <c r="H45" s="2" t="s">
        <v>186</v>
      </c>
      <c r="I45" s="2" t="s">
        <v>27</v>
      </c>
      <c r="J45" s="2" t="s">
        <v>38</v>
      </c>
      <c r="K45" s="2" t="s">
        <v>29</v>
      </c>
      <c r="L45" s="2" t="s">
        <v>63</v>
      </c>
      <c r="M45" s="6" t="s">
        <v>187</v>
      </c>
      <c r="N45" s="6" t="s">
        <v>188</v>
      </c>
      <c r="O45" s="2"/>
      <c r="P45" s="2"/>
      <c r="Q45" s="5" t="s">
        <v>189</v>
      </c>
      <c r="R45" s="5" t="s">
        <v>34</v>
      </c>
      <c r="S45" s="27">
        <v>1</v>
      </c>
      <c r="T45" s="2"/>
      <c r="U45" s="2"/>
      <c r="V45" s="2"/>
      <c r="W45" s="2"/>
      <c r="X45" s="2">
        <v>35</v>
      </c>
      <c r="Y45" s="2">
        <v>35</v>
      </c>
      <c r="Z45" s="2"/>
      <c r="AA45" s="2"/>
      <c r="AB45" s="2"/>
      <c r="AC45" s="2"/>
      <c r="AD45" s="2"/>
      <c r="AE45" s="2"/>
      <c r="AF45" s="2"/>
      <c r="AG45" s="2"/>
      <c r="AH45" s="2"/>
      <c r="AI45" s="2"/>
      <c r="AJ45" s="2"/>
      <c r="AK45" s="2"/>
      <c r="AL45" s="2"/>
      <c r="AM45" s="2"/>
      <c r="AN45" s="2"/>
      <c r="AO45" s="2"/>
      <c r="AP45" s="2"/>
      <c r="AQ45" s="2"/>
      <c r="AR45" s="11">
        <f t="shared" si="0"/>
        <v>35</v>
      </c>
      <c r="AS45" s="11">
        <f t="shared" si="0"/>
        <v>35</v>
      </c>
      <c r="AT45" s="8">
        <f>+AS45/AR45</f>
        <v>1</v>
      </c>
      <c r="AU45" s="31" t="s">
        <v>35</v>
      </c>
      <c r="AV45" s="13"/>
    </row>
    <row r="46" spans="2:48" ht="78.75" hidden="1" customHeight="1" x14ac:dyDescent="0.25">
      <c r="B46" s="18">
        <v>36</v>
      </c>
      <c r="C46" s="2" t="s">
        <v>181</v>
      </c>
      <c r="D46" s="6" t="s">
        <v>182</v>
      </c>
      <c r="E46" s="6" t="s">
        <v>190</v>
      </c>
      <c r="F46" s="6" t="s">
        <v>191</v>
      </c>
      <c r="G46" s="6" t="s">
        <v>192</v>
      </c>
      <c r="H46" s="2" t="s">
        <v>186</v>
      </c>
      <c r="I46" s="2" t="s">
        <v>27</v>
      </c>
      <c r="J46" s="2" t="s">
        <v>62</v>
      </c>
      <c r="K46" s="2" t="s">
        <v>29</v>
      </c>
      <c r="L46" s="2" t="s">
        <v>63</v>
      </c>
      <c r="M46" s="6" t="s">
        <v>193</v>
      </c>
      <c r="N46" s="6" t="s">
        <v>194</v>
      </c>
      <c r="O46" s="2"/>
      <c r="P46" s="2"/>
      <c r="Q46" s="5" t="s">
        <v>189</v>
      </c>
      <c r="R46" s="5" t="s">
        <v>34</v>
      </c>
      <c r="S46" s="27">
        <v>1</v>
      </c>
      <c r="T46" s="2"/>
      <c r="U46" s="2"/>
      <c r="V46" s="2"/>
      <c r="W46" s="2"/>
      <c r="X46" s="2">
        <v>21</v>
      </c>
      <c r="Y46" s="2">
        <v>21</v>
      </c>
      <c r="Z46" s="2"/>
      <c r="AA46" s="2"/>
      <c r="AB46" s="2"/>
      <c r="AC46" s="2"/>
      <c r="AD46" s="2"/>
      <c r="AE46" s="2"/>
      <c r="AF46" s="2"/>
      <c r="AG46" s="2"/>
      <c r="AH46" s="2"/>
      <c r="AI46" s="2"/>
      <c r="AJ46" s="2"/>
      <c r="AK46" s="2"/>
      <c r="AL46" s="2"/>
      <c r="AM46" s="2"/>
      <c r="AN46" s="2"/>
      <c r="AO46" s="2"/>
      <c r="AP46" s="2"/>
      <c r="AQ46" s="2"/>
      <c r="AR46" s="11">
        <f t="shared" si="0"/>
        <v>21</v>
      </c>
      <c r="AS46" s="11">
        <f t="shared" si="0"/>
        <v>21</v>
      </c>
      <c r="AT46" s="8">
        <f t="shared" ref="AT46:AT65" si="3">+AS46/AR46</f>
        <v>1</v>
      </c>
      <c r="AU46" s="31" t="s">
        <v>35</v>
      </c>
      <c r="AV46" s="13"/>
    </row>
    <row r="47" spans="2:48" ht="93.75" hidden="1" customHeight="1" x14ac:dyDescent="0.25">
      <c r="B47" s="18">
        <v>37</v>
      </c>
      <c r="C47" s="2" t="s">
        <v>181</v>
      </c>
      <c r="D47" s="6" t="s">
        <v>182</v>
      </c>
      <c r="E47" s="6" t="s">
        <v>190</v>
      </c>
      <c r="F47" s="6" t="s">
        <v>195</v>
      </c>
      <c r="G47" s="6" t="s">
        <v>196</v>
      </c>
      <c r="H47" s="2" t="s">
        <v>186</v>
      </c>
      <c r="I47" s="2" t="s">
        <v>27</v>
      </c>
      <c r="J47" s="2" t="s">
        <v>38</v>
      </c>
      <c r="K47" s="2" t="s">
        <v>197</v>
      </c>
      <c r="L47" s="2" t="s">
        <v>63</v>
      </c>
      <c r="M47" s="6" t="s">
        <v>198</v>
      </c>
      <c r="N47" s="6" t="s">
        <v>199</v>
      </c>
      <c r="O47" s="2"/>
      <c r="P47" s="2"/>
      <c r="Q47" s="5" t="s">
        <v>189</v>
      </c>
      <c r="R47" s="5" t="s">
        <v>34</v>
      </c>
      <c r="S47" s="27">
        <v>1</v>
      </c>
      <c r="T47" s="2"/>
      <c r="U47" s="2"/>
      <c r="V47" s="2"/>
      <c r="W47" s="2"/>
      <c r="X47" s="2">
        <v>1376</v>
      </c>
      <c r="Y47" s="2">
        <v>1376</v>
      </c>
      <c r="Z47" s="2"/>
      <c r="AA47" s="2"/>
      <c r="AB47" s="2"/>
      <c r="AC47" s="2"/>
      <c r="AD47" s="2"/>
      <c r="AE47" s="2"/>
      <c r="AF47" s="2"/>
      <c r="AG47" s="2"/>
      <c r="AH47" s="2"/>
      <c r="AI47" s="2"/>
      <c r="AJ47" s="2"/>
      <c r="AK47" s="2"/>
      <c r="AL47" s="2"/>
      <c r="AM47" s="2"/>
      <c r="AN47" s="2"/>
      <c r="AO47" s="2"/>
      <c r="AP47" s="2"/>
      <c r="AQ47" s="2"/>
      <c r="AR47" s="11">
        <f t="shared" si="0"/>
        <v>1376</v>
      </c>
      <c r="AS47" s="11">
        <f t="shared" si="0"/>
        <v>1376</v>
      </c>
      <c r="AT47" s="8">
        <f t="shared" si="3"/>
        <v>1</v>
      </c>
      <c r="AU47" s="31" t="s">
        <v>35</v>
      </c>
      <c r="AV47" s="13"/>
    </row>
    <row r="48" spans="2:48" ht="93.75" hidden="1" customHeight="1" x14ac:dyDescent="0.25">
      <c r="B48" s="18">
        <v>38</v>
      </c>
      <c r="C48" s="2" t="s">
        <v>181</v>
      </c>
      <c r="D48" s="6" t="s">
        <v>182</v>
      </c>
      <c r="E48" s="6" t="s">
        <v>190</v>
      </c>
      <c r="F48" s="6" t="s">
        <v>200</v>
      </c>
      <c r="G48" s="6" t="s">
        <v>201</v>
      </c>
      <c r="H48" s="2" t="s">
        <v>186</v>
      </c>
      <c r="I48" s="2" t="s">
        <v>27</v>
      </c>
      <c r="J48" s="2" t="s">
        <v>38</v>
      </c>
      <c r="K48" s="2" t="s">
        <v>29</v>
      </c>
      <c r="L48" s="2" t="s">
        <v>63</v>
      </c>
      <c r="M48" s="6" t="s">
        <v>202</v>
      </c>
      <c r="N48" s="6" t="s">
        <v>203</v>
      </c>
      <c r="O48" s="2"/>
      <c r="P48" s="2"/>
      <c r="Q48" s="5" t="s">
        <v>189</v>
      </c>
      <c r="R48" s="5" t="s">
        <v>34</v>
      </c>
      <c r="S48" s="27">
        <v>1</v>
      </c>
      <c r="T48" s="2"/>
      <c r="U48" s="2"/>
      <c r="V48" s="2"/>
      <c r="W48" s="2"/>
      <c r="X48" s="2">
        <v>14565</v>
      </c>
      <c r="Y48" s="2">
        <v>14565</v>
      </c>
      <c r="Z48" s="2"/>
      <c r="AA48" s="2"/>
      <c r="AB48" s="2"/>
      <c r="AC48" s="2"/>
      <c r="AD48" s="2"/>
      <c r="AE48" s="2"/>
      <c r="AF48" s="2"/>
      <c r="AG48" s="2"/>
      <c r="AH48" s="2"/>
      <c r="AI48" s="2"/>
      <c r="AJ48" s="2"/>
      <c r="AK48" s="2"/>
      <c r="AL48" s="2"/>
      <c r="AM48" s="2"/>
      <c r="AN48" s="2"/>
      <c r="AO48" s="2"/>
      <c r="AP48" s="2"/>
      <c r="AQ48" s="2"/>
      <c r="AR48" s="11">
        <f t="shared" si="0"/>
        <v>14565</v>
      </c>
      <c r="AS48" s="11">
        <f t="shared" si="0"/>
        <v>14565</v>
      </c>
      <c r="AT48" s="8">
        <f t="shared" si="3"/>
        <v>1</v>
      </c>
      <c r="AU48" s="31" t="s">
        <v>35</v>
      </c>
      <c r="AV48" s="13"/>
    </row>
    <row r="49" spans="2:48" ht="93.75" hidden="1" customHeight="1" x14ac:dyDescent="0.25">
      <c r="B49" s="18">
        <v>39</v>
      </c>
      <c r="C49" s="2" t="s">
        <v>181</v>
      </c>
      <c r="D49" s="6" t="s">
        <v>182</v>
      </c>
      <c r="E49" s="6" t="s">
        <v>190</v>
      </c>
      <c r="F49" s="6" t="s">
        <v>744</v>
      </c>
      <c r="G49" s="6" t="s">
        <v>745</v>
      </c>
      <c r="H49" s="2" t="s">
        <v>186</v>
      </c>
      <c r="I49" s="2" t="s">
        <v>27</v>
      </c>
      <c r="J49" s="2" t="s">
        <v>62</v>
      </c>
      <c r="K49" s="2" t="s">
        <v>29</v>
      </c>
      <c r="L49" s="2" t="s">
        <v>63</v>
      </c>
      <c r="M49" s="6" t="s">
        <v>746</v>
      </c>
      <c r="N49" s="6" t="s">
        <v>216</v>
      </c>
      <c r="O49" s="2"/>
      <c r="P49" s="2"/>
      <c r="Q49" s="5" t="s">
        <v>189</v>
      </c>
      <c r="R49" s="5" t="s">
        <v>34</v>
      </c>
      <c r="S49" s="27">
        <v>1</v>
      </c>
      <c r="T49" s="2"/>
      <c r="U49" s="2"/>
      <c r="V49" s="2"/>
      <c r="W49" s="2"/>
      <c r="X49" s="2">
        <v>1</v>
      </c>
      <c r="Y49" s="2">
        <v>1</v>
      </c>
      <c r="Z49" s="2"/>
      <c r="AA49" s="2"/>
      <c r="AB49" s="2"/>
      <c r="AC49" s="2"/>
      <c r="AD49" s="2"/>
      <c r="AE49" s="2"/>
      <c r="AF49" s="2"/>
      <c r="AG49" s="2"/>
      <c r="AH49" s="2"/>
      <c r="AI49" s="2"/>
      <c r="AJ49" s="2"/>
      <c r="AK49" s="2"/>
      <c r="AL49" s="2"/>
      <c r="AM49" s="2"/>
      <c r="AN49" s="2"/>
      <c r="AO49" s="2"/>
      <c r="AP49" s="2"/>
      <c r="AQ49" s="2"/>
      <c r="AR49" s="11">
        <f t="shared" si="0"/>
        <v>1</v>
      </c>
      <c r="AS49" s="11">
        <f t="shared" si="0"/>
        <v>1</v>
      </c>
      <c r="AT49" s="8">
        <f t="shared" si="3"/>
        <v>1</v>
      </c>
      <c r="AU49" s="31" t="s">
        <v>35</v>
      </c>
      <c r="AV49" s="13"/>
    </row>
    <row r="50" spans="2:48" ht="93.75" hidden="1" customHeight="1" x14ac:dyDescent="0.25">
      <c r="B50" s="18">
        <v>40</v>
      </c>
      <c r="C50" s="2" t="s">
        <v>181</v>
      </c>
      <c r="D50" s="6" t="s">
        <v>182</v>
      </c>
      <c r="E50" s="6" t="s">
        <v>182</v>
      </c>
      <c r="F50" s="6" t="s">
        <v>747</v>
      </c>
      <c r="G50" s="6" t="s">
        <v>748</v>
      </c>
      <c r="H50" s="2" t="s">
        <v>186</v>
      </c>
      <c r="I50" s="2" t="s">
        <v>27</v>
      </c>
      <c r="J50" s="2" t="s">
        <v>38</v>
      </c>
      <c r="K50" s="2" t="s">
        <v>29</v>
      </c>
      <c r="L50" s="2" t="s">
        <v>210</v>
      </c>
      <c r="M50" s="6" t="s">
        <v>749</v>
      </c>
      <c r="N50" s="6" t="s">
        <v>750</v>
      </c>
      <c r="O50" s="2"/>
      <c r="P50" s="2"/>
      <c r="Q50" s="5" t="s">
        <v>189</v>
      </c>
      <c r="R50" s="5" t="s">
        <v>34</v>
      </c>
      <c r="S50" s="27">
        <v>1</v>
      </c>
      <c r="T50" s="2"/>
      <c r="U50" s="2"/>
      <c r="V50" s="2"/>
      <c r="W50" s="2"/>
      <c r="X50" s="2">
        <v>50</v>
      </c>
      <c r="Y50" s="2">
        <v>50</v>
      </c>
      <c r="Z50" s="2"/>
      <c r="AA50" s="2"/>
      <c r="AB50" s="2"/>
      <c r="AC50" s="2"/>
      <c r="AD50" s="2"/>
      <c r="AE50" s="2"/>
      <c r="AF50" s="2"/>
      <c r="AG50" s="2"/>
      <c r="AH50" s="2"/>
      <c r="AI50" s="2"/>
      <c r="AJ50" s="2"/>
      <c r="AK50" s="2"/>
      <c r="AL50" s="2"/>
      <c r="AM50" s="2"/>
      <c r="AN50" s="2"/>
      <c r="AO50" s="2"/>
      <c r="AP50" s="2"/>
      <c r="AQ50" s="2"/>
      <c r="AR50" s="11">
        <f t="shared" si="0"/>
        <v>50</v>
      </c>
      <c r="AS50" s="11">
        <f t="shared" si="0"/>
        <v>50</v>
      </c>
      <c r="AT50" s="8">
        <f t="shared" si="3"/>
        <v>1</v>
      </c>
      <c r="AU50" s="31" t="s">
        <v>35</v>
      </c>
      <c r="AV50" s="13"/>
    </row>
    <row r="51" spans="2:48" ht="93.75" customHeight="1" x14ac:dyDescent="0.25">
      <c r="B51" s="18">
        <v>9</v>
      </c>
      <c r="C51" s="2" t="s">
        <v>181</v>
      </c>
      <c r="D51" s="6" t="s">
        <v>182</v>
      </c>
      <c r="E51" s="6" t="s">
        <v>190</v>
      </c>
      <c r="F51" s="6" t="s">
        <v>751</v>
      </c>
      <c r="G51" s="6" t="s">
        <v>752</v>
      </c>
      <c r="H51" s="2" t="s">
        <v>186</v>
      </c>
      <c r="I51" s="2" t="s">
        <v>27</v>
      </c>
      <c r="J51" s="2" t="s">
        <v>62</v>
      </c>
      <c r="K51" s="2" t="s">
        <v>29</v>
      </c>
      <c r="L51" s="2" t="s">
        <v>210</v>
      </c>
      <c r="M51" s="6" t="s">
        <v>215</v>
      </c>
      <c r="N51" s="6" t="s">
        <v>753</v>
      </c>
      <c r="O51" s="2"/>
      <c r="P51" s="2"/>
      <c r="Q51" s="5" t="s">
        <v>189</v>
      </c>
      <c r="R51" s="5" t="s">
        <v>735</v>
      </c>
      <c r="S51" s="27">
        <v>0</v>
      </c>
      <c r="T51" s="2"/>
      <c r="U51" s="2"/>
      <c r="V51" s="2"/>
      <c r="W51" s="2"/>
      <c r="X51" s="2">
        <v>0</v>
      </c>
      <c r="Y51" s="2">
        <v>0</v>
      </c>
      <c r="Z51" s="2"/>
      <c r="AA51" s="2"/>
      <c r="AB51" s="2"/>
      <c r="AC51" s="2"/>
      <c r="AD51" s="2"/>
      <c r="AE51" s="2"/>
      <c r="AF51" s="2"/>
      <c r="AG51" s="2"/>
      <c r="AH51" s="2"/>
      <c r="AI51" s="2"/>
      <c r="AJ51" s="2"/>
      <c r="AK51" s="2"/>
      <c r="AL51" s="2"/>
      <c r="AM51" s="2"/>
      <c r="AN51" s="2"/>
      <c r="AO51" s="2"/>
      <c r="AP51" s="2"/>
      <c r="AQ51" s="2"/>
      <c r="AR51" s="11">
        <f t="shared" si="0"/>
        <v>0</v>
      </c>
      <c r="AS51" s="11">
        <f t="shared" si="0"/>
        <v>0</v>
      </c>
      <c r="AT51" s="8" t="e">
        <f t="shared" si="3"/>
        <v>#DIV/0!</v>
      </c>
      <c r="AU51" s="2"/>
      <c r="AV51" s="13" t="s">
        <v>754</v>
      </c>
    </row>
    <row r="52" spans="2:48" ht="108" hidden="1" customHeight="1" x14ac:dyDescent="0.25">
      <c r="B52" s="18">
        <v>42</v>
      </c>
      <c r="C52" s="2" t="s">
        <v>181</v>
      </c>
      <c r="D52" s="6" t="s">
        <v>182</v>
      </c>
      <c r="E52" s="6" t="s">
        <v>190</v>
      </c>
      <c r="F52" s="6" t="s">
        <v>755</v>
      </c>
      <c r="G52" s="6" t="s">
        <v>756</v>
      </c>
      <c r="H52" s="2" t="s">
        <v>186</v>
      </c>
      <c r="I52" s="2" t="s">
        <v>27</v>
      </c>
      <c r="J52" s="2" t="s">
        <v>62</v>
      </c>
      <c r="K52" s="2" t="s">
        <v>29</v>
      </c>
      <c r="L52" s="2" t="s">
        <v>210</v>
      </c>
      <c r="M52" s="6" t="s">
        <v>215</v>
      </c>
      <c r="N52" s="6" t="s">
        <v>216</v>
      </c>
      <c r="O52" s="2"/>
      <c r="P52" s="2"/>
      <c r="Q52" s="5" t="s">
        <v>189</v>
      </c>
      <c r="R52" s="5" t="s">
        <v>34</v>
      </c>
      <c r="S52" s="27">
        <v>1</v>
      </c>
      <c r="T52" s="2"/>
      <c r="U52" s="2"/>
      <c r="V52" s="2"/>
      <c r="W52" s="2"/>
      <c r="X52" s="2">
        <v>3</v>
      </c>
      <c r="Y52" s="2">
        <v>3</v>
      </c>
      <c r="Z52" s="2"/>
      <c r="AA52" s="2"/>
      <c r="AB52" s="2"/>
      <c r="AC52" s="2"/>
      <c r="AD52" s="2"/>
      <c r="AE52" s="2"/>
      <c r="AF52" s="2"/>
      <c r="AG52" s="2"/>
      <c r="AH52" s="2"/>
      <c r="AI52" s="2"/>
      <c r="AJ52" s="2"/>
      <c r="AK52" s="2"/>
      <c r="AL52" s="2"/>
      <c r="AM52" s="2"/>
      <c r="AN52" s="2"/>
      <c r="AO52" s="2"/>
      <c r="AP52" s="2"/>
      <c r="AQ52" s="2"/>
      <c r="AR52" s="11">
        <f t="shared" si="0"/>
        <v>3</v>
      </c>
      <c r="AS52" s="11">
        <f t="shared" si="0"/>
        <v>3</v>
      </c>
      <c r="AT52" s="8">
        <f t="shared" si="3"/>
        <v>1</v>
      </c>
      <c r="AU52" s="31" t="s">
        <v>35</v>
      </c>
      <c r="AV52" s="13"/>
    </row>
    <row r="53" spans="2:48" ht="112.5" hidden="1" customHeight="1" x14ac:dyDescent="0.25">
      <c r="B53" s="18">
        <v>43</v>
      </c>
      <c r="C53" s="2" t="s">
        <v>181</v>
      </c>
      <c r="D53" s="6" t="s">
        <v>182</v>
      </c>
      <c r="E53" s="2" t="s">
        <v>190</v>
      </c>
      <c r="F53" s="6" t="s">
        <v>757</v>
      </c>
      <c r="G53" s="6" t="s">
        <v>758</v>
      </c>
      <c r="H53" s="2" t="s">
        <v>186</v>
      </c>
      <c r="I53" s="2" t="s">
        <v>27</v>
      </c>
      <c r="J53" s="2" t="s">
        <v>62</v>
      </c>
      <c r="K53" s="2" t="s">
        <v>29</v>
      </c>
      <c r="L53" s="2" t="s">
        <v>210</v>
      </c>
      <c r="M53" s="6" t="s">
        <v>759</v>
      </c>
      <c r="N53" s="6" t="s">
        <v>760</v>
      </c>
      <c r="O53" s="2"/>
      <c r="P53" s="2"/>
      <c r="Q53" s="5" t="s">
        <v>189</v>
      </c>
      <c r="R53" s="5" t="s">
        <v>34</v>
      </c>
      <c r="S53" s="27">
        <v>1</v>
      </c>
      <c r="T53" s="2"/>
      <c r="U53" s="2"/>
      <c r="V53" s="2"/>
      <c r="W53" s="2"/>
      <c r="X53" s="2">
        <v>1</v>
      </c>
      <c r="Y53" s="2">
        <v>1</v>
      </c>
      <c r="Z53" s="2"/>
      <c r="AA53" s="2"/>
      <c r="AB53" s="2"/>
      <c r="AC53" s="2"/>
      <c r="AD53" s="2"/>
      <c r="AE53" s="2"/>
      <c r="AF53" s="2"/>
      <c r="AG53" s="2"/>
      <c r="AH53" s="2"/>
      <c r="AI53" s="2"/>
      <c r="AJ53" s="2"/>
      <c r="AK53" s="2"/>
      <c r="AL53" s="2"/>
      <c r="AM53" s="2"/>
      <c r="AN53" s="2"/>
      <c r="AO53" s="2"/>
      <c r="AP53" s="2"/>
      <c r="AQ53" s="2"/>
      <c r="AR53" s="11">
        <f t="shared" si="0"/>
        <v>1</v>
      </c>
      <c r="AS53" s="11">
        <f t="shared" si="0"/>
        <v>1</v>
      </c>
      <c r="AT53" s="8">
        <f t="shared" si="3"/>
        <v>1</v>
      </c>
      <c r="AU53" s="31" t="s">
        <v>35</v>
      </c>
      <c r="AV53" s="13"/>
    </row>
    <row r="54" spans="2:48" ht="153" hidden="1" x14ac:dyDescent="0.25">
      <c r="B54" s="18">
        <v>44</v>
      </c>
      <c r="C54" s="2" t="s">
        <v>363</v>
      </c>
      <c r="D54" s="6" t="s">
        <v>364</v>
      </c>
      <c r="E54" s="2" t="s">
        <v>365</v>
      </c>
      <c r="F54" s="6" t="s">
        <v>366</v>
      </c>
      <c r="G54" s="6" t="s">
        <v>367</v>
      </c>
      <c r="H54" s="2" t="s">
        <v>368</v>
      </c>
      <c r="I54" s="2" t="s">
        <v>27</v>
      </c>
      <c r="J54" s="2" t="s">
        <v>369</v>
      </c>
      <c r="K54" s="2" t="s">
        <v>29</v>
      </c>
      <c r="L54" s="2" t="s">
        <v>210</v>
      </c>
      <c r="M54" s="6" t="s">
        <v>370</v>
      </c>
      <c r="N54" s="6" t="s">
        <v>371</v>
      </c>
      <c r="O54" s="2"/>
      <c r="P54" s="2"/>
      <c r="Q54" s="5" t="s">
        <v>189</v>
      </c>
      <c r="R54" s="5" t="s">
        <v>34</v>
      </c>
      <c r="S54" s="27">
        <v>1</v>
      </c>
      <c r="T54" s="2"/>
      <c r="U54" s="2"/>
      <c r="V54" s="2"/>
      <c r="W54" s="2"/>
      <c r="X54" s="38">
        <v>293</v>
      </c>
      <c r="Y54" s="39">
        <v>274.67779999999999</v>
      </c>
      <c r="Z54" s="2"/>
      <c r="AA54" s="2"/>
      <c r="AB54" s="2"/>
      <c r="AC54" s="2"/>
      <c r="AD54" s="2"/>
      <c r="AE54" s="2"/>
      <c r="AF54" s="2"/>
      <c r="AG54" s="2"/>
      <c r="AH54" s="2"/>
      <c r="AI54" s="2"/>
      <c r="AJ54" s="2"/>
      <c r="AK54" s="2"/>
      <c r="AL54" s="2"/>
      <c r="AM54" s="2"/>
      <c r="AN54" s="2"/>
      <c r="AO54" s="2"/>
      <c r="AP54" s="2"/>
      <c r="AQ54" s="2"/>
      <c r="AR54" s="38">
        <f t="shared" si="0"/>
        <v>293</v>
      </c>
      <c r="AS54" s="9">
        <f t="shared" si="0"/>
        <v>274.67779999999999</v>
      </c>
      <c r="AT54" s="8">
        <f t="shared" si="3"/>
        <v>0.93746689419795215</v>
      </c>
      <c r="AU54" s="31" t="s">
        <v>35</v>
      </c>
      <c r="AV54" s="13"/>
    </row>
    <row r="55" spans="2:48" ht="98.25" hidden="1" customHeight="1" x14ac:dyDescent="0.25">
      <c r="B55" s="18">
        <v>45</v>
      </c>
      <c r="C55" s="2" t="s">
        <v>279</v>
      </c>
      <c r="D55" s="6" t="s">
        <v>280</v>
      </c>
      <c r="E55" s="2" t="s">
        <v>281</v>
      </c>
      <c r="F55" s="6" t="s">
        <v>282</v>
      </c>
      <c r="G55" s="6" t="s">
        <v>283</v>
      </c>
      <c r="H55" s="2" t="s">
        <v>284</v>
      </c>
      <c r="I55" s="2" t="s">
        <v>27</v>
      </c>
      <c r="J55" s="2" t="s">
        <v>38</v>
      </c>
      <c r="K55" s="2" t="s">
        <v>29</v>
      </c>
      <c r="L55" s="2" t="s">
        <v>125</v>
      </c>
      <c r="M55" s="6" t="s">
        <v>285</v>
      </c>
      <c r="N55" s="6" t="s">
        <v>286</v>
      </c>
      <c r="O55" s="2"/>
      <c r="P55" s="2"/>
      <c r="Q55" s="5" t="s">
        <v>189</v>
      </c>
      <c r="R55" s="5" t="s">
        <v>78</v>
      </c>
      <c r="S55" s="5"/>
      <c r="T55" s="2"/>
      <c r="U55" s="2"/>
      <c r="V55" s="2"/>
      <c r="W55" s="2"/>
      <c r="X55" s="2"/>
      <c r="Y55" s="2"/>
      <c r="Z55" s="2"/>
      <c r="AA55" s="2"/>
      <c r="AB55" s="2"/>
      <c r="AC55" s="2"/>
      <c r="AD55" s="2"/>
      <c r="AE55" s="2"/>
      <c r="AF55" s="2"/>
      <c r="AG55" s="2"/>
      <c r="AH55" s="2"/>
      <c r="AI55" s="2"/>
      <c r="AJ55" s="2"/>
      <c r="AK55" s="2"/>
      <c r="AL55" s="2"/>
      <c r="AM55" s="2"/>
      <c r="AN55" s="2"/>
      <c r="AO55" s="2"/>
      <c r="AP55" s="2"/>
      <c r="AQ55" s="2"/>
      <c r="AR55" s="11">
        <f t="shared" si="0"/>
        <v>0</v>
      </c>
      <c r="AS55" s="11">
        <f t="shared" si="0"/>
        <v>0</v>
      </c>
      <c r="AT55" s="8" t="e">
        <f t="shared" si="3"/>
        <v>#DIV/0!</v>
      </c>
      <c r="AU55" s="2"/>
      <c r="AV55" s="13" t="s">
        <v>761</v>
      </c>
    </row>
    <row r="56" spans="2:48" ht="103.5" hidden="1" customHeight="1" x14ac:dyDescent="0.25">
      <c r="B56" s="18">
        <v>46</v>
      </c>
      <c r="C56" s="2" t="s">
        <v>279</v>
      </c>
      <c r="D56" s="6" t="s">
        <v>280</v>
      </c>
      <c r="E56" s="2" t="s">
        <v>372</v>
      </c>
      <c r="F56" s="6" t="s">
        <v>373</v>
      </c>
      <c r="G56" s="6" t="s">
        <v>374</v>
      </c>
      <c r="H56" s="2" t="s">
        <v>375</v>
      </c>
      <c r="I56" s="2" t="s">
        <v>27</v>
      </c>
      <c r="J56" s="2" t="s">
        <v>38</v>
      </c>
      <c r="K56" s="2" t="s">
        <v>29</v>
      </c>
      <c r="L56" s="2" t="s">
        <v>30</v>
      </c>
      <c r="M56" s="6" t="s">
        <v>376</v>
      </c>
      <c r="N56" s="6" t="s">
        <v>377</v>
      </c>
      <c r="O56" s="2"/>
      <c r="P56" s="2"/>
      <c r="Q56" s="5" t="s">
        <v>189</v>
      </c>
      <c r="R56" s="5" t="s">
        <v>34</v>
      </c>
      <c r="S56" s="27">
        <v>1</v>
      </c>
      <c r="T56" s="2">
        <v>1927</v>
      </c>
      <c r="U56" s="2">
        <v>1815</v>
      </c>
      <c r="V56" s="2">
        <v>2784</v>
      </c>
      <c r="W56" s="2">
        <v>2367</v>
      </c>
      <c r="X56" s="2">
        <v>2493</v>
      </c>
      <c r="Y56" s="2">
        <v>2104</v>
      </c>
      <c r="Z56" s="2"/>
      <c r="AA56" s="2"/>
      <c r="AB56" s="2"/>
      <c r="AC56" s="2"/>
      <c r="AD56" s="2"/>
      <c r="AE56" s="2"/>
      <c r="AF56" s="2"/>
      <c r="AG56" s="2"/>
      <c r="AH56" s="2"/>
      <c r="AI56" s="2"/>
      <c r="AJ56" s="2"/>
      <c r="AK56" s="2"/>
      <c r="AL56" s="2"/>
      <c r="AM56" s="2"/>
      <c r="AN56" s="2"/>
      <c r="AO56" s="2"/>
      <c r="AP56" s="2"/>
      <c r="AQ56" s="2"/>
      <c r="AR56" s="11">
        <f t="shared" si="0"/>
        <v>7204</v>
      </c>
      <c r="AS56" s="11">
        <f t="shared" si="0"/>
        <v>6286</v>
      </c>
      <c r="AT56" s="8">
        <f t="shared" si="3"/>
        <v>0.87257079400333148</v>
      </c>
      <c r="AU56" s="31" t="s">
        <v>35</v>
      </c>
      <c r="AV56" s="13"/>
    </row>
    <row r="57" spans="2:48" ht="98.25" hidden="1" customHeight="1" x14ac:dyDescent="0.25">
      <c r="B57" s="18">
        <v>47</v>
      </c>
      <c r="C57" s="2" t="s">
        <v>279</v>
      </c>
      <c r="D57" s="6" t="s">
        <v>280</v>
      </c>
      <c r="E57" s="2" t="s">
        <v>372</v>
      </c>
      <c r="F57" s="6" t="s">
        <v>382</v>
      </c>
      <c r="G57" s="6" t="s">
        <v>383</v>
      </c>
      <c r="H57" s="2" t="s">
        <v>375</v>
      </c>
      <c r="I57" s="2" t="s">
        <v>27</v>
      </c>
      <c r="J57" s="2" t="s">
        <v>38</v>
      </c>
      <c r="K57" s="2" t="s">
        <v>29</v>
      </c>
      <c r="L57" s="2" t="s">
        <v>30</v>
      </c>
      <c r="M57" s="6" t="s">
        <v>384</v>
      </c>
      <c r="N57" s="6" t="s">
        <v>385</v>
      </c>
      <c r="O57" s="2"/>
      <c r="P57" s="2"/>
      <c r="Q57" s="5" t="s">
        <v>189</v>
      </c>
      <c r="R57" s="5" t="s">
        <v>34</v>
      </c>
      <c r="S57" s="27">
        <v>1</v>
      </c>
      <c r="T57" s="2">
        <v>1927</v>
      </c>
      <c r="U57" s="2">
        <v>1923</v>
      </c>
      <c r="V57" s="2">
        <v>92</v>
      </c>
      <c r="W57" s="2">
        <v>81</v>
      </c>
      <c r="X57" s="2">
        <v>73</v>
      </c>
      <c r="Y57" s="2">
        <v>55</v>
      </c>
      <c r="Z57" s="2"/>
      <c r="AA57" s="2"/>
      <c r="AB57" s="2"/>
      <c r="AC57" s="2"/>
      <c r="AD57" s="2"/>
      <c r="AE57" s="2"/>
      <c r="AF57" s="2"/>
      <c r="AG57" s="2"/>
      <c r="AH57" s="2"/>
      <c r="AI57" s="2"/>
      <c r="AJ57" s="2"/>
      <c r="AK57" s="2"/>
      <c r="AL57" s="2"/>
      <c r="AM57" s="2"/>
      <c r="AN57" s="2"/>
      <c r="AO57" s="2"/>
      <c r="AP57" s="2"/>
      <c r="AQ57" s="2"/>
      <c r="AR57" s="11">
        <f t="shared" si="0"/>
        <v>2092</v>
      </c>
      <c r="AS57" s="11">
        <f t="shared" si="0"/>
        <v>2059</v>
      </c>
      <c r="AT57" s="8">
        <f t="shared" si="3"/>
        <v>0.98422562141491399</v>
      </c>
      <c r="AU57" s="31" t="s">
        <v>35</v>
      </c>
      <c r="AV57" s="13"/>
    </row>
    <row r="58" spans="2:48" ht="98.25" hidden="1" customHeight="1" x14ac:dyDescent="0.25">
      <c r="B58" s="18">
        <v>48</v>
      </c>
      <c r="C58" s="2" t="s">
        <v>279</v>
      </c>
      <c r="D58" s="6" t="s">
        <v>280</v>
      </c>
      <c r="E58" s="2" t="s">
        <v>386</v>
      </c>
      <c r="F58" s="6" t="s">
        <v>387</v>
      </c>
      <c r="G58" s="6" t="s">
        <v>388</v>
      </c>
      <c r="H58" s="2" t="s">
        <v>375</v>
      </c>
      <c r="I58" s="2" t="s">
        <v>27</v>
      </c>
      <c r="J58" s="2" t="s">
        <v>38</v>
      </c>
      <c r="K58" s="2" t="s">
        <v>29</v>
      </c>
      <c r="L58" s="2" t="s">
        <v>30</v>
      </c>
      <c r="M58" s="6" t="s">
        <v>389</v>
      </c>
      <c r="N58" s="6" t="s">
        <v>390</v>
      </c>
      <c r="O58" s="2"/>
      <c r="P58" s="2"/>
      <c r="Q58" s="5" t="s">
        <v>189</v>
      </c>
      <c r="R58" s="5" t="s">
        <v>34</v>
      </c>
      <c r="S58" s="27">
        <v>1</v>
      </c>
      <c r="T58" s="2">
        <v>49</v>
      </c>
      <c r="U58" s="2">
        <v>48</v>
      </c>
      <c r="V58" s="2">
        <v>42</v>
      </c>
      <c r="W58" s="2">
        <v>40</v>
      </c>
      <c r="X58" s="2">
        <v>161</v>
      </c>
      <c r="Y58" s="2">
        <v>161</v>
      </c>
      <c r="Z58" s="2"/>
      <c r="AA58" s="2"/>
      <c r="AB58" s="2"/>
      <c r="AC58" s="2"/>
      <c r="AD58" s="2"/>
      <c r="AE58" s="2"/>
      <c r="AF58" s="2"/>
      <c r="AG58" s="2"/>
      <c r="AH58" s="2"/>
      <c r="AI58" s="2"/>
      <c r="AJ58" s="2"/>
      <c r="AK58" s="2"/>
      <c r="AL58" s="2"/>
      <c r="AM58" s="2"/>
      <c r="AN58" s="2"/>
      <c r="AO58" s="2"/>
      <c r="AP58" s="2"/>
      <c r="AQ58" s="2"/>
      <c r="AR58" s="11">
        <f t="shared" si="0"/>
        <v>252</v>
      </c>
      <c r="AS58" s="11">
        <f t="shared" si="0"/>
        <v>249</v>
      </c>
      <c r="AT58" s="8">
        <f t="shared" si="3"/>
        <v>0.98809523809523814</v>
      </c>
      <c r="AU58" s="31" t="s">
        <v>35</v>
      </c>
      <c r="AV58" s="13"/>
    </row>
    <row r="59" spans="2:48" ht="98.25" hidden="1" customHeight="1" x14ac:dyDescent="0.25">
      <c r="B59" s="18">
        <v>49</v>
      </c>
      <c r="C59" s="2" t="s">
        <v>279</v>
      </c>
      <c r="D59" s="6" t="s">
        <v>280</v>
      </c>
      <c r="E59" s="2" t="s">
        <v>372</v>
      </c>
      <c r="F59" s="6" t="s">
        <v>391</v>
      </c>
      <c r="G59" s="6" t="s">
        <v>392</v>
      </c>
      <c r="H59" s="2" t="s">
        <v>375</v>
      </c>
      <c r="I59" s="2" t="s">
        <v>27</v>
      </c>
      <c r="J59" s="2" t="s">
        <v>38</v>
      </c>
      <c r="K59" s="2" t="s">
        <v>29</v>
      </c>
      <c r="L59" s="2" t="s">
        <v>30</v>
      </c>
      <c r="M59" s="6" t="s">
        <v>393</v>
      </c>
      <c r="N59" s="6" t="s">
        <v>394</v>
      </c>
      <c r="O59" s="2"/>
      <c r="P59" s="2"/>
      <c r="Q59" s="5" t="s">
        <v>189</v>
      </c>
      <c r="R59" s="5" t="s">
        <v>34</v>
      </c>
      <c r="S59" s="27">
        <v>1</v>
      </c>
      <c r="T59" s="2">
        <v>1879</v>
      </c>
      <c r="U59" s="2">
        <v>1767</v>
      </c>
      <c r="V59" s="2">
        <v>2742</v>
      </c>
      <c r="W59" s="2">
        <v>2327</v>
      </c>
      <c r="X59" s="2">
        <v>2332</v>
      </c>
      <c r="Y59" s="2">
        <v>1943</v>
      </c>
      <c r="Z59" s="2"/>
      <c r="AA59" s="2"/>
      <c r="AB59" s="2"/>
      <c r="AC59" s="2"/>
      <c r="AD59" s="2"/>
      <c r="AE59" s="2"/>
      <c r="AF59" s="2"/>
      <c r="AG59" s="2"/>
      <c r="AH59" s="2"/>
      <c r="AI59" s="2"/>
      <c r="AJ59" s="2"/>
      <c r="AK59" s="2"/>
      <c r="AL59" s="2"/>
      <c r="AM59" s="2"/>
      <c r="AN59" s="2"/>
      <c r="AO59" s="2"/>
      <c r="AP59" s="2"/>
      <c r="AQ59" s="2"/>
      <c r="AR59" s="11">
        <f t="shared" si="0"/>
        <v>6953</v>
      </c>
      <c r="AS59" s="11">
        <f t="shared" si="0"/>
        <v>6037</v>
      </c>
      <c r="AT59" s="8">
        <f t="shared" si="3"/>
        <v>0.86825830576729468</v>
      </c>
      <c r="AU59" s="31" t="s">
        <v>35</v>
      </c>
      <c r="AV59" s="13"/>
    </row>
    <row r="60" spans="2:48" ht="98.25" hidden="1" customHeight="1" x14ac:dyDescent="0.25">
      <c r="B60" s="18">
        <v>50</v>
      </c>
      <c r="C60" s="2" t="s">
        <v>279</v>
      </c>
      <c r="D60" s="6" t="s">
        <v>280</v>
      </c>
      <c r="E60" s="2" t="s">
        <v>372</v>
      </c>
      <c r="F60" s="6" t="s">
        <v>395</v>
      </c>
      <c r="G60" s="6" t="s">
        <v>396</v>
      </c>
      <c r="H60" s="2" t="s">
        <v>375</v>
      </c>
      <c r="I60" s="2" t="s">
        <v>27</v>
      </c>
      <c r="J60" s="2" t="s">
        <v>38</v>
      </c>
      <c r="K60" s="2" t="s">
        <v>29</v>
      </c>
      <c r="L60" s="2" t="s">
        <v>30</v>
      </c>
      <c r="M60" s="6" t="s">
        <v>397</v>
      </c>
      <c r="N60" s="6" t="s">
        <v>398</v>
      </c>
      <c r="O60" s="2"/>
      <c r="P60" s="2"/>
      <c r="Q60" s="5" t="s">
        <v>189</v>
      </c>
      <c r="R60" s="5" t="s">
        <v>34</v>
      </c>
      <c r="S60" s="27">
        <v>1</v>
      </c>
      <c r="T60" s="2">
        <v>4</v>
      </c>
      <c r="U60" s="2">
        <v>4</v>
      </c>
      <c r="V60" s="2">
        <v>27</v>
      </c>
      <c r="W60" s="2">
        <v>27</v>
      </c>
      <c r="X60" s="2">
        <v>10</v>
      </c>
      <c r="Y60" s="2">
        <v>10</v>
      </c>
      <c r="Z60" s="2"/>
      <c r="AA60" s="2"/>
      <c r="AB60" s="2"/>
      <c r="AC60" s="2"/>
      <c r="AD60" s="2"/>
      <c r="AE60" s="2"/>
      <c r="AF60" s="2"/>
      <c r="AG60" s="2"/>
      <c r="AH60" s="2"/>
      <c r="AI60" s="2"/>
      <c r="AJ60" s="2"/>
      <c r="AK60" s="2"/>
      <c r="AL60" s="2"/>
      <c r="AM60" s="2"/>
      <c r="AN60" s="2"/>
      <c r="AO60" s="2"/>
      <c r="AP60" s="2"/>
      <c r="AQ60" s="2"/>
      <c r="AR60" s="11">
        <f t="shared" si="0"/>
        <v>41</v>
      </c>
      <c r="AS60" s="11">
        <f t="shared" si="0"/>
        <v>41</v>
      </c>
      <c r="AT60" s="8">
        <f t="shared" si="3"/>
        <v>1</v>
      </c>
      <c r="AU60" s="31" t="s">
        <v>35</v>
      </c>
      <c r="AV60" s="13"/>
    </row>
    <row r="61" spans="2:48" ht="98.25" hidden="1" customHeight="1" x14ac:dyDescent="0.25">
      <c r="B61" s="18">
        <v>51</v>
      </c>
      <c r="C61" s="2" t="s">
        <v>279</v>
      </c>
      <c r="D61" s="6" t="s">
        <v>280</v>
      </c>
      <c r="E61" s="2" t="s">
        <v>372</v>
      </c>
      <c r="F61" s="6" t="s">
        <v>399</v>
      </c>
      <c r="G61" s="6" t="s">
        <v>400</v>
      </c>
      <c r="H61" s="2" t="s">
        <v>375</v>
      </c>
      <c r="I61" s="2" t="s">
        <v>27</v>
      </c>
      <c r="J61" s="2" t="s">
        <v>38</v>
      </c>
      <c r="K61" s="2" t="s">
        <v>29</v>
      </c>
      <c r="L61" s="2" t="s">
        <v>30</v>
      </c>
      <c r="M61" s="6" t="s">
        <v>401</v>
      </c>
      <c r="N61" s="6" t="s">
        <v>402</v>
      </c>
      <c r="O61" s="2"/>
      <c r="P61" s="2"/>
      <c r="Q61" s="5" t="s">
        <v>189</v>
      </c>
      <c r="R61" s="5" t="s">
        <v>34</v>
      </c>
      <c r="S61" s="27">
        <v>1</v>
      </c>
      <c r="T61" s="2">
        <v>4</v>
      </c>
      <c r="U61" s="2">
        <v>4</v>
      </c>
      <c r="V61" s="2">
        <v>27</v>
      </c>
      <c r="W61" s="2">
        <v>17</v>
      </c>
      <c r="X61" s="2">
        <v>10</v>
      </c>
      <c r="Y61" s="2">
        <v>23</v>
      </c>
      <c r="Z61" s="2"/>
      <c r="AA61" s="2"/>
      <c r="AB61" s="2"/>
      <c r="AC61" s="2"/>
      <c r="AD61" s="2"/>
      <c r="AE61" s="2"/>
      <c r="AF61" s="2"/>
      <c r="AG61" s="2"/>
      <c r="AH61" s="2"/>
      <c r="AI61" s="2"/>
      <c r="AJ61" s="2"/>
      <c r="AK61" s="2"/>
      <c r="AL61" s="2"/>
      <c r="AM61" s="2"/>
      <c r="AN61" s="2"/>
      <c r="AO61" s="2"/>
      <c r="AP61" s="2"/>
      <c r="AQ61" s="2"/>
      <c r="AR61" s="11">
        <f t="shared" si="0"/>
        <v>41</v>
      </c>
      <c r="AS61" s="11">
        <f t="shared" si="0"/>
        <v>44</v>
      </c>
      <c r="AT61" s="8">
        <f t="shared" si="3"/>
        <v>1.0731707317073171</v>
      </c>
      <c r="AU61" s="31" t="s">
        <v>35</v>
      </c>
      <c r="AV61" s="13"/>
    </row>
    <row r="62" spans="2:48" ht="68.25" hidden="1" customHeight="1" x14ac:dyDescent="0.25">
      <c r="B62" s="18">
        <v>52</v>
      </c>
      <c r="C62" s="2" t="s">
        <v>259</v>
      </c>
      <c r="D62" s="6" t="s">
        <v>260</v>
      </c>
      <c r="E62" s="2" t="s">
        <v>261</v>
      </c>
      <c r="F62" s="6" t="s">
        <v>262</v>
      </c>
      <c r="G62" s="6" t="s">
        <v>263</v>
      </c>
      <c r="H62" s="2" t="s">
        <v>264</v>
      </c>
      <c r="I62" s="2" t="s">
        <v>27</v>
      </c>
      <c r="J62" s="2" t="s">
        <v>38</v>
      </c>
      <c r="K62" s="2" t="s">
        <v>29</v>
      </c>
      <c r="L62" s="2" t="s">
        <v>63</v>
      </c>
      <c r="M62" s="6" t="s">
        <v>265</v>
      </c>
      <c r="N62" s="6" t="s">
        <v>266</v>
      </c>
      <c r="O62" s="2"/>
      <c r="P62" s="2"/>
      <c r="Q62" s="5" t="s">
        <v>189</v>
      </c>
      <c r="R62" s="5" t="s">
        <v>34</v>
      </c>
      <c r="S62" s="27">
        <v>1</v>
      </c>
      <c r="T62" s="2"/>
      <c r="U62" s="2"/>
      <c r="V62" s="2"/>
      <c r="W62" s="2"/>
      <c r="X62" s="2">
        <v>10</v>
      </c>
      <c r="Y62" s="2">
        <v>10</v>
      </c>
      <c r="Z62" s="2"/>
      <c r="AA62" s="2"/>
      <c r="AB62" s="2"/>
      <c r="AC62" s="2"/>
      <c r="AD62" s="2"/>
      <c r="AE62" s="2"/>
      <c r="AF62" s="2"/>
      <c r="AG62" s="2"/>
      <c r="AH62" s="2"/>
      <c r="AI62" s="2"/>
      <c r="AJ62" s="2"/>
      <c r="AK62" s="2"/>
      <c r="AL62" s="2"/>
      <c r="AM62" s="2"/>
      <c r="AN62" s="2"/>
      <c r="AO62" s="2"/>
      <c r="AP62" s="2"/>
      <c r="AQ62" s="2"/>
      <c r="AR62" s="11">
        <f t="shared" si="0"/>
        <v>10</v>
      </c>
      <c r="AS62" s="11">
        <f t="shared" si="0"/>
        <v>10</v>
      </c>
      <c r="AT62" s="8">
        <f t="shared" si="3"/>
        <v>1</v>
      </c>
      <c r="AU62" s="31" t="s">
        <v>35</v>
      </c>
      <c r="AV62" s="13"/>
    </row>
    <row r="63" spans="2:48" ht="68.25" hidden="1" customHeight="1" x14ac:dyDescent="0.25">
      <c r="B63" s="18">
        <v>53</v>
      </c>
      <c r="C63" s="2" t="s">
        <v>259</v>
      </c>
      <c r="D63" s="6" t="s">
        <v>260</v>
      </c>
      <c r="E63" s="2" t="s">
        <v>267</v>
      </c>
      <c r="F63" s="6" t="s">
        <v>268</v>
      </c>
      <c r="G63" s="6" t="s">
        <v>269</v>
      </c>
      <c r="H63" s="2" t="s">
        <v>264</v>
      </c>
      <c r="I63" s="2" t="s">
        <v>27</v>
      </c>
      <c r="J63" s="2" t="s">
        <v>38</v>
      </c>
      <c r="K63" s="2" t="s">
        <v>29</v>
      </c>
      <c r="L63" s="2" t="s">
        <v>63</v>
      </c>
      <c r="M63" s="6" t="s">
        <v>270</v>
      </c>
      <c r="N63" s="6" t="s">
        <v>271</v>
      </c>
      <c r="O63" s="2"/>
      <c r="P63" s="2"/>
      <c r="Q63" s="5" t="s">
        <v>189</v>
      </c>
      <c r="R63" s="5" t="s">
        <v>34</v>
      </c>
      <c r="S63" s="27">
        <v>1</v>
      </c>
      <c r="T63" s="2"/>
      <c r="U63" s="2"/>
      <c r="V63" s="2"/>
      <c r="W63" s="2"/>
      <c r="X63" s="2">
        <v>4</v>
      </c>
      <c r="Y63" s="2">
        <v>4</v>
      </c>
      <c r="Z63" s="2"/>
      <c r="AA63" s="2"/>
      <c r="AB63" s="2"/>
      <c r="AC63" s="2"/>
      <c r="AD63" s="2"/>
      <c r="AE63" s="2"/>
      <c r="AF63" s="2"/>
      <c r="AG63" s="2"/>
      <c r="AH63" s="2"/>
      <c r="AI63" s="2"/>
      <c r="AJ63" s="2"/>
      <c r="AK63" s="2"/>
      <c r="AL63" s="2"/>
      <c r="AM63" s="2"/>
      <c r="AN63" s="2"/>
      <c r="AO63" s="2"/>
      <c r="AP63" s="2"/>
      <c r="AQ63" s="2"/>
      <c r="AR63" s="11">
        <f t="shared" si="0"/>
        <v>4</v>
      </c>
      <c r="AS63" s="11">
        <f t="shared" si="0"/>
        <v>4</v>
      </c>
      <c r="AT63" s="8">
        <f t="shared" si="3"/>
        <v>1</v>
      </c>
      <c r="AU63" s="31" t="s">
        <v>35</v>
      </c>
      <c r="AV63" s="13"/>
    </row>
    <row r="64" spans="2:48" ht="77.25" customHeight="1" x14ac:dyDescent="0.25">
      <c r="B64" s="18">
        <v>54</v>
      </c>
      <c r="C64" s="2" t="s">
        <v>291</v>
      </c>
      <c r="D64" s="6" t="s">
        <v>292</v>
      </c>
      <c r="E64" s="2" t="s">
        <v>293</v>
      </c>
      <c r="F64" s="6" t="s">
        <v>762</v>
      </c>
      <c r="G64" s="6" t="s">
        <v>763</v>
      </c>
      <c r="H64" s="2" t="s">
        <v>296</v>
      </c>
      <c r="I64" s="2" t="s">
        <v>50</v>
      </c>
      <c r="J64" s="2" t="s">
        <v>38</v>
      </c>
      <c r="K64" s="2" t="s">
        <v>231</v>
      </c>
      <c r="L64" s="2" t="s">
        <v>30</v>
      </c>
      <c r="M64" s="6" t="s">
        <v>764</v>
      </c>
      <c r="N64" s="6" t="s">
        <v>765</v>
      </c>
      <c r="O64" s="2"/>
      <c r="P64" s="2"/>
      <c r="Q64" s="5" t="s">
        <v>766</v>
      </c>
      <c r="R64" s="5" t="s">
        <v>735</v>
      </c>
      <c r="S64" s="5" t="s">
        <v>767</v>
      </c>
      <c r="T64" s="2">
        <v>-1</v>
      </c>
      <c r="U64" s="2">
        <v>0</v>
      </c>
      <c r="V64" s="2">
        <v>-1</v>
      </c>
      <c r="W64" s="2">
        <v>0</v>
      </c>
      <c r="X64" s="2">
        <v>-1</v>
      </c>
      <c r="Y64" s="2">
        <v>0</v>
      </c>
      <c r="Z64" s="2"/>
      <c r="AA64" s="2"/>
      <c r="AB64" s="2"/>
      <c r="AC64" s="2"/>
      <c r="AD64" s="2"/>
      <c r="AE64" s="2"/>
      <c r="AF64" s="2"/>
      <c r="AG64" s="2"/>
      <c r="AH64" s="2"/>
      <c r="AI64" s="2"/>
      <c r="AJ64" s="2"/>
      <c r="AK64" s="2"/>
      <c r="AL64" s="2"/>
      <c r="AM64" s="2"/>
      <c r="AN64" s="2"/>
      <c r="AO64" s="2"/>
      <c r="AP64" s="2"/>
      <c r="AQ64" s="2"/>
      <c r="AR64" s="11">
        <f>+AVERAGE(T64,V64,X64,Z64,AB64,AD64,AF64,AH64,AJ64,AL64,AN64,AP64)</f>
        <v>-1</v>
      </c>
      <c r="AS64" s="11">
        <f>+AVERAGE(U64,W64,Y64,AA64,AC64,AE64,AG64,AI64,AK64,AM64,AO64,AQ64)</f>
        <v>0</v>
      </c>
      <c r="AT64" s="5">
        <f t="shared" si="3"/>
        <v>0</v>
      </c>
      <c r="AU64" s="32" t="s">
        <v>66</v>
      </c>
      <c r="AV64" s="13"/>
    </row>
    <row r="65" spans="2:48" ht="77.25" customHeight="1" x14ac:dyDescent="0.25">
      <c r="B65" s="18">
        <v>55</v>
      </c>
      <c r="C65" s="2" t="s">
        <v>291</v>
      </c>
      <c r="D65" s="6" t="s">
        <v>292</v>
      </c>
      <c r="E65" s="2" t="s">
        <v>293</v>
      </c>
      <c r="F65" s="6" t="s">
        <v>768</v>
      </c>
      <c r="G65" s="6" t="s">
        <v>769</v>
      </c>
      <c r="H65" s="2" t="s">
        <v>296</v>
      </c>
      <c r="I65" s="2" t="s">
        <v>27</v>
      </c>
      <c r="J65" s="2" t="s">
        <v>38</v>
      </c>
      <c r="K65" s="2" t="s">
        <v>29</v>
      </c>
      <c r="L65" s="2" t="s">
        <v>30</v>
      </c>
      <c r="M65" s="6" t="s">
        <v>770</v>
      </c>
      <c r="N65" s="6" t="s">
        <v>771</v>
      </c>
      <c r="O65" s="2" t="s">
        <v>772</v>
      </c>
      <c r="P65" s="2"/>
      <c r="Q65" s="5" t="s">
        <v>189</v>
      </c>
      <c r="R65" s="5" t="s">
        <v>735</v>
      </c>
      <c r="S65" s="28">
        <v>5.0000000000000001E-4</v>
      </c>
      <c r="T65" s="2">
        <v>743</v>
      </c>
      <c r="U65" s="2">
        <v>2</v>
      </c>
      <c r="V65" s="2">
        <v>780</v>
      </c>
      <c r="W65" s="2">
        <v>3</v>
      </c>
      <c r="X65" s="2">
        <v>716</v>
      </c>
      <c r="Y65" s="2">
        <v>0</v>
      </c>
      <c r="Z65" s="2"/>
      <c r="AA65" s="2"/>
      <c r="AB65" s="2"/>
      <c r="AC65" s="2"/>
      <c r="AD65" s="2"/>
      <c r="AE65" s="2"/>
      <c r="AF65" s="2"/>
      <c r="AG65" s="2"/>
      <c r="AH65" s="2"/>
      <c r="AI65" s="2"/>
      <c r="AJ65" s="2"/>
      <c r="AK65" s="2"/>
      <c r="AL65" s="2"/>
      <c r="AM65" s="2"/>
      <c r="AN65" s="2"/>
      <c r="AO65" s="2"/>
      <c r="AP65" s="2"/>
      <c r="AQ65" s="2"/>
      <c r="AR65" s="11">
        <f t="shared" si="0"/>
        <v>2239</v>
      </c>
      <c r="AS65" s="11">
        <f t="shared" si="0"/>
        <v>5</v>
      </c>
      <c r="AT65" s="35">
        <f t="shared" si="3"/>
        <v>2.2331397945511387E-3</v>
      </c>
      <c r="AU65" s="10" t="s">
        <v>691</v>
      </c>
      <c r="AV65" s="13"/>
    </row>
    <row r="66" spans="2:48" ht="77.25" customHeight="1" x14ac:dyDescent="0.25">
      <c r="B66" s="18">
        <v>56</v>
      </c>
      <c r="C66" s="2" t="s">
        <v>291</v>
      </c>
      <c r="D66" s="6" t="s">
        <v>292</v>
      </c>
      <c r="E66" s="2" t="s">
        <v>293</v>
      </c>
      <c r="F66" s="6" t="s">
        <v>773</v>
      </c>
      <c r="G66" s="6" t="s">
        <v>774</v>
      </c>
      <c r="H66" s="2" t="s">
        <v>296</v>
      </c>
      <c r="I66" s="2" t="s">
        <v>50</v>
      </c>
      <c r="J66" s="2" t="s">
        <v>38</v>
      </c>
      <c r="K66" s="2" t="s">
        <v>231</v>
      </c>
      <c r="L66" s="2" t="s">
        <v>30</v>
      </c>
      <c r="M66" s="6" t="s">
        <v>775</v>
      </c>
      <c r="N66" s="6" t="s">
        <v>776</v>
      </c>
      <c r="O66" s="2"/>
      <c r="P66" s="2"/>
      <c r="Q66" s="5" t="s">
        <v>766</v>
      </c>
      <c r="R66" s="5" t="s">
        <v>735</v>
      </c>
      <c r="S66" s="5" t="s">
        <v>767</v>
      </c>
      <c r="T66" s="2">
        <v>-1</v>
      </c>
      <c r="U66" s="2">
        <v>0</v>
      </c>
      <c r="V66" s="2">
        <v>-1</v>
      </c>
      <c r="W66" s="2">
        <v>-1</v>
      </c>
      <c r="X66" s="2">
        <v>-1</v>
      </c>
      <c r="Y66" s="2">
        <v>0</v>
      </c>
      <c r="Z66" s="2"/>
      <c r="AA66" s="2"/>
      <c r="AB66" s="2"/>
      <c r="AC66" s="2"/>
      <c r="AD66" s="2"/>
      <c r="AE66" s="2"/>
      <c r="AF66" s="2"/>
      <c r="AG66" s="2"/>
      <c r="AH66" s="2"/>
      <c r="AI66" s="2"/>
      <c r="AJ66" s="2"/>
      <c r="AK66" s="2"/>
      <c r="AL66" s="2"/>
      <c r="AM66" s="2"/>
      <c r="AN66" s="2"/>
      <c r="AO66" s="2"/>
      <c r="AP66" s="2"/>
      <c r="AQ66" s="2"/>
      <c r="AR66" s="11">
        <f>+AVERAGE(T66,V66,X66,Z66,AB66,AD66,AF66,AH66,AJ66,AL66,AN66,AP66)</f>
        <v>-1</v>
      </c>
      <c r="AS66" s="11">
        <f t="shared" si="0"/>
        <v>-1</v>
      </c>
      <c r="AT66" s="36">
        <f>+AR66-AS66</f>
        <v>0</v>
      </c>
      <c r="AU66" s="32" t="s">
        <v>66</v>
      </c>
      <c r="AV66" s="13" t="s">
        <v>777</v>
      </c>
    </row>
    <row r="67" spans="2:48" ht="77.25" customHeight="1" x14ac:dyDescent="0.25">
      <c r="B67" s="18">
        <v>57</v>
      </c>
      <c r="C67" s="2" t="s">
        <v>291</v>
      </c>
      <c r="D67" s="6" t="s">
        <v>292</v>
      </c>
      <c r="E67" s="2" t="s">
        <v>293</v>
      </c>
      <c r="F67" s="6" t="s">
        <v>778</v>
      </c>
      <c r="G67" s="6" t="s">
        <v>779</v>
      </c>
      <c r="H67" s="2" t="s">
        <v>296</v>
      </c>
      <c r="I67" s="2" t="s">
        <v>50</v>
      </c>
      <c r="J67" s="2" t="s">
        <v>116</v>
      </c>
      <c r="K67" s="2" t="s">
        <v>780</v>
      </c>
      <c r="L67" s="2" t="s">
        <v>781</v>
      </c>
      <c r="M67" s="6" t="s">
        <v>782</v>
      </c>
      <c r="N67" s="6" t="s">
        <v>783</v>
      </c>
      <c r="O67" s="2"/>
      <c r="P67" s="2"/>
      <c r="Q67" s="5" t="s">
        <v>784</v>
      </c>
      <c r="R67" s="5" t="s">
        <v>735</v>
      </c>
      <c r="S67" s="5" t="s">
        <v>785</v>
      </c>
      <c r="T67" s="2"/>
      <c r="U67" s="2"/>
      <c r="V67" s="2"/>
      <c r="W67" s="2"/>
      <c r="X67" s="2">
        <v>71</v>
      </c>
      <c r="Y67" s="2">
        <v>348</v>
      </c>
      <c r="Z67" s="2"/>
      <c r="AA67" s="2"/>
      <c r="AB67" s="2"/>
      <c r="AC67" s="2"/>
      <c r="AD67" s="2"/>
      <c r="AE67" s="2"/>
      <c r="AF67" s="2"/>
      <c r="AG67" s="2"/>
      <c r="AH67" s="2"/>
      <c r="AI67" s="2"/>
      <c r="AJ67" s="2"/>
      <c r="AK67" s="2"/>
      <c r="AL67" s="2"/>
      <c r="AM67" s="2"/>
      <c r="AN67" s="2"/>
      <c r="AO67" s="2"/>
      <c r="AP67" s="2"/>
      <c r="AQ67" s="2"/>
      <c r="AR67" s="11">
        <f t="shared" si="0"/>
        <v>71</v>
      </c>
      <c r="AS67" s="11">
        <f t="shared" si="0"/>
        <v>348</v>
      </c>
      <c r="AT67" s="33">
        <f t="shared" ref="AT67:AT89" si="4">+AS67/AR67</f>
        <v>4.901408450704225</v>
      </c>
      <c r="AU67" s="31" t="s">
        <v>35</v>
      </c>
      <c r="AV67" s="13"/>
    </row>
    <row r="68" spans="2:48" ht="77.25" customHeight="1" x14ac:dyDescent="0.25">
      <c r="B68" s="18">
        <v>58</v>
      </c>
      <c r="C68" s="2" t="s">
        <v>291</v>
      </c>
      <c r="D68" s="6" t="s">
        <v>292</v>
      </c>
      <c r="E68" s="2" t="s">
        <v>293</v>
      </c>
      <c r="F68" s="6" t="s">
        <v>786</v>
      </c>
      <c r="G68" s="6" t="s">
        <v>787</v>
      </c>
      <c r="H68" s="2" t="s">
        <v>296</v>
      </c>
      <c r="I68" s="2" t="s">
        <v>50</v>
      </c>
      <c r="J68" s="2" t="s">
        <v>116</v>
      </c>
      <c r="K68" s="2" t="s">
        <v>780</v>
      </c>
      <c r="L68" s="2" t="s">
        <v>781</v>
      </c>
      <c r="M68" s="6" t="s">
        <v>782</v>
      </c>
      <c r="N68" s="6" t="s">
        <v>783</v>
      </c>
      <c r="O68" s="2"/>
      <c r="P68" s="2"/>
      <c r="Q68" s="5" t="s">
        <v>784</v>
      </c>
      <c r="R68" s="5" t="s">
        <v>735</v>
      </c>
      <c r="S68" s="5" t="s">
        <v>785</v>
      </c>
      <c r="T68" s="2"/>
      <c r="U68" s="2"/>
      <c r="V68" s="2"/>
      <c r="W68" s="2"/>
      <c r="X68" s="2">
        <v>21</v>
      </c>
      <c r="Y68" s="2">
        <v>94</v>
      </c>
      <c r="Z68" s="2"/>
      <c r="AA68" s="2"/>
      <c r="AB68" s="2"/>
      <c r="AC68" s="2"/>
      <c r="AD68" s="2"/>
      <c r="AE68" s="2"/>
      <c r="AF68" s="2"/>
      <c r="AG68" s="2"/>
      <c r="AH68" s="2"/>
      <c r="AI68" s="2"/>
      <c r="AJ68" s="2"/>
      <c r="AK68" s="2"/>
      <c r="AL68" s="2"/>
      <c r="AM68" s="2"/>
      <c r="AN68" s="2"/>
      <c r="AO68" s="2"/>
      <c r="AP68" s="2"/>
      <c r="AQ68" s="2"/>
      <c r="AR68" s="11">
        <f t="shared" si="0"/>
        <v>21</v>
      </c>
      <c r="AS68" s="11">
        <f t="shared" si="0"/>
        <v>94</v>
      </c>
      <c r="AT68" s="33">
        <f t="shared" si="4"/>
        <v>4.4761904761904763</v>
      </c>
      <c r="AU68" s="31" t="s">
        <v>35</v>
      </c>
      <c r="AV68" s="13"/>
    </row>
    <row r="69" spans="2:48" ht="77.25" customHeight="1" x14ac:dyDescent="0.25">
      <c r="B69" s="18">
        <v>59</v>
      </c>
      <c r="C69" s="2" t="s">
        <v>291</v>
      </c>
      <c r="D69" s="6" t="s">
        <v>292</v>
      </c>
      <c r="E69" s="2" t="s">
        <v>293</v>
      </c>
      <c r="F69" s="6" t="s">
        <v>788</v>
      </c>
      <c r="G69" s="6" t="s">
        <v>789</v>
      </c>
      <c r="H69" s="2" t="s">
        <v>296</v>
      </c>
      <c r="I69" s="2" t="s">
        <v>50</v>
      </c>
      <c r="J69" s="2" t="s">
        <v>116</v>
      </c>
      <c r="K69" s="2" t="s">
        <v>780</v>
      </c>
      <c r="L69" s="2" t="s">
        <v>781</v>
      </c>
      <c r="M69" s="6" t="s">
        <v>790</v>
      </c>
      <c r="N69" s="6" t="s">
        <v>791</v>
      </c>
      <c r="O69" s="2"/>
      <c r="P69" s="2"/>
      <c r="Q69" s="5" t="s">
        <v>784</v>
      </c>
      <c r="R69" s="5" t="s">
        <v>735</v>
      </c>
      <c r="S69" s="5" t="s">
        <v>792</v>
      </c>
      <c r="T69" s="2"/>
      <c r="U69" s="2"/>
      <c r="V69" s="2"/>
      <c r="W69" s="2"/>
      <c r="X69" s="2">
        <v>0</v>
      </c>
      <c r="Y69" s="2">
        <v>0</v>
      </c>
      <c r="Z69" s="2"/>
      <c r="AA69" s="2"/>
      <c r="AB69" s="2"/>
      <c r="AC69" s="2"/>
      <c r="AD69" s="2"/>
      <c r="AE69" s="2"/>
      <c r="AF69" s="2"/>
      <c r="AG69" s="2"/>
      <c r="AH69" s="2"/>
      <c r="AI69" s="2"/>
      <c r="AJ69" s="2"/>
      <c r="AK69" s="2"/>
      <c r="AL69" s="2"/>
      <c r="AM69" s="2"/>
      <c r="AN69" s="2"/>
      <c r="AO69" s="2"/>
      <c r="AP69" s="2"/>
      <c r="AQ69" s="2"/>
      <c r="AR69" s="11">
        <f t="shared" si="0"/>
        <v>0</v>
      </c>
      <c r="AS69" s="11">
        <f t="shared" si="0"/>
        <v>0</v>
      </c>
      <c r="AT69" s="33" t="e">
        <f t="shared" si="4"/>
        <v>#DIV/0!</v>
      </c>
      <c r="AU69" s="2"/>
      <c r="AV69" s="13" t="s">
        <v>793</v>
      </c>
    </row>
    <row r="70" spans="2:48" ht="77.25" customHeight="1" x14ac:dyDescent="0.25">
      <c r="B70" s="18">
        <v>60</v>
      </c>
      <c r="C70" s="2" t="s">
        <v>291</v>
      </c>
      <c r="D70" s="6" t="s">
        <v>292</v>
      </c>
      <c r="E70" s="2" t="s">
        <v>293</v>
      </c>
      <c r="F70" s="6" t="s">
        <v>794</v>
      </c>
      <c r="G70" s="6" t="s">
        <v>795</v>
      </c>
      <c r="H70" s="2" t="s">
        <v>296</v>
      </c>
      <c r="I70" s="2" t="s">
        <v>50</v>
      </c>
      <c r="J70" s="2" t="s">
        <v>116</v>
      </c>
      <c r="K70" s="2" t="s">
        <v>780</v>
      </c>
      <c r="L70" s="2" t="s">
        <v>781</v>
      </c>
      <c r="M70" s="6" t="s">
        <v>796</v>
      </c>
      <c r="N70" s="6" t="s">
        <v>797</v>
      </c>
      <c r="O70" s="2"/>
      <c r="P70" s="2"/>
      <c r="Q70" s="5" t="s">
        <v>784</v>
      </c>
      <c r="R70" s="5" t="s">
        <v>735</v>
      </c>
      <c r="S70" s="5" t="s">
        <v>792</v>
      </c>
      <c r="T70" s="2"/>
      <c r="U70" s="2"/>
      <c r="V70" s="2"/>
      <c r="W70" s="2"/>
      <c r="X70" s="2">
        <v>0</v>
      </c>
      <c r="Y70" s="2">
        <v>0</v>
      </c>
      <c r="Z70" s="2"/>
      <c r="AA70" s="2"/>
      <c r="AB70" s="2"/>
      <c r="AC70" s="2"/>
      <c r="AD70" s="2"/>
      <c r="AE70" s="2"/>
      <c r="AF70" s="2"/>
      <c r="AG70" s="2"/>
      <c r="AH70" s="2"/>
      <c r="AI70" s="2"/>
      <c r="AJ70" s="2"/>
      <c r="AK70" s="2"/>
      <c r="AL70" s="2"/>
      <c r="AM70" s="2"/>
      <c r="AN70" s="2"/>
      <c r="AO70" s="2"/>
      <c r="AP70" s="2"/>
      <c r="AQ70" s="2"/>
      <c r="AR70" s="11">
        <f t="shared" si="0"/>
        <v>0</v>
      </c>
      <c r="AS70" s="11">
        <f t="shared" si="0"/>
        <v>0</v>
      </c>
      <c r="AT70" s="33" t="e">
        <f t="shared" si="4"/>
        <v>#DIV/0!</v>
      </c>
      <c r="AU70" s="2"/>
      <c r="AV70" s="40" t="s">
        <v>798</v>
      </c>
    </row>
    <row r="71" spans="2:48" ht="77.25" hidden="1" customHeight="1" x14ac:dyDescent="0.25">
      <c r="B71" s="18">
        <v>61</v>
      </c>
      <c r="C71" s="2" t="s">
        <v>291</v>
      </c>
      <c r="D71" s="6" t="s">
        <v>292</v>
      </c>
      <c r="E71" s="2" t="s">
        <v>293</v>
      </c>
      <c r="F71" s="6" t="s">
        <v>799</v>
      </c>
      <c r="G71" s="6" t="s">
        <v>316</v>
      </c>
      <c r="H71" s="2" t="s">
        <v>296</v>
      </c>
      <c r="I71" s="2" t="s">
        <v>44</v>
      </c>
      <c r="J71" s="2" t="s">
        <v>38</v>
      </c>
      <c r="K71" s="2" t="s">
        <v>29</v>
      </c>
      <c r="L71" s="2" t="s">
        <v>63</v>
      </c>
      <c r="M71" s="6" t="s">
        <v>317</v>
      </c>
      <c r="N71" s="6" t="s">
        <v>318</v>
      </c>
      <c r="O71" s="2"/>
      <c r="P71" s="2"/>
      <c r="Q71" s="5" t="s">
        <v>189</v>
      </c>
      <c r="R71" s="5" t="s">
        <v>34</v>
      </c>
      <c r="S71" s="27">
        <v>0.8</v>
      </c>
      <c r="T71" s="2"/>
      <c r="U71" s="2"/>
      <c r="V71" s="2"/>
      <c r="W71" s="2"/>
      <c r="X71" s="2">
        <v>113</v>
      </c>
      <c r="Y71" s="2">
        <v>75</v>
      </c>
      <c r="Z71" s="2"/>
      <c r="AA71" s="2"/>
      <c r="AB71" s="2"/>
      <c r="AC71" s="2"/>
      <c r="AD71" s="2"/>
      <c r="AE71" s="2"/>
      <c r="AF71" s="2"/>
      <c r="AG71" s="2"/>
      <c r="AH71" s="2"/>
      <c r="AI71" s="2"/>
      <c r="AJ71" s="2"/>
      <c r="AK71" s="2"/>
      <c r="AL71" s="2"/>
      <c r="AM71" s="2"/>
      <c r="AN71" s="2"/>
      <c r="AO71" s="2"/>
      <c r="AP71" s="2"/>
      <c r="AQ71" s="2"/>
      <c r="AR71" s="11">
        <f t="shared" si="0"/>
        <v>113</v>
      </c>
      <c r="AS71" s="11">
        <f t="shared" si="0"/>
        <v>75</v>
      </c>
      <c r="AT71" s="8">
        <f t="shared" si="4"/>
        <v>0.66371681415929207</v>
      </c>
      <c r="AU71" s="32" t="s">
        <v>66</v>
      </c>
      <c r="AV71" s="13"/>
    </row>
    <row r="72" spans="2:48" ht="77.25" hidden="1" customHeight="1" x14ac:dyDescent="0.25">
      <c r="B72" s="18">
        <v>62</v>
      </c>
      <c r="C72" s="2" t="s">
        <v>291</v>
      </c>
      <c r="D72" s="6" t="s">
        <v>292</v>
      </c>
      <c r="E72" s="2" t="s">
        <v>293</v>
      </c>
      <c r="F72" s="6" t="s">
        <v>800</v>
      </c>
      <c r="G72" s="6" t="s">
        <v>801</v>
      </c>
      <c r="H72" s="2" t="s">
        <v>296</v>
      </c>
      <c r="I72" s="2" t="s">
        <v>44</v>
      </c>
      <c r="J72" s="2" t="s">
        <v>38</v>
      </c>
      <c r="K72" s="2" t="s">
        <v>29</v>
      </c>
      <c r="L72" s="2" t="s">
        <v>63</v>
      </c>
      <c r="M72" s="6" t="s">
        <v>321</v>
      </c>
      <c r="N72" s="6" t="s">
        <v>322</v>
      </c>
      <c r="O72" s="2"/>
      <c r="P72" s="2"/>
      <c r="Q72" s="5" t="s">
        <v>189</v>
      </c>
      <c r="R72" s="5" t="s">
        <v>34</v>
      </c>
      <c r="S72" s="27">
        <v>0.91</v>
      </c>
      <c r="T72" s="2"/>
      <c r="U72" s="2"/>
      <c r="V72" s="2"/>
      <c r="W72" s="2"/>
      <c r="X72" s="2">
        <v>590</v>
      </c>
      <c r="Y72" s="2">
        <v>576</v>
      </c>
      <c r="Z72" s="2"/>
      <c r="AA72" s="2"/>
      <c r="AB72" s="2"/>
      <c r="AC72" s="2"/>
      <c r="AD72" s="2"/>
      <c r="AE72" s="2"/>
      <c r="AF72" s="2"/>
      <c r="AG72" s="2"/>
      <c r="AH72" s="2"/>
      <c r="AI72" s="2"/>
      <c r="AJ72" s="2"/>
      <c r="AK72" s="2"/>
      <c r="AL72" s="2"/>
      <c r="AM72" s="2"/>
      <c r="AN72" s="2"/>
      <c r="AO72" s="2"/>
      <c r="AP72" s="2"/>
      <c r="AQ72" s="2"/>
      <c r="AR72" s="11">
        <f t="shared" si="0"/>
        <v>590</v>
      </c>
      <c r="AS72" s="11">
        <f t="shared" si="0"/>
        <v>576</v>
      </c>
      <c r="AT72" s="8">
        <f t="shared" si="4"/>
        <v>0.97627118644067801</v>
      </c>
      <c r="AU72" s="31" t="s">
        <v>35</v>
      </c>
      <c r="AV72" s="13"/>
    </row>
    <row r="73" spans="2:48" ht="77.25" hidden="1" customHeight="1" x14ac:dyDescent="0.25">
      <c r="B73" s="18">
        <v>63</v>
      </c>
      <c r="C73" s="2" t="s">
        <v>291</v>
      </c>
      <c r="D73" s="6" t="s">
        <v>292</v>
      </c>
      <c r="E73" s="2" t="s">
        <v>293</v>
      </c>
      <c r="F73" s="6" t="s">
        <v>802</v>
      </c>
      <c r="G73" s="6" t="s">
        <v>803</v>
      </c>
      <c r="H73" s="2" t="s">
        <v>296</v>
      </c>
      <c r="I73" s="2" t="s">
        <v>44</v>
      </c>
      <c r="J73" s="2" t="s">
        <v>38</v>
      </c>
      <c r="K73" s="2" t="s">
        <v>29</v>
      </c>
      <c r="L73" s="2" t="s">
        <v>63</v>
      </c>
      <c r="M73" s="6" t="s">
        <v>317</v>
      </c>
      <c r="N73" s="6" t="s">
        <v>318</v>
      </c>
      <c r="O73" s="2"/>
      <c r="P73" s="2"/>
      <c r="Q73" s="5" t="s">
        <v>189</v>
      </c>
      <c r="R73" s="5" t="s">
        <v>34</v>
      </c>
      <c r="S73" s="27">
        <v>0.9</v>
      </c>
      <c r="T73" s="2"/>
      <c r="U73" s="2"/>
      <c r="V73" s="2"/>
      <c r="W73" s="2"/>
      <c r="X73" s="2">
        <v>85</v>
      </c>
      <c r="Y73" s="2">
        <v>80</v>
      </c>
      <c r="Z73" s="2"/>
      <c r="AA73" s="2"/>
      <c r="AB73" s="2"/>
      <c r="AC73" s="2"/>
      <c r="AD73" s="2"/>
      <c r="AE73" s="2"/>
      <c r="AF73" s="2"/>
      <c r="AG73" s="2"/>
      <c r="AH73" s="2"/>
      <c r="AI73" s="2"/>
      <c r="AJ73" s="2"/>
      <c r="AK73" s="2"/>
      <c r="AL73" s="2"/>
      <c r="AM73" s="2"/>
      <c r="AN73" s="2"/>
      <c r="AO73" s="2"/>
      <c r="AP73" s="2"/>
      <c r="AQ73" s="2"/>
      <c r="AR73" s="11">
        <f t="shared" ref="AR73:AS89" si="5">+T73+V73+X73+Z73+AB73+AD73+AF73+AH73+AJ73+AL73+AN73+AP73</f>
        <v>85</v>
      </c>
      <c r="AS73" s="11">
        <f t="shared" si="5"/>
        <v>80</v>
      </c>
      <c r="AT73" s="8">
        <f t="shared" si="4"/>
        <v>0.94117647058823528</v>
      </c>
      <c r="AU73" s="31" t="s">
        <v>35</v>
      </c>
      <c r="AV73" s="13"/>
    </row>
    <row r="74" spans="2:48" ht="77.25" hidden="1" customHeight="1" x14ac:dyDescent="0.25">
      <c r="B74" s="18">
        <v>64</v>
      </c>
      <c r="C74" s="2" t="s">
        <v>291</v>
      </c>
      <c r="D74" s="6" t="s">
        <v>292</v>
      </c>
      <c r="E74" s="2" t="s">
        <v>293</v>
      </c>
      <c r="F74" s="6" t="s">
        <v>804</v>
      </c>
      <c r="G74" s="6" t="s">
        <v>805</v>
      </c>
      <c r="H74" s="2" t="s">
        <v>296</v>
      </c>
      <c r="I74" s="2" t="s">
        <v>27</v>
      </c>
      <c r="J74" s="2" t="s">
        <v>38</v>
      </c>
      <c r="K74" s="2" t="s">
        <v>29</v>
      </c>
      <c r="L74" s="2" t="s">
        <v>125</v>
      </c>
      <c r="M74" s="6" t="s">
        <v>806</v>
      </c>
      <c r="N74" s="6" t="s">
        <v>807</v>
      </c>
      <c r="O74" s="2"/>
      <c r="P74" s="2"/>
      <c r="Q74" s="5" t="s">
        <v>189</v>
      </c>
      <c r="R74" s="5" t="s">
        <v>34</v>
      </c>
      <c r="S74" s="27">
        <v>0.8</v>
      </c>
      <c r="T74" s="2"/>
      <c r="U74" s="2"/>
      <c r="V74" s="2"/>
      <c r="W74" s="2"/>
      <c r="X74" s="2"/>
      <c r="Y74" s="2"/>
      <c r="Z74" s="2"/>
      <c r="AA74" s="2"/>
      <c r="AB74" s="2"/>
      <c r="AC74" s="2"/>
      <c r="AD74" s="2"/>
      <c r="AE74" s="2"/>
      <c r="AF74" s="2"/>
      <c r="AG74" s="2"/>
      <c r="AH74" s="2"/>
      <c r="AI74" s="2"/>
      <c r="AJ74" s="2"/>
      <c r="AK74" s="2"/>
      <c r="AL74" s="2"/>
      <c r="AM74" s="2"/>
      <c r="AN74" s="2"/>
      <c r="AO74" s="2"/>
      <c r="AP74" s="2"/>
      <c r="AQ74" s="2"/>
      <c r="AR74" s="11">
        <f t="shared" si="5"/>
        <v>0</v>
      </c>
      <c r="AS74" s="11">
        <f t="shared" si="5"/>
        <v>0</v>
      </c>
      <c r="AT74" s="8" t="e">
        <f t="shared" si="4"/>
        <v>#DIV/0!</v>
      </c>
      <c r="AU74" s="2"/>
      <c r="AV74" s="13"/>
    </row>
    <row r="75" spans="2:48" ht="77.25" hidden="1" customHeight="1" x14ac:dyDescent="0.25">
      <c r="B75" s="18">
        <v>65</v>
      </c>
      <c r="C75" s="2" t="s">
        <v>291</v>
      </c>
      <c r="D75" s="6" t="s">
        <v>292</v>
      </c>
      <c r="E75" s="2" t="s">
        <v>293</v>
      </c>
      <c r="F75" s="6" t="s">
        <v>808</v>
      </c>
      <c r="G75" s="6" t="s">
        <v>809</v>
      </c>
      <c r="H75" s="2" t="s">
        <v>296</v>
      </c>
      <c r="I75" s="2" t="s">
        <v>27</v>
      </c>
      <c r="J75" s="2" t="s">
        <v>38</v>
      </c>
      <c r="K75" s="2" t="s">
        <v>29</v>
      </c>
      <c r="L75" s="2" t="s">
        <v>125</v>
      </c>
      <c r="M75" s="6" t="s">
        <v>806</v>
      </c>
      <c r="N75" s="6" t="s">
        <v>807</v>
      </c>
      <c r="O75" s="2"/>
      <c r="P75" s="2"/>
      <c r="Q75" s="5" t="s">
        <v>189</v>
      </c>
      <c r="R75" s="5" t="s">
        <v>34</v>
      </c>
      <c r="S75" s="27">
        <v>0.93</v>
      </c>
      <c r="T75" s="2"/>
      <c r="U75" s="2"/>
      <c r="V75" s="2"/>
      <c r="W75" s="2"/>
      <c r="X75" s="2"/>
      <c r="Y75" s="2"/>
      <c r="Z75" s="2"/>
      <c r="AA75" s="2"/>
      <c r="AB75" s="2"/>
      <c r="AC75" s="2"/>
      <c r="AD75" s="2"/>
      <c r="AE75" s="2"/>
      <c r="AF75" s="2"/>
      <c r="AG75" s="2"/>
      <c r="AH75" s="2"/>
      <c r="AI75" s="2"/>
      <c r="AJ75" s="2"/>
      <c r="AK75" s="2"/>
      <c r="AL75" s="2"/>
      <c r="AM75" s="2"/>
      <c r="AN75" s="2"/>
      <c r="AO75" s="2"/>
      <c r="AP75" s="2"/>
      <c r="AQ75" s="2"/>
      <c r="AR75" s="11">
        <f t="shared" si="5"/>
        <v>0</v>
      </c>
      <c r="AS75" s="11">
        <f t="shared" si="5"/>
        <v>0</v>
      </c>
      <c r="AT75" s="8" t="e">
        <f t="shared" si="4"/>
        <v>#DIV/0!</v>
      </c>
      <c r="AU75" s="2"/>
      <c r="AV75" s="13"/>
    </row>
    <row r="76" spans="2:48" ht="77.25" hidden="1" customHeight="1" x14ac:dyDescent="0.25">
      <c r="B76" s="18">
        <v>66</v>
      </c>
      <c r="C76" s="2" t="s">
        <v>291</v>
      </c>
      <c r="D76" s="6" t="s">
        <v>292</v>
      </c>
      <c r="E76" s="2" t="s">
        <v>293</v>
      </c>
      <c r="F76" s="6" t="s">
        <v>810</v>
      </c>
      <c r="G76" s="6" t="s">
        <v>811</v>
      </c>
      <c r="H76" s="2" t="s">
        <v>296</v>
      </c>
      <c r="I76" s="2" t="s">
        <v>27</v>
      </c>
      <c r="J76" s="2" t="s">
        <v>38</v>
      </c>
      <c r="K76" s="2" t="s">
        <v>29</v>
      </c>
      <c r="L76" s="2" t="s">
        <v>125</v>
      </c>
      <c r="M76" s="6" t="s">
        <v>806</v>
      </c>
      <c r="N76" s="6" t="s">
        <v>807</v>
      </c>
      <c r="O76" s="2"/>
      <c r="P76" s="2"/>
      <c r="Q76" s="5" t="s">
        <v>189</v>
      </c>
      <c r="R76" s="5" t="s">
        <v>34</v>
      </c>
      <c r="S76" s="27">
        <v>0.8</v>
      </c>
      <c r="T76" s="2"/>
      <c r="U76" s="2"/>
      <c r="V76" s="2"/>
      <c r="W76" s="2"/>
      <c r="X76" s="2"/>
      <c r="Y76" s="2"/>
      <c r="Z76" s="2"/>
      <c r="AA76" s="2"/>
      <c r="AB76" s="2"/>
      <c r="AC76" s="2"/>
      <c r="AD76" s="2"/>
      <c r="AE76" s="2"/>
      <c r="AF76" s="2"/>
      <c r="AG76" s="2"/>
      <c r="AH76" s="2"/>
      <c r="AI76" s="2"/>
      <c r="AJ76" s="2"/>
      <c r="AK76" s="2"/>
      <c r="AL76" s="2"/>
      <c r="AM76" s="2"/>
      <c r="AN76" s="2"/>
      <c r="AO76" s="2"/>
      <c r="AP76" s="2"/>
      <c r="AQ76" s="2"/>
      <c r="AR76" s="11">
        <f t="shared" si="5"/>
        <v>0</v>
      </c>
      <c r="AS76" s="11">
        <f t="shared" si="5"/>
        <v>0</v>
      </c>
      <c r="AT76" s="8" t="e">
        <f t="shared" si="4"/>
        <v>#DIV/0!</v>
      </c>
      <c r="AU76" s="2"/>
      <c r="AV76" s="13"/>
    </row>
    <row r="77" spans="2:48" ht="77.25" hidden="1" customHeight="1" x14ac:dyDescent="0.25">
      <c r="B77" s="18">
        <v>67</v>
      </c>
      <c r="C77" s="2" t="s">
        <v>291</v>
      </c>
      <c r="D77" s="6" t="s">
        <v>292</v>
      </c>
      <c r="E77" s="2" t="s">
        <v>300</v>
      </c>
      <c r="F77" s="6" t="s">
        <v>812</v>
      </c>
      <c r="G77" s="6" t="s">
        <v>813</v>
      </c>
      <c r="H77" s="2" t="s">
        <v>296</v>
      </c>
      <c r="I77" s="2" t="s">
        <v>27</v>
      </c>
      <c r="J77" s="2" t="s">
        <v>62</v>
      </c>
      <c r="K77" s="2" t="s">
        <v>29</v>
      </c>
      <c r="L77" s="2" t="s">
        <v>63</v>
      </c>
      <c r="M77" s="6" t="s">
        <v>303</v>
      </c>
      <c r="N77" s="6" t="s">
        <v>304</v>
      </c>
      <c r="O77" s="2"/>
      <c r="P77" s="2"/>
      <c r="Q77" s="5" t="s">
        <v>189</v>
      </c>
      <c r="R77" s="5" t="s">
        <v>34</v>
      </c>
      <c r="S77" s="27">
        <v>0.9</v>
      </c>
      <c r="T77" s="2"/>
      <c r="U77" s="2"/>
      <c r="V77" s="2"/>
      <c r="W77" s="2"/>
      <c r="X77" s="2">
        <v>33</v>
      </c>
      <c r="Y77" s="2">
        <v>20</v>
      </c>
      <c r="Z77" s="2"/>
      <c r="AA77" s="2"/>
      <c r="AB77" s="2"/>
      <c r="AC77" s="2"/>
      <c r="AD77" s="2"/>
      <c r="AE77" s="2"/>
      <c r="AF77" s="2"/>
      <c r="AG77" s="2"/>
      <c r="AH77" s="2"/>
      <c r="AI77" s="2"/>
      <c r="AJ77" s="2"/>
      <c r="AK77" s="2"/>
      <c r="AL77" s="2"/>
      <c r="AM77" s="2"/>
      <c r="AN77" s="2"/>
      <c r="AO77" s="2"/>
      <c r="AP77" s="2"/>
      <c r="AQ77" s="2"/>
      <c r="AR77" s="11">
        <f t="shared" si="5"/>
        <v>33</v>
      </c>
      <c r="AS77" s="11">
        <f t="shared" si="5"/>
        <v>20</v>
      </c>
      <c r="AT77" s="8">
        <f t="shared" si="4"/>
        <v>0.60606060606060608</v>
      </c>
      <c r="AU77" s="10" t="s">
        <v>691</v>
      </c>
      <c r="AV77" s="13"/>
    </row>
    <row r="78" spans="2:48" ht="90.75" customHeight="1" x14ac:dyDescent="0.25">
      <c r="B78" s="18">
        <v>68</v>
      </c>
      <c r="C78" s="2" t="s">
        <v>291</v>
      </c>
      <c r="D78" s="6" t="s">
        <v>292</v>
      </c>
      <c r="E78" s="2" t="s">
        <v>300</v>
      </c>
      <c r="F78" s="6" t="s">
        <v>814</v>
      </c>
      <c r="G78" s="6" t="s">
        <v>815</v>
      </c>
      <c r="H78" s="2" t="s">
        <v>296</v>
      </c>
      <c r="I78" s="2" t="s">
        <v>44</v>
      </c>
      <c r="J78" s="2" t="s">
        <v>62</v>
      </c>
      <c r="K78" s="2" t="s">
        <v>29</v>
      </c>
      <c r="L78" s="2" t="s">
        <v>816</v>
      </c>
      <c r="M78" s="6" t="s">
        <v>817</v>
      </c>
      <c r="N78" s="6" t="s">
        <v>818</v>
      </c>
      <c r="O78" s="2"/>
      <c r="P78" s="2"/>
      <c r="Q78" s="5" t="s">
        <v>139</v>
      </c>
      <c r="R78" s="5" t="s">
        <v>735</v>
      </c>
      <c r="S78" s="5"/>
      <c r="T78" s="2"/>
      <c r="U78" s="2"/>
      <c r="V78" s="2"/>
      <c r="W78" s="2"/>
      <c r="X78" s="2"/>
      <c r="Y78" s="2"/>
      <c r="Z78" s="2"/>
      <c r="AA78" s="2"/>
      <c r="AB78" s="2"/>
      <c r="AC78" s="2"/>
      <c r="AD78" s="2"/>
      <c r="AE78" s="2"/>
      <c r="AF78" s="2"/>
      <c r="AG78" s="2"/>
      <c r="AH78" s="2"/>
      <c r="AI78" s="2"/>
      <c r="AJ78" s="2"/>
      <c r="AK78" s="2"/>
      <c r="AL78" s="2"/>
      <c r="AM78" s="2"/>
      <c r="AN78" s="2"/>
      <c r="AO78" s="2"/>
      <c r="AP78" s="2"/>
      <c r="AQ78" s="2"/>
      <c r="AR78" s="11">
        <f t="shared" si="5"/>
        <v>0</v>
      </c>
      <c r="AS78" s="11">
        <f t="shared" si="5"/>
        <v>0</v>
      </c>
      <c r="AT78" s="8" t="e">
        <f t="shared" si="4"/>
        <v>#DIV/0!</v>
      </c>
      <c r="AU78" s="2"/>
      <c r="AV78" s="13" t="s">
        <v>819</v>
      </c>
    </row>
    <row r="79" spans="2:48" ht="77.25" hidden="1" customHeight="1" x14ac:dyDescent="0.25">
      <c r="B79" s="18">
        <v>69</v>
      </c>
      <c r="C79" s="2" t="s">
        <v>291</v>
      </c>
      <c r="D79" s="6" t="s">
        <v>292</v>
      </c>
      <c r="E79" s="2" t="s">
        <v>300</v>
      </c>
      <c r="F79" s="6" t="s">
        <v>378</v>
      </c>
      <c r="G79" s="6" t="s">
        <v>379</v>
      </c>
      <c r="H79" s="2" t="s">
        <v>296</v>
      </c>
      <c r="I79" s="2" t="s">
        <v>44</v>
      </c>
      <c r="J79" s="2" t="s">
        <v>116</v>
      </c>
      <c r="K79" s="2" t="s">
        <v>29</v>
      </c>
      <c r="L79" s="2" t="s">
        <v>125</v>
      </c>
      <c r="M79" s="6" t="s">
        <v>380</v>
      </c>
      <c r="N79" s="6" t="s">
        <v>381</v>
      </c>
      <c r="O79" s="2"/>
      <c r="P79" s="2"/>
      <c r="Q79" s="5" t="s">
        <v>139</v>
      </c>
      <c r="R79" s="5" t="s">
        <v>34</v>
      </c>
      <c r="S79" s="27">
        <v>0.15</v>
      </c>
      <c r="T79" s="2"/>
      <c r="U79" s="2"/>
      <c r="V79" s="2"/>
      <c r="W79" s="2"/>
      <c r="X79" s="2"/>
      <c r="Y79" s="2"/>
      <c r="Z79" s="2"/>
      <c r="AA79" s="2"/>
      <c r="AB79" s="2"/>
      <c r="AC79" s="2"/>
      <c r="AD79" s="2"/>
      <c r="AE79" s="2"/>
      <c r="AF79" s="2"/>
      <c r="AG79" s="2"/>
      <c r="AH79" s="2"/>
      <c r="AI79" s="2"/>
      <c r="AJ79" s="2"/>
      <c r="AK79" s="2"/>
      <c r="AL79" s="2"/>
      <c r="AM79" s="2"/>
      <c r="AN79" s="2"/>
      <c r="AO79" s="2"/>
      <c r="AP79" s="2"/>
      <c r="AQ79" s="2"/>
      <c r="AR79" s="11">
        <f t="shared" si="5"/>
        <v>0</v>
      </c>
      <c r="AS79" s="11">
        <f t="shared" si="5"/>
        <v>0</v>
      </c>
      <c r="AT79" s="8" t="e">
        <f t="shared" si="4"/>
        <v>#DIV/0!</v>
      </c>
      <c r="AU79" s="2"/>
      <c r="AV79" s="13"/>
    </row>
    <row r="80" spans="2:48" ht="77.25" hidden="1" customHeight="1" x14ac:dyDescent="0.25">
      <c r="B80" s="18">
        <v>70</v>
      </c>
      <c r="C80" s="2" t="s">
        <v>291</v>
      </c>
      <c r="D80" s="6" t="s">
        <v>292</v>
      </c>
      <c r="E80" s="2" t="s">
        <v>300</v>
      </c>
      <c r="F80" s="6" t="s">
        <v>344</v>
      </c>
      <c r="G80" s="6" t="s">
        <v>345</v>
      </c>
      <c r="H80" s="2" t="s">
        <v>296</v>
      </c>
      <c r="I80" s="2" t="s">
        <v>44</v>
      </c>
      <c r="J80" s="2" t="s">
        <v>62</v>
      </c>
      <c r="K80" s="2" t="s">
        <v>29</v>
      </c>
      <c r="L80" s="2" t="s">
        <v>125</v>
      </c>
      <c r="M80" s="6" t="s">
        <v>346</v>
      </c>
      <c r="N80" s="6" t="s">
        <v>347</v>
      </c>
      <c r="O80" s="2"/>
      <c r="P80" s="2"/>
      <c r="Q80" s="5" t="s">
        <v>139</v>
      </c>
      <c r="R80" s="5" t="s">
        <v>34</v>
      </c>
      <c r="S80" s="27">
        <v>0.15</v>
      </c>
      <c r="T80" s="2"/>
      <c r="U80" s="2"/>
      <c r="V80" s="2"/>
      <c r="W80" s="2"/>
      <c r="X80" s="2"/>
      <c r="Y80" s="2"/>
      <c r="Z80" s="2"/>
      <c r="AA80" s="2"/>
      <c r="AB80" s="2"/>
      <c r="AC80" s="2"/>
      <c r="AD80" s="2"/>
      <c r="AE80" s="2"/>
      <c r="AF80" s="2"/>
      <c r="AG80" s="2"/>
      <c r="AH80" s="2"/>
      <c r="AI80" s="2"/>
      <c r="AJ80" s="2"/>
      <c r="AK80" s="2"/>
      <c r="AL80" s="2"/>
      <c r="AM80" s="2"/>
      <c r="AN80" s="2"/>
      <c r="AO80" s="2"/>
      <c r="AP80" s="2"/>
      <c r="AQ80" s="2"/>
      <c r="AR80" s="11">
        <f t="shared" si="5"/>
        <v>0</v>
      </c>
      <c r="AS80" s="11">
        <f t="shared" si="5"/>
        <v>0</v>
      </c>
      <c r="AT80" s="8" t="e">
        <f t="shared" si="4"/>
        <v>#DIV/0!</v>
      </c>
      <c r="AU80" s="2"/>
      <c r="AV80" s="13"/>
    </row>
    <row r="81" spans="2:48" ht="77.25" customHeight="1" x14ac:dyDescent="0.25">
      <c r="B81" s="18">
        <v>71</v>
      </c>
      <c r="C81" s="2" t="s">
        <v>291</v>
      </c>
      <c r="D81" s="6" t="s">
        <v>292</v>
      </c>
      <c r="E81" s="2" t="s">
        <v>300</v>
      </c>
      <c r="F81" s="6" t="s">
        <v>820</v>
      </c>
      <c r="G81" s="6" t="s">
        <v>821</v>
      </c>
      <c r="H81" s="2" t="s">
        <v>296</v>
      </c>
      <c r="I81" s="2" t="s">
        <v>44</v>
      </c>
      <c r="J81" s="2" t="s">
        <v>62</v>
      </c>
      <c r="K81" s="2" t="s">
        <v>29</v>
      </c>
      <c r="L81" s="2" t="s">
        <v>125</v>
      </c>
      <c r="M81" s="6" t="s">
        <v>822</v>
      </c>
      <c r="N81" s="6" t="s">
        <v>823</v>
      </c>
      <c r="O81" s="2"/>
      <c r="P81" s="2"/>
      <c r="Q81" s="5" t="s">
        <v>139</v>
      </c>
      <c r="R81" s="5" t="s">
        <v>735</v>
      </c>
      <c r="S81" s="27">
        <v>0.8</v>
      </c>
      <c r="T81" s="2"/>
      <c r="U81" s="2"/>
      <c r="V81" s="2"/>
      <c r="W81" s="2"/>
      <c r="X81" s="2"/>
      <c r="Y81" s="2"/>
      <c r="Z81" s="2"/>
      <c r="AA81" s="2"/>
      <c r="AB81" s="2"/>
      <c r="AC81" s="2"/>
      <c r="AD81" s="2"/>
      <c r="AE81" s="2"/>
      <c r="AF81" s="2"/>
      <c r="AG81" s="2"/>
      <c r="AH81" s="2"/>
      <c r="AI81" s="2"/>
      <c r="AJ81" s="2"/>
      <c r="AK81" s="2"/>
      <c r="AL81" s="2"/>
      <c r="AM81" s="2"/>
      <c r="AN81" s="2"/>
      <c r="AO81" s="2"/>
      <c r="AP81" s="2"/>
      <c r="AQ81" s="2"/>
      <c r="AR81" s="11">
        <f t="shared" si="5"/>
        <v>0</v>
      </c>
      <c r="AS81" s="11">
        <f t="shared" si="5"/>
        <v>0</v>
      </c>
      <c r="AT81" s="8" t="e">
        <f t="shared" si="4"/>
        <v>#DIV/0!</v>
      </c>
      <c r="AU81" s="2"/>
      <c r="AV81" s="13" t="s">
        <v>824</v>
      </c>
    </row>
    <row r="82" spans="2:48" ht="77.25" customHeight="1" x14ac:dyDescent="0.25">
      <c r="B82" s="18">
        <v>72</v>
      </c>
      <c r="C82" s="2" t="s">
        <v>291</v>
      </c>
      <c r="D82" s="6" t="s">
        <v>292</v>
      </c>
      <c r="E82" s="2" t="s">
        <v>300</v>
      </c>
      <c r="F82" s="6" t="s">
        <v>825</v>
      </c>
      <c r="G82" s="6" t="s">
        <v>826</v>
      </c>
      <c r="H82" s="2" t="s">
        <v>296</v>
      </c>
      <c r="I82" s="2" t="s">
        <v>50</v>
      </c>
      <c r="J82" s="2" t="s">
        <v>116</v>
      </c>
      <c r="K82" s="2" t="s">
        <v>780</v>
      </c>
      <c r="L82" s="2" t="s">
        <v>63</v>
      </c>
      <c r="M82" s="6" t="s">
        <v>827</v>
      </c>
      <c r="N82" s="6" t="s">
        <v>828</v>
      </c>
      <c r="O82" s="2"/>
      <c r="P82" s="2"/>
      <c r="Q82" s="5" t="s">
        <v>234</v>
      </c>
      <c r="R82" s="5" t="s">
        <v>735</v>
      </c>
      <c r="S82" s="5" t="s">
        <v>829</v>
      </c>
      <c r="T82" s="2"/>
      <c r="U82" s="2"/>
      <c r="V82" s="2"/>
      <c r="W82" s="2"/>
      <c r="X82" s="2">
        <v>126</v>
      </c>
      <c r="Y82" s="2">
        <v>378</v>
      </c>
      <c r="Z82" s="2"/>
      <c r="AA82" s="2"/>
      <c r="AB82" s="2"/>
      <c r="AC82" s="2"/>
      <c r="AD82" s="2"/>
      <c r="AE82" s="2"/>
      <c r="AF82" s="2"/>
      <c r="AG82" s="2"/>
      <c r="AH82" s="2"/>
      <c r="AI82" s="2"/>
      <c r="AJ82" s="2"/>
      <c r="AK82" s="2"/>
      <c r="AL82" s="2"/>
      <c r="AM82" s="2"/>
      <c r="AN82" s="2"/>
      <c r="AO82" s="2"/>
      <c r="AP82" s="2"/>
      <c r="AQ82" s="2"/>
      <c r="AR82" s="11">
        <f t="shared" si="5"/>
        <v>126</v>
      </c>
      <c r="AS82" s="11">
        <f t="shared" si="5"/>
        <v>378</v>
      </c>
      <c r="AT82" s="33">
        <f t="shared" si="4"/>
        <v>3</v>
      </c>
      <c r="AU82" s="31" t="s">
        <v>35</v>
      </c>
      <c r="AV82" s="13"/>
    </row>
    <row r="83" spans="2:48" ht="51" x14ac:dyDescent="0.25">
      <c r="B83" s="18">
        <v>73</v>
      </c>
      <c r="C83" s="2" t="s">
        <v>291</v>
      </c>
      <c r="D83" s="6" t="s">
        <v>292</v>
      </c>
      <c r="E83" s="2" t="s">
        <v>300</v>
      </c>
      <c r="F83" s="6" t="s">
        <v>830</v>
      </c>
      <c r="G83" s="6" t="s">
        <v>831</v>
      </c>
      <c r="H83" s="2" t="s">
        <v>296</v>
      </c>
      <c r="I83" s="2" t="s">
        <v>27</v>
      </c>
      <c r="J83" s="29" t="s">
        <v>62</v>
      </c>
      <c r="K83" s="2" t="s">
        <v>29</v>
      </c>
      <c r="L83" s="2" t="s">
        <v>125</v>
      </c>
      <c r="M83" s="6" t="s">
        <v>303</v>
      </c>
      <c r="N83" s="6" t="s">
        <v>304</v>
      </c>
      <c r="O83" s="2"/>
      <c r="P83" s="2"/>
      <c r="Q83" s="5" t="s">
        <v>189</v>
      </c>
      <c r="R83" s="5" t="s">
        <v>735</v>
      </c>
      <c r="S83" s="27">
        <v>1</v>
      </c>
      <c r="T83" s="2"/>
      <c r="U83" s="2"/>
      <c r="V83" s="2"/>
      <c r="W83" s="2"/>
      <c r="X83" s="2"/>
      <c r="Y83" s="2"/>
      <c r="Z83" s="2"/>
      <c r="AA83" s="2"/>
      <c r="AB83" s="2"/>
      <c r="AC83" s="2"/>
      <c r="AD83" s="2"/>
      <c r="AE83" s="2"/>
      <c r="AF83" s="2"/>
      <c r="AG83" s="2"/>
      <c r="AH83" s="2"/>
      <c r="AI83" s="2"/>
      <c r="AJ83" s="2"/>
      <c r="AK83" s="2"/>
      <c r="AL83" s="2"/>
      <c r="AM83" s="2"/>
      <c r="AN83" s="2"/>
      <c r="AO83" s="2"/>
      <c r="AP83" s="2"/>
      <c r="AQ83" s="2"/>
      <c r="AR83" s="11">
        <f t="shared" si="5"/>
        <v>0</v>
      </c>
      <c r="AS83" s="11">
        <f t="shared" si="5"/>
        <v>0</v>
      </c>
      <c r="AT83" s="8" t="e">
        <f t="shared" si="4"/>
        <v>#DIV/0!</v>
      </c>
      <c r="AU83" s="2"/>
      <c r="AV83" s="13"/>
    </row>
    <row r="84" spans="2:48" ht="204" hidden="1" x14ac:dyDescent="0.25">
      <c r="B84" s="18">
        <v>74</v>
      </c>
      <c r="C84" s="2" t="s">
        <v>403</v>
      </c>
      <c r="D84" s="6" t="s">
        <v>404</v>
      </c>
      <c r="E84" s="2" t="s">
        <v>405</v>
      </c>
      <c r="F84" s="6" t="s">
        <v>406</v>
      </c>
      <c r="G84" s="6" t="s">
        <v>407</v>
      </c>
      <c r="H84" s="2" t="s">
        <v>408</v>
      </c>
      <c r="I84" s="2" t="s">
        <v>27</v>
      </c>
      <c r="J84" s="2" t="s">
        <v>116</v>
      </c>
      <c r="K84" s="2" t="s">
        <v>29</v>
      </c>
      <c r="L84" s="2" t="s">
        <v>63</v>
      </c>
      <c r="M84" s="6" t="s">
        <v>409</v>
      </c>
      <c r="N84" s="6" t="s">
        <v>410</v>
      </c>
      <c r="O84" s="2"/>
      <c r="P84" s="2"/>
      <c r="Q84" s="5" t="s">
        <v>189</v>
      </c>
      <c r="R84" s="5" t="s">
        <v>34</v>
      </c>
      <c r="S84" s="27">
        <v>0.05</v>
      </c>
      <c r="T84" s="2"/>
      <c r="U84" s="2"/>
      <c r="V84" s="2"/>
      <c r="W84" s="2"/>
      <c r="X84" s="2">
        <v>150</v>
      </c>
      <c r="Y84" s="2">
        <v>3</v>
      </c>
      <c r="Z84" s="2"/>
      <c r="AA84" s="2"/>
      <c r="AB84" s="2"/>
      <c r="AC84" s="2"/>
      <c r="AD84" s="2"/>
      <c r="AE84" s="2"/>
      <c r="AF84" s="2"/>
      <c r="AG84" s="2"/>
      <c r="AH84" s="2"/>
      <c r="AI84" s="2"/>
      <c r="AJ84" s="2"/>
      <c r="AK84" s="2"/>
      <c r="AL84" s="2"/>
      <c r="AM84" s="2"/>
      <c r="AN84" s="2"/>
      <c r="AO84" s="2"/>
      <c r="AP84" s="2"/>
      <c r="AQ84" s="2"/>
      <c r="AR84" s="11">
        <f t="shared" si="5"/>
        <v>150</v>
      </c>
      <c r="AS84" s="11">
        <f t="shared" si="5"/>
        <v>3</v>
      </c>
      <c r="AT84" s="8">
        <f t="shared" si="4"/>
        <v>0.02</v>
      </c>
      <c r="AU84" s="31" t="s">
        <v>35</v>
      </c>
      <c r="AV84" s="13"/>
    </row>
    <row r="85" spans="2:48" ht="204" x14ac:dyDescent="0.25">
      <c r="B85" s="18">
        <v>75</v>
      </c>
      <c r="C85" s="2" t="s">
        <v>403</v>
      </c>
      <c r="D85" s="6" t="s">
        <v>404</v>
      </c>
      <c r="E85" s="2" t="s">
        <v>411</v>
      </c>
      <c r="F85" s="6" t="s">
        <v>412</v>
      </c>
      <c r="G85" s="6" t="s">
        <v>413</v>
      </c>
      <c r="H85" s="2" t="s">
        <v>408</v>
      </c>
      <c r="I85" s="2" t="s">
        <v>50</v>
      </c>
      <c r="J85" s="2" t="s">
        <v>38</v>
      </c>
      <c r="K85" s="2" t="s">
        <v>29</v>
      </c>
      <c r="L85" s="2" t="s">
        <v>414</v>
      </c>
      <c r="M85" s="6" t="s">
        <v>415</v>
      </c>
      <c r="N85" s="6" t="s">
        <v>416</v>
      </c>
      <c r="O85" s="2"/>
      <c r="P85" s="2"/>
      <c r="Q85" s="5" t="s">
        <v>189</v>
      </c>
      <c r="R85" s="5" t="s">
        <v>735</v>
      </c>
      <c r="S85" s="27">
        <v>1</v>
      </c>
      <c r="T85" s="2"/>
      <c r="U85" s="2"/>
      <c r="V85" s="2"/>
      <c r="W85" s="2"/>
      <c r="X85" s="2">
        <v>61</v>
      </c>
      <c r="Y85" s="2">
        <v>61</v>
      </c>
      <c r="Z85" s="2"/>
      <c r="AA85" s="2"/>
      <c r="AB85" s="2"/>
      <c r="AC85" s="2"/>
      <c r="AD85" s="2"/>
      <c r="AE85" s="2"/>
      <c r="AF85" s="2"/>
      <c r="AG85" s="2"/>
      <c r="AH85" s="2"/>
      <c r="AI85" s="2"/>
      <c r="AJ85" s="2"/>
      <c r="AK85" s="2"/>
      <c r="AL85" s="2"/>
      <c r="AM85" s="2"/>
      <c r="AN85" s="2"/>
      <c r="AO85" s="2"/>
      <c r="AP85" s="2"/>
      <c r="AQ85" s="2"/>
      <c r="AR85" s="11">
        <f t="shared" si="5"/>
        <v>61</v>
      </c>
      <c r="AS85" s="11">
        <f t="shared" si="5"/>
        <v>61</v>
      </c>
      <c r="AT85" s="8">
        <f t="shared" si="4"/>
        <v>1</v>
      </c>
      <c r="AU85" s="31" t="s">
        <v>35</v>
      </c>
      <c r="AV85" s="13"/>
    </row>
    <row r="86" spans="2:48" ht="76.5" x14ac:dyDescent="0.25">
      <c r="B86" s="18">
        <v>76</v>
      </c>
      <c r="C86" s="2" t="s">
        <v>348</v>
      </c>
      <c r="D86" s="6" t="s">
        <v>349</v>
      </c>
      <c r="E86" s="2" t="s">
        <v>832</v>
      </c>
      <c r="F86" s="6" t="s">
        <v>350</v>
      </c>
      <c r="G86" s="6" t="s">
        <v>833</v>
      </c>
      <c r="H86" s="2" t="s">
        <v>352</v>
      </c>
      <c r="I86" s="2" t="s">
        <v>50</v>
      </c>
      <c r="J86" s="2" t="s">
        <v>38</v>
      </c>
      <c r="K86" s="2" t="s">
        <v>29</v>
      </c>
      <c r="L86" s="2" t="s">
        <v>30</v>
      </c>
      <c r="M86" s="6" t="s">
        <v>353</v>
      </c>
      <c r="N86" s="6" t="s">
        <v>354</v>
      </c>
      <c r="O86" s="2"/>
      <c r="P86" s="2"/>
      <c r="Q86" s="5" t="s">
        <v>189</v>
      </c>
      <c r="R86" s="5" t="s">
        <v>735</v>
      </c>
      <c r="S86" s="27">
        <v>1</v>
      </c>
      <c r="T86" s="2">
        <v>40</v>
      </c>
      <c r="U86" s="2">
        <v>40</v>
      </c>
      <c r="V86" s="2">
        <v>42</v>
      </c>
      <c r="W86" s="2">
        <v>42</v>
      </c>
      <c r="X86" s="2">
        <v>24</v>
      </c>
      <c r="Y86" s="2">
        <v>24</v>
      </c>
      <c r="Z86" s="2"/>
      <c r="AA86" s="2"/>
      <c r="AB86" s="2"/>
      <c r="AC86" s="2"/>
      <c r="AD86" s="2"/>
      <c r="AE86" s="2"/>
      <c r="AF86" s="2"/>
      <c r="AG86" s="2"/>
      <c r="AH86" s="2"/>
      <c r="AI86" s="2"/>
      <c r="AJ86" s="2"/>
      <c r="AK86" s="2"/>
      <c r="AL86" s="2"/>
      <c r="AM86" s="2"/>
      <c r="AN86" s="2"/>
      <c r="AO86" s="2"/>
      <c r="AP86" s="2"/>
      <c r="AQ86" s="2"/>
      <c r="AR86" s="11">
        <f t="shared" si="5"/>
        <v>106</v>
      </c>
      <c r="AS86" s="11">
        <f t="shared" si="5"/>
        <v>106</v>
      </c>
      <c r="AT86" s="8">
        <f t="shared" si="4"/>
        <v>1</v>
      </c>
      <c r="AU86" s="31" t="s">
        <v>35</v>
      </c>
      <c r="AV86" s="13"/>
    </row>
    <row r="87" spans="2:48" ht="51" x14ac:dyDescent="0.25">
      <c r="B87" s="18">
        <v>77</v>
      </c>
      <c r="C87" s="2" t="s">
        <v>348</v>
      </c>
      <c r="D87" s="6" t="s">
        <v>349</v>
      </c>
      <c r="E87" s="2" t="s">
        <v>436</v>
      </c>
      <c r="F87" s="6" t="s">
        <v>437</v>
      </c>
      <c r="G87" s="6" t="s">
        <v>438</v>
      </c>
      <c r="H87" s="2" t="s">
        <v>352</v>
      </c>
      <c r="I87" s="2" t="s">
        <v>27</v>
      </c>
      <c r="J87" s="2" t="s">
        <v>62</v>
      </c>
      <c r="K87" s="2" t="s">
        <v>29</v>
      </c>
      <c r="L87" s="2" t="s">
        <v>125</v>
      </c>
      <c r="M87" s="6" t="s">
        <v>439</v>
      </c>
      <c r="N87" s="6" t="s">
        <v>440</v>
      </c>
      <c r="O87" s="2"/>
      <c r="P87" s="2"/>
      <c r="Q87" s="5" t="s">
        <v>189</v>
      </c>
      <c r="R87" s="5" t="s">
        <v>735</v>
      </c>
      <c r="S87" s="27">
        <v>0.85</v>
      </c>
      <c r="T87" s="2"/>
      <c r="U87" s="2"/>
      <c r="V87" s="2"/>
      <c r="W87" s="2"/>
      <c r="X87" s="2"/>
      <c r="Y87" s="2"/>
      <c r="Z87" s="2"/>
      <c r="AA87" s="2"/>
      <c r="AB87" s="2"/>
      <c r="AC87" s="2"/>
      <c r="AD87" s="2"/>
      <c r="AE87" s="2"/>
      <c r="AF87" s="2"/>
      <c r="AG87" s="2"/>
      <c r="AH87" s="2"/>
      <c r="AI87" s="2"/>
      <c r="AJ87" s="2"/>
      <c r="AK87" s="2"/>
      <c r="AL87" s="2"/>
      <c r="AM87" s="2"/>
      <c r="AN87" s="2"/>
      <c r="AO87" s="2"/>
      <c r="AP87" s="2"/>
      <c r="AQ87" s="2"/>
      <c r="AR87" s="11">
        <f>+T87+V87+X87+Z87+AB87+AD87+AF87+AH87+AJ87+AL87+AN87+AP87</f>
        <v>0</v>
      </c>
      <c r="AS87" s="11">
        <f>+U87+W87+Y87+AA87+AC87+AE87+AG87+AI87+AK87+AM87+AO87+AQ87</f>
        <v>0</v>
      </c>
      <c r="AT87" s="8" t="e">
        <f t="shared" si="4"/>
        <v>#DIV/0!</v>
      </c>
      <c r="AU87" s="2"/>
      <c r="AV87" s="13"/>
    </row>
    <row r="88" spans="2:48" ht="90" thickBot="1" x14ac:dyDescent="0.3">
      <c r="B88" s="18">
        <v>78</v>
      </c>
      <c r="C88" s="14" t="s">
        <v>417</v>
      </c>
      <c r="D88" s="15" t="s">
        <v>418</v>
      </c>
      <c r="E88" s="14" t="s">
        <v>425</v>
      </c>
      <c r="F88" s="15" t="s">
        <v>426</v>
      </c>
      <c r="G88" s="15" t="s">
        <v>427</v>
      </c>
      <c r="H88" s="14" t="s">
        <v>428</v>
      </c>
      <c r="I88" s="14" t="s">
        <v>27</v>
      </c>
      <c r="J88" s="14" t="s">
        <v>38</v>
      </c>
      <c r="K88" s="14" t="s">
        <v>29</v>
      </c>
      <c r="L88" s="14" t="s">
        <v>63</v>
      </c>
      <c r="M88" s="15" t="s">
        <v>834</v>
      </c>
      <c r="N88" s="15" t="s">
        <v>835</v>
      </c>
      <c r="O88" s="14"/>
      <c r="P88" s="14"/>
      <c r="Q88" s="17" t="s">
        <v>189</v>
      </c>
      <c r="R88" s="17" t="s">
        <v>735</v>
      </c>
      <c r="S88" s="30">
        <v>1</v>
      </c>
      <c r="T88" s="14"/>
      <c r="U88" s="14"/>
      <c r="V88" s="14"/>
      <c r="W88" s="14"/>
      <c r="X88" s="14">
        <v>24</v>
      </c>
      <c r="Y88" s="14">
        <v>23</v>
      </c>
      <c r="Z88" s="14"/>
      <c r="AA88" s="14"/>
      <c r="AB88" s="14"/>
      <c r="AC88" s="14"/>
      <c r="AD88" s="14"/>
      <c r="AE88" s="14"/>
      <c r="AF88" s="14"/>
      <c r="AG88" s="14"/>
      <c r="AH88" s="14"/>
      <c r="AI88" s="14"/>
      <c r="AJ88" s="14"/>
      <c r="AK88" s="14"/>
      <c r="AL88" s="14"/>
      <c r="AM88" s="14"/>
      <c r="AN88" s="14"/>
      <c r="AO88" s="14"/>
      <c r="AP88" s="14"/>
      <c r="AQ88" s="14"/>
      <c r="AR88" s="11">
        <f>+T88+V88+X88+Z88+AB88+AD88+AF88+AH88+AJ88+AL88+AN88+AP88</f>
        <v>24</v>
      </c>
      <c r="AS88" s="11">
        <f>+U88+W88+Y88+AA88+AC88+AE88+AG88+AI88+AK88+AM88+AO88+AQ88</f>
        <v>23</v>
      </c>
      <c r="AT88" s="8">
        <f t="shared" si="4"/>
        <v>0.95833333333333337</v>
      </c>
      <c r="AU88" s="31" t="s">
        <v>35</v>
      </c>
      <c r="AV88" s="16"/>
    </row>
    <row r="89" spans="2:48" ht="90" thickBot="1" x14ac:dyDescent="0.3">
      <c r="B89" s="18">
        <v>79</v>
      </c>
      <c r="C89" s="14" t="s">
        <v>417</v>
      </c>
      <c r="D89" s="6" t="s">
        <v>418</v>
      </c>
      <c r="E89" s="2" t="s">
        <v>419</v>
      </c>
      <c r="F89" s="6" t="s">
        <v>420</v>
      </c>
      <c r="G89" s="6" t="s">
        <v>421</v>
      </c>
      <c r="H89" s="2" t="s">
        <v>422</v>
      </c>
      <c r="I89" s="2" t="s">
        <v>50</v>
      </c>
      <c r="J89" s="14" t="s">
        <v>38</v>
      </c>
      <c r="K89" s="2" t="s">
        <v>29</v>
      </c>
      <c r="L89" s="2" t="s">
        <v>63</v>
      </c>
      <c r="M89" s="6" t="s">
        <v>836</v>
      </c>
      <c r="N89" s="6" t="s">
        <v>424</v>
      </c>
      <c r="O89" s="2"/>
      <c r="P89" s="2"/>
      <c r="Q89" s="5" t="s">
        <v>189</v>
      </c>
      <c r="R89" s="5" t="s">
        <v>735</v>
      </c>
      <c r="S89" s="27">
        <v>1</v>
      </c>
      <c r="T89" s="2"/>
      <c r="U89" s="2"/>
      <c r="V89" s="2"/>
      <c r="W89" s="2"/>
      <c r="X89" s="2">
        <v>5</v>
      </c>
      <c r="Y89" s="2">
        <v>5</v>
      </c>
      <c r="Z89" s="2"/>
      <c r="AA89" s="2"/>
      <c r="AB89" s="2"/>
      <c r="AC89" s="2"/>
      <c r="AD89" s="2"/>
      <c r="AE89" s="2"/>
      <c r="AF89" s="2"/>
      <c r="AG89" s="2"/>
      <c r="AH89" s="2"/>
      <c r="AI89" s="2"/>
      <c r="AJ89" s="2"/>
      <c r="AK89" s="2"/>
      <c r="AL89" s="2"/>
      <c r="AM89" s="2"/>
      <c r="AN89" s="2"/>
      <c r="AO89" s="2"/>
      <c r="AP89" s="2"/>
      <c r="AQ89" s="2"/>
      <c r="AR89" s="11">
        <f t="shared" si="5"/>
        <v>5</v>
      </c>
      <c r="AS89" s="11">
        <f t="shared" si="5"/>
        <v>5</v>
      </c>
      <c r="AT89" s="8">
        <f t="shared" si="4"/>
        <v>1</v>
      </c>
      <c r="AU89" s="31" t="s">
        <v>35</v>
      </c>
      <c r="AV89" s="13"/>
    </row>
    <row r="90" spans="2:48" ht="153" x14ac:dyDescent="0.25">
      <c r="B90" s="18">
        <v>9</v>
      </c>
      <c r="C90" s="5" t="s">
        <v>57</v>
      </c>
      <c r="D90" s="5" t="s">
        <v>72</v>
      </c>
      <c r="E90" s="5" t="s">
        <v>837</v>
      </c>
      <c r="F90" s="5" t="s">
        <v>838</v>
      </c>
      <c r="G90" s="5" t="s">
        <v>839</v>
      </c>
      <c r="H90" s="5" t="s">
        <v>61</v>
      </c>
      <c r="I90" s="5" t="s">
        <v>27</v>
      </c>
      <c r="J90" s="5" t="s">
        <v>62</v>
      </c>
      <c r="K90" s="5" t="s">
        <v>29</v>
      </c>
      <c r="L90" s="5" t="s">
        <v>30</v>
      </c>
      <c r="M90" s="5" t="s">
        <v>840</v>
      </c>
      <c r="N90" s="5" t="s">
        <v>841</v>
      </c>
      <c r="O90" s="5"/>
      <c r="P90" s="5"/>
      <c r="Q90" s="5" t="s">
        <v>33</v>
      </c>
      <c r="R90" s="5" t="s">
        <v>735</v>
      </c>
      <c r="S90" s="27">
        <v>1</v>
      </c>
      <c r="T90" s="5">
        <v>2</v>
      </c>
      <c r="U90" s="5">
        <v>392</v>
      </c>
      <c r="V90" s="5">
        <v>1</v>
      </c>
      <c r="W90" s="5">
        <v>392</v>
      </c>
      <c r="X90" s="5">
        <v>0</v>
      </c>
      <c r="Y90" s="5">
        <v>392</v>
      </c>
      <c r="Z90" s="36">
        <v>3</v>
      </c>
      <c r="AA90" s="36">
        <v>1176</v>
      </c>
      <c r="AB90" s="35">
        <v>7.7000000000000002E-3</v>
      </c>
      <c r="AC90" s="53" t="s">
        <v>35</v>
      </c>
      <c r="AD90" s="51"/>
      <c r="AR90" s="45"/>
      <c r="AS90" s="45"/>
      <c r="AT90" s="57"/>
      <c r="AU90" s="58"/>
    </row>
    <row r="91" spans="2:48" ht="153" x14ac:dyDescent="0.25">
      <c r="B91" s="18">
        <v>10</v>
      </c>
      <c r="C91" s="2" t="s">
        <v>57</v>
      </c>
      <c r="D91" s="6" t="s">
        <v>72</v>
      </c>
      <c r="E91" s="2" t="s">
        <v>842</v>
      </c>
      <c r="F91" s="6" t="s">
        <v>843</v>
      </c>
      <c r="G91" s="6" t="s">
        <v>843</v>
      </c>
      <c r="H91" s="1" t="s">
        <v>61</v>
      </c>
      <c r="I91" s="2" t="s">
        <v>44</v>
      </c>
      <c r="J91" s="2" t="s">
        <v>116</v>
      </c>
      <c r="K91" s="2" t="s">
        <v>29</v>
      </c>
      <c r="L91" s="2" t="s">
        <v>30</v>
      </c>
      <c r="M91" s="6" t="s">
        <v>844</v>
      </c>
      <c r="N91" s="6" t="s">
        <v>845</v>
      </c>
      <c r="O91" s="2"/>
      <c r="P91" s="2"/>
      <c r="Q91" s="5" t="s">
        <v>33</v>
      </c>
      <c r="R91" s="5" t="s">
        <v>735</v>
      </c>
      <c r="S91" s="27" t="s">
        <v>846</v>
      </c>
      <c r="T91" s="2">
        <v>0</v>
      </c>
      <c r="U91" s="2">
        <v>30</v>
      </c>
      <c r="V91" s="2">
        <v>0</v>
      </c>
      <c r="W91" s="2">
        <v>40</v>
      </c>
      <c r="X91" s="2">
        <v>23</v>
      </c>
      <c r="Y91" s="2">
        <v>40</v>
      </c>
      <c r="Z91" s="36">
        <v>23</v>
      </c>
      <c r="AA91" s="36">
        <v>110</v>
      </c>
      <c r="AB91" s="55">
        <v>0.20909090909090908</v>
      </c>
      <c r="AC91" s="54" t="s">
        <v>83</v>
      </c>
      <c r="AD91" s="13"/>
      <c r="AR91" s="45"/>
      <c r="AS91" s="45"/>
      <c r="AT91" s="57"/>
      <c r="AU91" s="58"/>
    </row>
    <row r="92" spans="2:48" ht="76.5" x14ac:dyDescent="0.25">
      <c r="B92" s="18">
        <v>31</v>
      </c>
      <c r="C92" s="2" t="s">
        <v>220</v>
      </c>
      <c r="D92" s="6" t="s">
        <v>221</v>
      </c>
      <c r="E92" s="2" t="s">
        <v>222</v>
      </c>
      <c r="F92" s="6" t="s">
        <v>738</v>
      </c>
      <c r="G92" s="6" t="s">
        <v>739</v>
      </c>
      <c r="H92" s="2" t="s">
        <v>225</v>
      </c>
      <c r="I92" s="2" t="s">
        <v>27</v>
      </c>
      <c r="J92" s="2" t="s">
        <v>62</v>
      </c>
      <c r="K92" s="2" t="s">
        <v>29</v>
      </c>
      <c r="L92" s="2" t="s">
        <v>63</v>
      </c>
      <c r="M92" s="6" t="s">
        <v>740</v>
      </c>
      <c r="N92" s="6" t="s">
        <v>741</v>
      </c>
      <c r="O92" s="2"/>
      <c r="P92" s="2"/>
      <c r="Q92" s="5" t="s">
        <v>139</v>
      </c>
      <c r="R92" s="5" t="s">
        <v>735</v>
      </c>
      <c r="S92" s="27"/>
      <c r="T92" s="2"/>
      <c r="U92" s="2"/>
      <c r="V92" s="2"/>
      <c r="W92" s="2"/>
      <c r="X92" s="2"/>
      <c r="Y92" s="2"/>
      <c r="Z92" s="2"/>
      <c r="AA92" s="2"/>
      <c r="AB92" s="2"/>
      <c r="AC92" s="2"/>
      <c r="AD92" s="11"/>
      <c r="AE92" s="11"/>
      <c r="AF92" s="34"/>
      <c r="AG92" s="46"/>
      <c r="AH92" s="13"/>
      <c r="AT92" s="3"/>
    </row>
    <row r="93" spans="2:48" ht="89.25" x14ac:dyDescent="0.25">
      <c r="B93" s="18">
        <f>B92+1</f>
        <v>32</v>
      </c>
      <c r="C93" s="1" t="s">
        <v>181</v>
      </c>
      <c r="D93" s="1" t="s">
        <v>182</v>
      </c>
      <c r="E93" s="1" t="s">
        <v>190</v>
      </c>
      <c r="F93" s="1" t="s">
        <v>847</v>
      </c>
      <c r="G93" s="59" t="s">
        <v>848</v>
      </c>
      <c r="H93" s="1" t="s">
        <v>186</v>
      </c>
      <c r="I93" s="1" t="s">
        <v>27</v>
      </c>
      <c r="J93" s="1" t="s">
        <v>62</v>
      </c>
      <c r="K93" s="1" t="s">
        <v>29</v>
      </c>
      <c r="L93" s="1" t="s">
        <v>63</v>
      </c>
      <c r="M93" s="1" t="s">
        <v>746</v>
      </c>
      <c r="N93" s="1" t="s">
        <v>849</v>
      </c>
      <c r="O93" s="1"/>
      <c r="P93" s="1"/>
      <c r="Q93" s="5" t="s">
        <v>189</v>
      </c>
      <c r="R93" s="5" t="s">
        <v>735</v>
      </c>
      <c r="S93" s="60"/>
      <c r="AD93" s="45"/>
      <c r="AE93" s="45"/>
      <c r="AF93" s="61"/>
      <c r="AG93" s="62"/>
      <c r="AT93" s="3"/>
    </row>
    <row r="94" spans="2:48" ht="127.5" x14ac:dyDescent="0.25">
      <c r="B94" s="18">
        <f>B93+1</f>
        <v>33</v>
      </c>
      <c r="C94" s="1" t="s">
        <v>181</v>
      </c>
      <c r="D94" s="1" t="s">
        <v>182</v>
      </c>
      <c r="E94" s="1" t="s">
        <v>182</v>
      </c>
      <c r="F94" s="1" t="s">
        <v>747</v>
      </c>
      <c r="G94" s="59" t="s">
        <v>748</v>
      </c>
      <c r="H94" s="1" t="s">
        <v>186</v>
      </c>
      <c r="I94" s="1" t="s">
        <v>27</v>
      </c>
      <c r="J94" s="1" t="s">
        <v>38</v>
      </c>
      <c r="K94" s="1" t="s">
        <v>29</v>
      </c>
      <c r="L94" s="1" t="s">
        <v>210</v>
      </c>
      <c r="M94" s="1" t="s">
        <v>749</v>
      </c>
      <c r="N94" s="1" t="s">
        <v>750</v>
      </c>
      <c r="O94" s="1"/>
      <c r="P94" s="1"/>
      <c r="Q94" s="5" t="s">
        <v>189</v>
      </c>
      <c r="R94" s="5" t="s">
        <v>735</v>
      </c>
      <c r="S94" s="60"/>
      <c r="AD94" s="45"/>
      <c r="AE94" s="45"/>
      <c r="AF94" s="61"/>
      <c r="AG94" s="62"/>
      <c r="AT94" s="3"/>
    </row>
    <row r="95" spans="2:48" ht="89.25" x14ac:dyDescent="0.25">
      <c r="B95" s="18">
        <f>B94+1</f>
        <v>34</v>
      </c>
      <c r="C95" s="1" t="s">
        <v>181</v>
      </c>
      <c r="D95" s="1" t="s">
        <v>182</v>
      </c>
      <c r="E95" s="1" t="s">
        <v>190</v>
      </c>
      <c r="F95" s="1" t="s">
        <v>755</v>
      </c>
      <c r="G95" s="59" t="s">
        <v>756</v>
      </c>
      <c r="H95" s="1" t="s">
        <v>186</v>
      </c>
      <c r="I95" s="1" t="s">
        <v>27</v>
      </c>
      <c r="J95" s="1" t="s">
        <v>62</v>
      </c>
      <c r="K95" s="1" t="s">
        <v>29</v>
      </c>
      <c r="L95" s="1" t="s">
        <v>210</v>
      </c>
      <c r="M95" s="1" t="s">
        <v>215</v>
      </c>
      <c r="N95" s="1" t="s">
        <v>216</v>
      </c>
      <c r="O95" s="1"/>
      <c r="P95" s="1"/>
      <c r="Q95" s="5" t="s">
        <v>189</v>
      </c>
      <c r="R95" s="5" t="s">
        <v>735</v>
      </c>
      <c r="S95" s="60"/>
      <c r="AD95" s="45"/>
      <c r="AE95" s="45"/>
      <c r="AF95" s="61"/>
      <c r="AG95" s="62"/>
      <c r="AT95" s="3"/>
    </row>
    <row r="96" spans="2:48" ht="89.25" x14ac:dyDescent="0.25">
      <c r="B96" s="18">
        <f>B95+1</f>
        <v>35</v>
      </c>
      <c r="C96" s="1" t="s">
        <v>181</v>
      </c>
      <c r="D96" s="1" t="s">
        <v>182</v>
      </c>
      <c r="E96" s="1" t="s">
        <v>190</v>
      </c>
      <c r="F96" s="1" t="s">
        <v>757</v>
      </c>
      <c r="G96" s="59" t="s">
        <v>758</v>
      </c>
      <c r="H96" s="1" t="s">
        <v>186</v>
      </c>
      <c r="I96" s="1" t="s">
        <v>27</v>
      </c>
      <c r="J96" s="1" t="s">
        <v>62</v>
      </c>
      <c r="K96" s="1" t="s">
        <v>29</v>
      </c>
      <c r="L96" s="1" t="s">
        <v>210</v>
      </c>
      <c r="M96" s="1" t="s">
        <v>759</v>
      </c>
      <c r="N96" s="1" t="s">
        <v>760</v>
      </c>
      <c r="O96" s="1"/>
      <c r="P96" s="1"/>
      <c r="Q96" s="5" t="s">
        <v>189</v>
      </c>
      <c r="R96" s="5" t="s">
        <v>735</v>
      </c>
      <c r="S96" s="60"/>
      <c r="AD96" s="45"/>
      <c r="AE96" s="45"/>
      <c r="AF96" s="61"/>
      <c r="AG96" s="62"/>
      <c r="AT96" s="3"/>
    </row>
    <row r="97" spans="2:49" ht="24.75" hidden="1" customHeight="1" x14ac:dyDescent="0.25"/>
    <row r="98" spans="2:49" ht="24.75" customHeight="1" x14ac:dyDescent="0.25">
      <c r="B98" s="18">
        <f>B97+1</f>
        <v>1</v>
      </c>
      <c r="C98" s="1" t="s">
        <v>57</v>
      </c>
      <c r="D98" s="1" t="s">
        <v>72</v>
      </c>
      <c r="E98" s="1" t="s">
        <v>59</v>
      </c>
      <c r="F98" s="1" t="s">
        <v>79</v>
      </c>
      <c r="G98" s="1" t="s">
        <v>80</v>
      </c>
      <c r="H98" s="1" t="s">
        <v>61</v>
      </c>
      <c r="I98" s="1" t="s">
        <v>27</v>
      </c>
      <c r="J98" s="1" t="s">
        <v>62</v>
      </c>
      <c r="K98" s="1" t="s">
        <v>29</v>
      </c>
      <c r="L98" s="1" t="s">
        <v>63</v>
      </c>
      <c r="M98" s="1" t="s">
        <v>81</v>
      </c>
      <c r="N98" s="1" t="s">
        <v>82</v>
      </c>
      <c r="O98" s="1"/>
      <c r="P98" s="1"/>
      <c r="Q98" s="5" t="s">
        <v>33</v>
      </c>
      <c r="R98" s="5" t="s">
        <v>735</v>
      </c>
      <c r="S98" s="27">
        <v>1</v>
      </c>
      <c r="T98" s="1"/>
      <c r="U98" s="1"/>
      <c r="V98" s="1"/>
      <c r="W98" s="1"/>
      <c r="X98" s="1"/>
      <c r="Y98" s="1"/>
      <c r="Z98" s="2"/>
      <c r="AA98" s="2"/>
      <c r="AB98" s="2"/>
      <c r="AC98" s="2"/>
      <c r="AD98" s="5"/>
      <c r="AE98" s="5"/>
      <c r="AF98" s="2"/>
      <c r="AG98" s="2"/>
      <c r="AH98" s="2"/>
      <c r="AI98" s="2"/>
      <c r="AJ98" s="2"/>
      <c r="AK98" s="2"/>
      <c r="AL98" s="2"/>
      <c r="AM98" s="2"/>
      <c r="AN98" s="2"/>
      <c r="AO98" s="2"/>
      <c r="AP98" s="5"/>
      <c r="AQ98" s="5"/>
      <c r="AR98" s="36"/>
      <c r="AS98" s="36"/>
      <c r="AT98" s="36"/>
      <c r="AU98" s="67"/>
      <c r="AV98" s="76" t="s">
        <v>850</v>
      </c>
      <c r="AW98" s="68"/>
    </row>
    <row r="99" spans="2:49" ht="24.75" customHeight="1" x14ac:dyDescent="0.25">
      <c r="B99" s="18">
        <v>25</v>
      </c>
      <c r="C99" s="1" t="s">
        <v>160</v>
      </c>
      <c r="D99" s="1" t="s">
        <v>161</v>
      </c>
      <c r="E99" s="1" t="s">
        <v>176</v>
      </c>
      <c r="F99" s="1" t="s">
        <v>177</v>
      </c>
      <c r="G99" s="1" t="s">
        <v>178</v>
      </c>
      <c r="H99" s="1" t="s">
        <v>165</v>
      </c>
      <c r="I99" s="1" t="s">
        <v>27</v>
      </c>
      <c r="J99" s="1" t="s">
        <v>38</v>
      </c>
      <c r="K99" s="1" t="s">
        <v>29</v>
      </c>
      <c r="L99" s="1" t="s">
        <v>63</v>
      </c>
      <c r="M99" s="1" t="s">
        <v>179</v>
      </c>
      <c r="N99" s="1" t="s">
        <v>180</v>
      </c>
      <c r="O99" s="1"/>
      <c r="P99" s="1"/>
      <c r="Q99" s="5" t="s">
        <v>33</v>
      </c>
      <c r="R99" s="5" t="s">
        <v>735</v>
      </c>
      <c r="S99" s="60"/>
      <c r="T99" s="48"/>
      <c r="U99" s="48"/>
      <c r="V99" s="48"/>
      <c r="W99" s="48"/>
      <c r="X99" s="48"/>
      <c r="Y99" s="48"/>
      <c r="AD99" s="4"/>
      <c r="AE99" s="4"/>
      <c r="AP99" s="4"/>
      <c r="AQ99" s="4"/>
      <c r="AR99" s="52"/>
      <c r="AS99" s="52"/>
      <c r="AT99" s="52"/>
      <c r="AU99" s="77"/>
      <c r="AV99" s="76" t="s">
        <v>851</v>
      </c>
      <c r="AW99" s="78"/>
    </row>
    <row r="100" spans="2:49" ht="13.5" thickBot="1" x14ac:dyDescent="0.3"/>
    <row r="101" spans="2:49" ht="60" customHeight="1" thickBot="1" x14ac:dyDescent="0.3">
      <c r="B101" s="172" t="s">
        <v>452</v>
      </c>
      <c r="C101" s="173"/>
      <c r="D101" s="173"/>
      <c r="E101" s="173"/>
      <c r="F101" s="173"/>
      <c r="G101" s="173"/>
      <c r="H101" s="173"/>
      <c r="I101" s="173"/>
      <c r="J101" s="173"/>
      <c r="K101" s="173"/>
      <c r="L101" s="173"/>
      <c r="M101" s="173"/>
      <c r="N101" s="173"/>
      <c r="O101" s="173"/>
      <c r="P101" s="173"/>
      <c r="Q101" s="173"/>
      <c r="R101" s="173"/>
      <c r="S101" s="173"/>
      <c r="T101" s="173"/>
      <c r="U101" s="173"/>
      <c r="V101" s="173"/>
      <c r="W101" s="173"/>
      <c r="X101" s="173"/>
      <c r="Y101" s="173"/>
      <c r="Z101" s="173"/>
      <c r="AA101" s="173"/>
      <c r="AB101" s="173"/>
      <c r="AC101" s="173"/>
      <c r="AD101" s="173"/>
      <c r="AE101" s="173"/>
      <c r="AF101" s="173"/>
      <c r="AG101" s="173"/>
      <c r="AH101" s="173"/>
      <c r="AI101" s="173"/>
      <c r="AJ101" s="173"/>
      <c r="AK101" s="173"/>
      <c r="AL101" s="173"/>
      <c r="AM101" s="173"/>
      <c r="AN101" s="173"/>
      <c r="AO101" s="173"/>
      <c r="AP101" s="173"/>
      <c r="AQ101" s="173"/>
      <c r="AR101" s="173"/>
      <c r="AS101" s="173"/>
      <c r="AT101" s="173"/>
      <c r="AU101" s="173"/>
      <c r="AV101" s="174"/>
    </row>
    <row r="103" spans="2:49" x14ac:dyDescent="0.25">
      <c r="D103" s="7">
        <v>2</v>
      </c>
    </row>
    <row r="104" spans="2:49" x14ac:dyDescent="0.25">
      <c r="D104" s="7">
        <v>7</v>
      </c>
    </row>
    <row r="105" spans="2:49" x14ac:dyDescent="0.25">
      <c r="D105" s="7">
        <v>3</v>
      </c>
    </row>
  </sheetData>
  <autoFilter ref="B9:AW97" xr:uid="{00000000-0009-0000-0000-000004000000}">
    <filterColumn colId="16">
      <filters>
        <filter val="Eliminado"/>
      </filters>
    </filterColumn>
  </autoFilter>
  <mergeCells count="45">
    <mergeCell ref="B101:AV101"/>
    <mergeCell ref="AN8:AO8"/>
    <mergeCell ref="AP8:AQ8"/>
    <mergeCell ref="AR8:AS8"/>
    <mergeCell ref="AT8:AT9"/>
    <mergeCell ref="AU8:AU9"/>
    <mergeCell ref="AV8:AV9"/>
    <mergeCell ref="AB8:AC8"/>
    <mergeCell ref="AD8:AE8"/>
    <mergeCell ref="AF8:AG8"/>
    <mergeCell ref="AH8:AI8"/>
    <mergeCell ref="AJ8:AK8"/>
    <mergeCell ref="AL8:AM8"/>
    <mergeCell ref="R8:R9"/>
    <mergeCell ref="S8:S9"/>
    <mergeCell ref="T8:U8"/>
    <mergeCell ref="V8:W8"/>
    <mergeCell ref="X8:Y8"/>
    <mergeCell ref="Z8:AA8"/>
    <mergeCell ref="AR3:AV3"/>
    <mergeCell ref="AJ4:AQ4"/>
    <mergeCell ref="AR4:AV4"/>
    <mergeCell ref="AJ5:AQ6"/>
    <mergeCell ref="AR5:AV6"/>
    <mergeCell ref="C5:E6"/>
    <mergeCell ref="F5:AI6"/>
    <mergeCell ref="AJ2:AQ2"/>
    <mergeCell ref="AR2:AV2"/>
    <mergeCell ref="AJ3:AQ3"/>
    <mergeCell ref="G8:G9"/>
    <mergeCell ref="H8:H9"/>
    <mergeCell ref="B2:B6"/>
    <mergeCell ref="C2:E4"/>
    <mergeCell ref="F2:AI4"/>
    <mergeCell ref="I8:I9"/>
    <mergeCell ref="J8:J9"/>
    <mergeCell ref="K8:K9"/>
    <mergeCell ref="L8:L9"/>
    <mergeCell ref="M8:P8"/>
    <mergeCell ref="Q8:Q9"/>
    <mergeCell ref="B8:B9"/>
    <mergeCell ref="C8:C9"/>
    <mergeCell ref="D8:D9"/>
    <mergeCell ref="E8:E9"/>
    <mergeCell ref="F8:F9"/>
  </mergeCells>
  <conditionalFormatting sqref="AU98:AU99">
    <cfRule type="cellIs" dxfId="2" priority="1" operator="equal">
      <formula>"Deficiente"</formula>
    </cfRule>
    <cfRule type="cellIs" dxfId="1" priority="2" operator="equal">
      <formula>"Satisfactorio"</formula>
    </cfRule>
    <cfRule type="cellIs" dxfId="0" priority="3" operator="equal">
      <formula>"Sobresaliente"</formula>
    </cfRule>
  </conditionalFormatting>
  <pageMargins left="0.7" right="0.7" top="0.75" bottom="0.75" header="0.3" footer="0.3"/>
  <pageSetup scale="80" orientation="portrait" r:id="rId1"/>
  <rowBreaks count="1" manualBreakCount="1">
    <brk id="18"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0"/>
  <sheetViews>
    <sheetView workbookViewId="0">
      <selection activeCell="C43" sqref="C43"/>
    </sheetView>
  </sheetViews>
  <sheetFormatPr baseColWidth="10" defaultColWidth="11.42578125" defaultRowHeight="12.75" x14ac:dyDescent="0.2"/>
  <cols>
    <col min="1" max="1" width="14" style="21" customWidth="1"/>
    <col min="2" max="2" width="14" style="22" customWidth="1"/>
    <col min="3" max="5" width="14" style="21" customWidth="1"/>
    <col min="6" max="6" width="12.42578125" style="21" customWidth="1"/>
    <col min="7" max="256" width="11.42578125" style="21"/>
    <col min="257" max="261" width="14" style="21" customWidth="1"/>
    <col min="262" max="262" width="12.42578125" style="21" customWidth="1"/>
    <col min="263" max="512" width="11.42578125" style="21"/>
    <col min="513" max="517" width="14" style="21" customWidth="1"/>
    <col min="518" max="518" width="12.42578125" style="21" customWidth="1"/>
    <col min="519" max="768" width="11.42578125" style="21"/>
    <col min="769" max="773" width="14" style="21" customWidth="1"/>
    <col min="774" max="774" width="12.42578125" style="21" customWidth="1"/>
    <col min="775" max="1024" width="11.42578125" style="21"/>
    <col min="1025" max="1029" width="14" style="21" customWidth="1"/>
    <col min="1030" max="1030" width="12.42578125" style="21" customWidth="1"/>
    <col min="1031" max="1280" width="11.42578125" style="21"/>
    <col min="1281" max="1285" width="14" style="21" customWidth="1"/>
    <col min="1286" max="1286" width="12.42578125" style="21" customWidth="1"/>
    <col min="1287" max="1536" width="11.42578125" style="21"/>
    <col min="1537" max="1541" width="14" style="21" customWidth="1"/>
    <col min="1542" max="1542" width="12.42578125" style="21" customWidth="1"/>
    <col min="1543" max="1792" width="11.42578125" style="21"/>
    <col min="1793" max="1797" width="14" style="21" customWidth="1"/>
    <col min="1798" max="1798" width="12.42578125" style="21" customWidth="1"/>
    <col min="1799" max="2048" width="11.42578125" style="21"/>
    <col min="2049" max="2053" width="14" style="21" customWidth="1"/>
    <col min="2054" max="2054" width="12.42578125" style="21" customWidth="1"/>
    <col min="2055" max="2304" width="11.42578125" style="21"/>
    <col min="2305" max="2309" width="14" style="21" customWidth="1"/>
    <col min="2310" max="2310" width="12.42578125" style="21" customWidth="1"/>
    <col min="2311" max="2560" width="11.42578125" style="21"/>
    <col min="2561" max="2565" width="14" style="21" customWidth="1"/>
    <col min="2566" max="2566" width="12.42578125" style="21" customWidth="1"/>
    <col min="2567" max="2816" width="11.42578125" style="21"/>
    <col min="2817" max="2821" width="14" style="21" customWidth="1"/>
    <col min="2822" max="2822" width="12.42578125" style="21" customWidth="1"/>
    <col min="2823" max="3072" width="11.42578125" style="21"/>
    <col min="3073" max="3077" width="14" style="21" customWidth="1"/>
    <col min="3078" max="3078" width="12.42578125" style="21" customWidth="1"/>
    <col min="3079" max="3328" width="11.42578125" style="21"/>
    <col min="3329" max="3333" width="14" style="21" customWidth="1"/>
    <col min="3334" max="3334" width="12.42578125" style="21" customWidth="1"/>
    <col min="3335" max="3584" width="11.42578125" style="21"/>
    <col min="3585" max="3589" width="14" style="21" customWidth="1"/>
    <col min="3590" max="3590" width="12.42578125" style="21" customWidth="1"/>
    <col min="3591" max="3840" width="11.42578125" style="21"/>
    <col min="3841" max="3845" width="14" style="21" customWidth="1"/>
    <col min="3846" max="3846" width="12.42578125" style="21" customWidth="1"/>
    <col min="3847" max="4096" width="11.42578125" style="21"/>
    <col min="4097" max="4101" width="14" style="21" customWidth="1"/>
    <col min="4102" max="4102" width="12.42578125" style="21" customWidth="1"/>
    <col min="4103" max="4352" width="11.42578125" style="21"/>
    <col min="4353" max="4357" width="14" style="21" customWidth="1"/>
    <col min="4358" max="4358" width="12.42578125" style="21" customWidth="1"/>
    <col min="4359" max="4608" width="11.42578125" style="21"/>
    <col min="4609" max="4613" width="14" style="21" customWidth="1"/>
    <col min="4614" max="4614" width="12.42578125" style="21" customWidth="1"/>
    <col min="4615" max="4864" width="11.42578125" style="21"/>
    <col min="4865" max="4869" width="14" style="21" customWidth="1"/>
    <col min="4870" max="4870" width="12.42578125" style="21" customWidth="1"/>
    <col min="4871" max="5120" width="11.42578125" style="21"/>
    <col min="5121" max="5125" width="14" style="21" customWidth="1"/>
    <col min="5126" max="5126" width="12.42578125" style="21" customWidth="1"/>
    <col min="5127" max="5376" width="11.42578125" style="21"/>
    <col min="5377" max="5381" width="14" style="21" customWidth="1"/>
    <col min="5382" max="5382" width="12.42578125" style="21" customWidth="1"/>
    <col min="5383" max="5632" width="11.42578125" style="21"/>
    <col min="5633" max="5637" width="14" style="21" customWidth="1"/>
    <col min="5638" max="5638" width="12.42578125" style="21" customWidth="1"/>
    <col min="5639" max="5888" width="11.42578125" style="21"/>
    <col min="5889" max="5893" width="14" style="21" customWidth="1"/>
    <col min="5894" max="5894" width="12.42578125" style="21" customWidth="1"/>
    <col min="5895" max="6144" width="11.42578125" style="21"/>
    <col min="6145" max="6149" width="14" style="21" customWidth="1"/>
    <col min="6150" max="6150" width="12.42578125" style="21" customWidth="1"/>
    <col min="6151" max="6400" width="11.42578125" style="21"/>
    <col min="6401" max="6405" width="14" style="21" customWidth="1"/>
    <col min="6406" max="6406" width="12.42578125" style="21" customWidth="1"/>
    <col min="6407" max="6656" width="11.42578125" style="21"/>
    <col min="6657" max="6661" width="14" style="21" customWidth="1"/>
    <col min="6662" max="6662" width="12.42578125" style="21" customWidth="1"/>
    <col min="6663" max="6912" width="11.42578125" style="21"/>
    <col min="6913" max="6917" width="14" style="21" customWidth="1"/>
    <col min="6918" max="6918" width="12.42578125" style="21" customWidth="1"/>
    <col min="6919" max="7168" width="11.42578125" style="21"/>
    <col min="7169" max="7173" width="14" style="21" customWidth="1"/>
    <col min="7174" max="7174" width="12.42578125" style="21" customWidth="1"/>
    <col min="7175" max="7424" width="11.42578125" style="21"/>
    <col min="7425" max="7429" width="14" style="21" customWidth="1"/>
    <col min="7430" max="7430" width="12.42578125" style="21" customWidth="1"/>
    <col min="7431" max="7680" width="11.42578125" style="21"/>
    <col min="7681" max="7685" width="14" style="21" customWidth="1"/>
    <col min="7686" max="7686" width="12.42578125" style="21" customWidth="1"/>
    <col min="7687" max="7936" width="11.42578125" style="21"/>
    <col min="7937" max="7941" width="14" style="21" customWidth="1"/>
    <col min="7942" max="7942" width="12.42578125" style="21" customWidth="1"/>
    <col min="7943" max="8192" width="11.42578125" style="21"/>
    <col min="8193" max="8197" width="14" style="21" customWidth="1"/>
    <col min="8198" max="8198" width="12.42578125" style="21" customWidth="1"/>
    <col min="8199" max="8448" width="11.42578125" style="21"/>
    <col min="8449" max="8453" width="14" style="21" customWidth="1"/>
    <col min="8454" max="8454" width="12.42578125" style="21" customWidth="1"/>
    <col min="8455" max="8704" width="11.42578125" style="21"/>
    <col min="8705" max="8709" width="14" style="21" customWidth="1"/>
    <col min="8710" max="8710" width="12.42578125" style="21" customWidth="1"/>
    <col min="8711" max="8960" width="11.42578125" style="21"/>
    <col min="8961" max="8965" width="14" style="21" customWidth="1"/>
    <col min="8966" max="8966" width="12.42578125" style="21" customWidth="1"/>
    <col min="8967" max="9216" width="11.42578125" style="21"/>
    <col min="9217" max="9221" width="14" style="21" customWidth="1"/>
    <col min="9222" max="9222" width="12.42578125" style="21" customWidth="1"/>
    <col min="9223" max="9472" width="11.42578125" style="21"/>
    <col min="9473" max="9477" width="14" style="21" customWidth="1"/>
    <col min="9478" max="9478" width="12.42578125" style="21" customWidth="1"/>
    <col min="9479" max="9728" width="11.42578125" style="21"/>
    <col min="9729" max="9733" width="14" style="21" customWidth="1"/>
    <col min="9734" max="9734" width="12.42578125" style="21" customWidth="1"/>
    <col min="9735" max="9984" width="11.42578125" style="21"/>
    <col min="9985" max="9989" width="14" style="21" customWidth="1"/>
    <col min="9990" max="9990" width="12.42578125" style="21" customWidth="1"/>
    <col min="9991" max="10240" width="11.42578125" style="21"/>
    <col min="10241" max="10245" width="14" style="21" customWidth="1"/>
    <col min="10246" max="10246" width="12.42578125" style="21" customWidth="1"/>
    <col min="10247" max="10496" width="11.42578125" style="21"/>
    <col min="10497" max="10501" width="14" style="21" customWidth="1"/>
    <col min="10502" max="10502" width="12.42578125" style="21" customWidth="1"/>
    <col min="10503" max="10752" width="11.42578125" style="21"/>
    <col min="10753" max="10757" width="14" style="21" customWidth="1"/>
    <col min="10758" max="10758" width="12.42578125" style="21" customWidth="1"/>
    <col min="10759" max="11008" width="11.42578125" style="21"/>
    <col min="11009" max="11013" width="14" style="21" customWidth="1"/>
    <col min="11014" max="11014" width="12.42578125" style="21" customWidth="1"/>
    <col min="11015" max="11264" width="11.42578125" style="21"/>
    <col min="11265" max="11269" width="14" style="21" customWidth="1"/>
    <col min="11270" max="11270" width="12.42578125" style="21" customWidth="1"/>
    <col min="11271" max="11520" width="11.42578125" style="21"/>
    <col min="11521" max="11525" width="14" style="21" customWidth="1"/>
    <col min="11526" max="11526" width="12.42578125" style="21" customWidth="1"/>
    <col min="11527" max="11776" width="11.42578125" style="21"/>
    <col min="11777" max="11781" width="14" style="21" customWidth="1"/>
    <col min="11782" max="11782" width="12.42578125" style="21" customWidth="1"/>
    <col min="11783" max="12032" width="11.42578125" style="21"/>
    <col min="12033" max="12037" width="14" style="21" customWidth="1"/>
    <col min="12038" max="12038" width="12.42578125" style="21" customWidth="1"/>
    <col min="12039" max="12288" width="11.42578125" style="21"/>
    <col min="12289" max="12293" width="14" style="21" customWidth="1"/>
    <col min="12294" max="12294" width="12.42578125" style="21" customWidth="1"/>
    <col min="12295" max="12544" width="11.42578125" style="21"/>
    <col min="12545" max="12549" width="14" style="21" customWidth="1"/>
    <col min="12550" max="12550" width="12.42578125" style="21" customWidth="1"/>
    <col min="12551" max="12800" width="11.42578125" style="21"/>
    <col min="12801" max="12805" width="14" style="21" customWidth="1"/>
    <col min="12806" max="12806" width="12.42578125" style="21" customWidth="1"/>
    <col min="12807" max="13056" width="11.42578125" style="21"/>
    <col min="13057" max="13061" width="14" style="21" customWidth="1"/>
    <col min="13062" max="13062" width="12.42578125" style="21" customWidth="1"/>
    <col min="13063" max="13312" width="11.42578125" style="21"/>
    <col min="13313" max="13317" width="14" style="21" customWidth="1"/>
    <col min="13318" max="13318" width="12.42578125" style="21" customWidth="1"/>
    <col min="13319" max="13568" width="11.42578125" style="21"/>
    <col min="13569" max="13573" width="14" style="21" customWidth="1"/>
    <col min="13574" max="13574" width="12.42578125" style="21" customWidth="1"/>
    <col min="13575" max="13824" width="11.42578125" style="21"/>
    <col min="13825" max="13829" width="14" style="21" customWidth="1"/>
    <col min="13830" max="13830" width="12.42578125" style="21" customWidth="1"/>
    <col min="13831" max="14080" width="11.42578125" style="21"/>
    <col min="14081" max="14085" width="14" style="21" customWidth="1"/>
    <col min="14086" max="14086" width="12.42578125" style="21" customWidth="1"/>
    <col min="14087" max="14336" width="11.42578125" style="21"/>
    <col min="14337" max="14341" width="14" style="21" customWidth="1"/>
    <col min="14342" max="14342" width="12.42578125" style="21" customWidth="1"/>
    <col min="14343" max="14592" width="11.42578125" style="21"/>
    <col min="14593" max="14597" width="14" style="21" customWidth="1"/>
    <col min="14598" max="14598" width="12.42578125" style="21" customWidth="1"/>
    <col min="14599" max="14848" width="11.42578125" style="21"/>
    <col min="14849" max="14853" width="14" style="21" customWidth="1"/>
    <col min="14854" max="14854" width="12.42578125" style="21" customWidth="1"/>
    <col min="14855" max="15104" width="11.42578125" style="21"/>
    <col min="15105" max="15109" width="14" style="21" customWidth="1"/>
    <col min="15110" max="15110" width="12.42578125" style="21" customWidth="1"/>
    <col min="15111" max="15360" width="11.42578125" style="21"/>
    <col min="15361" max="15365" width="14" style="21" customWidth="1"/>
    <col min="15366" max="15366" width="12.42578125" style="21" customWidth="1"/>
    <col min="15367" max="15616" width="11.42578125" style="21"/>
    <col min="15617" max="15621" width="14" style="21" customWidth="1"/>
    <col min="15622" max="15622" width="12.42578125" style="21" customWidth="1"/>
    <col min="15623" max="15872" width="11.42578125" style="21"/>
    <col min="15873" max="15877" width="14" style="21" customWidth="1"/>
    <col min="15878" max="15878" width="12.42578125" style="21" customWidth="1"/>
    <col min="15879" max="16128" width="11.42578125" style="21"/>
    <col min="16129" max="16133" width="14" style="21" customWidth="1"/>
    <col min="16134" max="16134" width="12.42578125" style="21" customWidth="1"/>
    <col min="16135" max="16384" width="11.42578125" style="21"/>
  </cols>
  <sheetData>
    <row r="1" spans="1:6" ht="14.25" customHeight="1" x14ac:dyDescent="0.2">
      <c r="A1" s="19" t="s">
        <v>852</v>
      </c>
      <c r="B1" s="20" t="s">
        <v>9</v>
      </c>
      <c r="C1" s="19" t="s">
        <v>853</v>
      </c>
      <c r="D1" s="19" t="s">
        <v>854</v>
      </c>
      <c r="E1" s="19" t="s">
        <v>855</v>
      </c>
      <c r="F1" s="19" t="s">
        <v>856</v>
      </c>
    </row>
    <row r="2" spans="1:6" ht="14.25" customHeight="1" x14ac:dyDescent="0.2">
      <c r="A2" s="21" t="s">
        <v>857</v>
      </c>
      <c r="C2" s="21" t="s">
        <v>857</v>
      </c>
      <c r="D2" s="21" t="s">
        <v>857</v>
      </c>
      <c r="E2" s="21" t="s">
        <v>857</v>
      </c>
      <c r="F2" s="21" t="s">
        <v>857</v>
      </c>
    </row>
    <row r="3" spans="1:6" ht="14.25" customHeight="1" x14ac:dyDescent="0.2">
      <c r="A3" s="21" t="s">
        <v>858</v>
      </c>
      <c r="B3" s="22" t="s">
        <v>58</v>
      </c>
      <c r="C3" s="21" t="s">
        <v>27</v>
      </c>
      <c r="D3" s="21" t="s">
        <v>62</v>
      </c>
      <c r="E3" s="21" t="s">
        <v>859</v>
      </c>
      <c r="F3" s="23" t="s">
        <v>860</v>
      </c>
    </row>
    <row r="4" spans="1:6" ht="14.25" customHeight="1" x14ac:dyDescent="0.2">
      <c r="A4" s="21" t="s">
        <v>861</v>
      </c>
      <c r="B4" s="22" t="s">
        <v>105</v>
      </c>
      <c r="C4" s="21" t="s">
        <v>50</v>
      </c>
      <c r="D4" s="21" t="s">
        <v>116</v>
      </c>
      <c r="E4" s="21" t="s">
        <v>78</v>
      </c>
      <c r="F4" s="23" t="s">
        <v>862</v>
      </c>
    </row>
    <row r="5" spans="1:6" ht="14.25" customHeight="1" x14ac:dyDescent="0.2">
      <c r="A5" s="21" t="s">
        <v>863</v>
      </c>
      <c r="B5" s="22" t="s">
        <v>133</v>
      </c>
      <c r="C5" s="21" t="s">
        <v>864</v>
      </c>
      <c r="D5" s="21" t="s">
        <v>38</v>
      </c>
      <c r="F5" s="23" t="s">
        <v>865</v>
      </c>
    </row>
    <row r="6" spans="1:6" ht="14.25" customHeight="1" x14ac:dyDescent="0.2">
      <c r="A6" s="21" t="s">
        <v>866</v>
      </c>
      <c r="B6" s="22" t="s">
        <v>22</v>
      </c>
      <c r="C6" s="21" t="s">
        <v>867</v>
      </c>
      <c r="F6" s="23" t="s">
        <v>868</v>
      </c>
    </row>
    <row r="7" spans="1:6" ht="14.25" customHeight="1" x14ac:dyDescent="0.2">
      <c r="A7" s="21" t="s">
        <v>869</v>
      </c>
      <c r="B7" s="22" t="s">
        <v>430</v>
      </c>
      <c r="C7" s="21" t="s">
        <v>556</v>
      </c>
      <c r="F7" s="23" t="s">
        <v>870</v>
      </c>
    </row>
    <row r="8" spans="1:6" ht="14.25" customHeight="1" x14ac:dyDescent="0.2">
      <c r="A8" s="21" t="s">
        <v>871</v>
      </c>
      <c r="B8" s="22" t="s">
        <v>120</v>
      </c>
      <c r="F8" s="23" t="s">
        <v>872</v>
      </c>
    </row>
    <row r="9" spans="1:6" ht="14.25" customHeight="1" x14ac:dyDescent="0.2">
      <c r="A9" s="21" t="s">
        <v>873</v>
      </c>
      <c r="B9" s="22" t="s">
        <v>147</v>
      </c>
      <c r="F9" s="23" t="s">
        <v>874</v>
      </c>
    </row>
    <row r="10" spans="1:6" ht="14.25" customHeight="1" x14ac:dyDescent="0.2">
      <c r="A10" s="21" t="s">
        <v>875</v>
      </c>
      <c r="B10" s="22" t="s">
        <v>161</v>
      </c>
      <c r="F10" s="23" t="s">
        <v>876</v>
      </c>
    </row>
    <row r="11" spans="1:6" ht="14.25" customHeight="1" x14ac:dyDescent="0.2">
      <c r="A11" s="21" t="s">
        <v>877</v>
      </c>
      <c r="B11" s="22" t="s">
        <v>221</v>
      </c>
    </row>
    <row r="12" spans="1:6" ht="14.25" customHeight="1" x14ac:dyDescent="0.2">
      <c r="A12" s="21" t="s">
        <v>878</v>
      </c>
      <c r="B12" s="22" t="s">
        <v>879</v>
      </c>
    </row>
    <row r="13" spans="1:6" ht="14.25" customHeight="1" x14ac:dyDescent="0.2">
      <c r="A13" s="21" t="s">
        <v>880</v>
      </c>
      <c r="B13" s="22" t="s">
        <v>182</v>
      </c>
    </row>
    <row r="14" spans="1:6" ht="14.25" customHeight="1" x14ac:dyDescent="0.2">
      <c r="A14" s="21" t="s">
        <v>881</v>
      </c>
      <c r="B14" s="22" t="s">
        <v>364</v>
      </c>
    </row>
    <row r="15" spans="1:6" ht="14.25" customHeight="1" x14ac:dyDescent="0.2">
      <c r="A15" s="21" t="s">
        <v>882</v>
      </c>
      <c r="B15" s="22" t="s">
        <v>280</v>
      </c>
    </row>
    <row r="16" spans="1:6" ht="14.25" customHeight="1" x14ac:dyDescent="0.2">
      <c r="A16" s="21" t="s">
        <v>883</v>
      </c>
      <c r="B16" s="22" t="s">
        <v>260</v>
      </c>
    </row>
    <row r="17" spans="1:4" ht="14.25" customHeight="1" x14ac:dyDescent="0.2">
      <c r="A17" s="21" t="s">
        <v>884</v>
      </c>
      <c r="B17" s="22" t="s">
        <v>292</v>
      </c>
    </row>
    <row r="18" spans="1:4" ht="14.25" customHeight="1" x14ac:dyDescent="0.2">
      <c r="A18" s="21" t="s">
        <v>885</v>
      </c>
      <c r="B18" s="22" t="s">
        <v>404</v>
      </c>
    </row>
    <row r="19" spans="1:4" ht="14.25" customHeight="1" x14ac:dyDescent="0.2">
      <c r="A19" s="21" t="s">
        <v>886</v>
      </c>
      <c r="B19" s="22" t="s">
        <v>349</v>
      </c>
    </row>
    <row r="20" spans="1:4" ht="14.25" customHeight="1" x14ac:dyDescent="0.2">
      <c r="A20" s="21" t="s">
        <v>887</v>
      </c>
      <c r="B20" s="22" t="s">
        <v>888</v>
      </c>
    </row>
    <row r="23" spans="1:4" x14ac:dyDescent="0.2">
      <c r="B23" s="24">
        <v>0.245</v>
      </c>
      <c r="C23" s="24">
        <v>0.14499999999999999</v>
      </c>
      <c r="D23" s="24">
        <v>0.44500000000000001</v>
      </c>
    </row>
    <row r="24" spans="1:4" x14ac:dyDescent="0.2">
      <c r="B24" s="24">
        <v>9.5000000000000001E-2</v>
      </c>
      <c r="C24" s="24">
        <v>9.5000000000000001E-2</v>
      </c>
      <c r="D24" s="24">
        <v>0.115</v>
      </c>
    </row>
    <row r="25" spans="1:4" x14ac:dyDescent="0.2">
      <c r="B25" s="24">
        <v>0.29499999999999998</v>
      </c>
      <c r="C25" s="24">
        <v>0.44500000000000001</v>
      </c>
      <c r="D25" s="24">
        <v>0.20499999999999999</v>
      </c>
    </row>
    <row r="26" spans="1:4" x14ac:dyDescent="0.2">
      <c r="B26" s="24">
        <v>0.34499999999999997</v>
      </c>
      <c r="C26" s="24">
        <v>0.29499999999999998</v>
      </c>
      <c r="D26" s="24">
        <v>0.20499999999999999</v>
      </c>
    </row>
    <row r="28" spans="1:4" ht="15" x14ac:dyDescent="0.25">
      <c r="B28" s="25">
        <v>1</v>
      </c>
      <c r="C28" s="26">
        <v>0.79500000000000004</v>
      </c>
    </row>
    <row r="29" spans="1:4" ht="15" x14ac:dyDescent="0.25">
      <c r="B29" s="25">
        <v>0.79400000000000004</v>
      </c>
      <c r="C29" s="26">
        <v>0.495</v>
      </c>
    </row>
    <row r="30" spans="1:4" ht="15" x14ac:dyDescent="0.25">
      <c r="B30" s="25">
        <v>0.49399999999999999</v>
      </c>
      <c r="C30" s="26">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056653EE689CA418CB7153DD0F510F1" ma:contentTypeVersion="13" ma:contentTypeDescription="Crear nuevo documento." ma:contentTypeScope="" ma:versionID="7fb1b21839ed0678cc5fa52c072e1d4d">
  <xsd:schema xmlns:xsd="http://www.w3.org/2001/XMLSchema" xmlns:xs="http://www.w3.org/2001/XMLSchema" xmlns:p="http://schemas.microsoft.com/office/2006/metadata/properties" xmlns:ns3="ff401318-10f7-466a-8276-9e81457ac682" xmlns:ns4="cb27d171-fdb9-4a22-98e8-66ef83c4b2e4" targetNamespace="http://schemas.microsoft.com/office/2006/metadata/properties" ma:root="true" ma:fieldsID="2ec78609a0e660c71a26b9ac8b5b26ef" ns3:_="" ns4:_="">
    <xsd:import namespace="ff401318-10f7-466a-8276-9e81457ac682"/>
    <xsd:import namespace="cb27d171-fdb9-4a22-98e8-66ef83c4b2e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401318-10f7-466a-8276-9e81457ac68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27d171-fdb9-4a22-98e8-66ef83c4b2e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361008-689E-460B-A836-55993F8DE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01318-10f7-466a-8276-9e81457ac682"/>
    <ds:schemaRef ds:uri="cb27d171-fdb9-4a22-98e8-66ef83c4b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40D452-90FA-4EF8-A95A-487CF5BF769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8B07F75-F01E-46A0-B7FF-825D26A464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 de Gestión</vt:lpstr>
      <vt:lpstr>Inactivos</vt:lpstr>
      <vt:lpstr>listados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Lizeth Buitrago Sierra</dc:creator>
  <cp:keywords/>
  <dc:description/>
  <cp:lastModifiedBy>Marce</cp:lastModifiedBy>
  <cp:revision/>
  <dcterms:created xsi:type="dcterms:W3CDTF">2020-02-06T14:26:26Z</dcterms:created>
  <dcterms:modified xsi:type="dcterms:W3CDTF">2023-07-14T12:57:34Z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0x010100E056653EE689CA418CB7153DD0F510F1</vt:lpwstr>
  </property>
</Properties>
</file>