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updateLinks="never" codeName="ThisWorkbook"/>
  <mc:AlternateContent xmlns:mc="http://schemas.openxmlformats.org/markup-compatibility/2006">
    <mc:Choice Requires="x15">
      <x15ac:absPath xmlns:x15ac="http://schemas.microsoft.com/office/spreadsheetml/2010/11/ac" url="https://livejaverianaedu-my.sharepoint.com/personal/masalamanca_javeriana_edu_co/Documents/"/>
    </mc:Choice>
  </mc:AlternateContent>
  <xr:revisionPtr revIDLastSave="1743" documentId="8_{E5B3DB92-1348-124C-93BD-F4606D8FF853}" xr6:coauthVersionLast="47" xr6:coauthVersionMax="47" xr10:uidLastSave="{6D603C7D-F336-4602-98F7-F67ABC9E6167}"/>
  <workbookProtection workbookAlgorithmName="SHA-512" workbookHashValue="sMPGCjawK/vUEcaHJCvnXs0P/IsUlYRiEbvrJUW9/iTnp9wCsHC3w9UEsfLycezeKIriX+5umfp4jqwPrDPtaw==" workbookSaltValue="rogvO31XFD5x7T2PmpbBDg==" workbookSpinCount="100000" lockStructure="1"/>
  <bookViews>
    <workbookView xWindow="-120" yWindow="-120" windowWidth="29040" windowHeight="15720" xr2:uid="{00000000-000D-0000-FFFF-FFFF00000000}"/>
  </bookViews>
  <sheets>
    <sheet name="SDSCJ " sheetId="28" r:id="rId1"/>
    <sheet name="HOJA RESUMEN" sheetId="29" r:id="rId2"/>
    <sheet name="1 INSTRUCCIONES DE DILIGENCIAMI" sheetId="17" state="hidden" r:id="rId3"/>
    <sheet name="2 CONTEXTO E IDENTIFICACIÓN" sheetId="18" state="hidden" r:id="rId4"/>
    <sheet name="CAUSA-CONSECUENCIA" sheetId="19" state="hidden" r:id="rId5"/>
    <sheet name="3 PROBABIL E IMPACTO INHERENTE" sheetId="20" state="hidden" r:id="rId6"/>
    <sheet name="4 MAPA CALOR INHERENTE" sheetId="21" state="hidden" r:id="rId7"/>
    <sheet name="5 VALORACIÓN DEL CONTROL" sheetId="22" state="hidden" r:id="rId8"/>
    <sheet name="TABLAS DE INFORMACIÓN" sheetId="1" state="hidden" r:id="rId9"/>
    <sheet name="6 MAPA CALOR RESIDUAL" sheetId="23" state="hidden" r:id="rId10"/>
    <sheet name="7 MAPA CALOR INHEREN Y RESIDUAL" sheetId="24" state="hidden" r:id="rId11"/>
    <sheet name="8 MAPA RIESGOS" sheetId="25" state="hidden" r:id="rId12"/>
    <sheet name="9 RIESGO DEL PROCESO" sheetId="26" state="hidden" r:id="rId13"/>
    <sheet name="VALIDACION DE CONTROLES" sheetId="27" state="hidden" r:id="rId14"/>
  </sheets>
  <externalReferences>
    <externalReference r:id="rId15"/>
    <externalReference r:id="rId16"/>
    <externalReference r:id="rId17"/>
  </externalReferences>
  <definedNames>
    <definedName name="_xlnm._FilterDatabase" localSheetId="2" hidden="1">'1 INSTRUCCIONES DE DILIGENCIAMI'!$C$108:$G$108</definedName>
    <definedName name="_xlnm._FilterDatabase" localSheetId="3" hidden="1">'2 CONTEXTO E IDENTIFICACIÓN'!$A$7:$I$7</definedName>
    <definedName name="_xlnm._FilterDatabase" localSheetId="5" hidden="1">'3 PROBABIL E IMPACTO INHERENTE'!$A$6:$N$6</definedName>
    <definedName name="_xlnm._FilterDatabase" localSheetId="6" hidden="1">'4 MAPA CALOR INHERENTE'!$A$6:$AJ$6</definedName>
    <definedName name="_xlnm._FilterDatabase" localSheetId="7" hidden="1">'5 VALORACIÓN DEL CONTROL'!$A$6:$W$126</definedName>
    <definedName name="_xlnm._FilterDatabase" localSheetId="9" hidden="1">'6 MAPA CALOR RESIDUAL'!$A$6:$G$6</definedName>
    <definedName name="_xlnm._FilterDatabase" localSheetId="10" hidden="1">'7 MAPA CALOR INHEREN Y RESIDUAL'!$A$7:$AL$7</definedName>
    <definedName name="_xlnm._FilterDatabase" localSheetId="11" hidden="1">'8 MAPA RIESGOS'!$A$6:$T$6</definedName>
    <definedName name="_xlnm._FilterDatabase" localSheetId="1" hidden="1">'HOJA RESUMEN'!$A$6:$I$20</definedName>
    <definedName name="Afectación_Económica" localSheetId="13">'[1]3 PROBABIL E IMPACTO INHERENTE'!$X$11:$X$16</definedName>
    <definedName name="Afectación_Económica">'[1]3 PROBABIL E IMPACTO INHERENTE'!$X$11:$X$16</definedName>
    <definedName name="_xlnm.Print_Area" localSheetId="2">'1 INSTRUCCIONES DE DILIGENCIAMI'!$A$1:$I$147</definedName>
    <definedName name="_xlnm.Print_Area" localSheetId="3">'2 CONTEXTO E IDENTIFICACIÓN'!$A$1:$I$75</definedName>
    <definedName name="_xlnm.Print_Area" localSheetId="5">'3 PROBABIL E IMPACTO INHERENTE'!$A$1:$Y$74</definedName>
    <definedName name="_xlnm.Print_Area" localSheetId="6">'4 MAPA CALOR INHERENTE'!$A$1:$V$74</definedName>
    <definedName name="_xlnm.Print_Area" localSheetId="7">'5 VALORACIÓN DEL CONTROL'!$A$1:$AA$414</definedName>
    <definedName name="_xlnm.Print_Area" localSheetId="9">'6 MAPA CALOR RESIDUAL'!$A$1:$X$74</definedName>
    <definedName name="_xlnm.Print_Area" localSheetId="10">'7 MAPA CALOR INHEREN Y RESIDUAL'!$A$1:$W$12</definedName>
    <definedName name="_xlnm.Print_Area" localSheetId="11">'8 MAPA RIESGOS'!$A$1:$AE$77</definedName>
    <definedName name="_xlnm.Print_Area" localSheetId="1">'HOJA RESUMEN'!$A$1:$N$125</definedName>
    <definedName name="Definicion_tratamiento" localSheetId="13">'[1]11 FORMULAS'!#REF!</definedName>
    <definedName name="Definicion_tratamiento">'[1]11 FORMULAS'!#REF!</definedName>
    <definedName name="IMPACTO_PROCESOS" localSheetId="3">'[2]LISTAS FORMULAS'!$C$3:$C$7</definedName>
    <definedName name="IMPACTO_PROCESOS" localSheetId="6">'[2]LISTAS FORMULAS'!$C$3:$C$7</definedName>
    <definedName name="IMPACTO_PROCESOS" localSheetId="9">'[2]LISTAS FORMULAS'!$C$3:$C$7</definedName>
    <definedName name="IMPACTO_PROCESOS" localSheetId="10">'[2]LISTAS FORMULAS'!$C$3:$C$7</definedName>
    <definedName name="IMPACTO_PROCESOS" localSheetId="11">'[2]LISTAS FORMULAS'!$C$3:$C$7</definedName>
    <definedName name="IMPACTO_PROCESOS" localSheetId="12">'[2]LISTAS FORMULAS'!$C$3:$C$7</definedName>
    <definedName name="opciones" localSheetId="3">'[2]LISTAS FORMULAS'!$F$3:$F$4</definedName>
    <definedName name="opciones" localSheetId="6">'[2]LISTAS FORMULAS'!$F$3:$F$4</definedName>
    <definedName name="opciones" localSheetId="9">'[2]LISTAS FORMULAS'!$F$3:$F$4</definedName>
    <definedName name="opciones" localSheetId="10">'[2]LISTAS FORMULAS'!$F$3:$F$4</definedName>
    <definedName name="opciones" localSheetId="11">'[2]LISTAS FORMULAS'!$F$3:$F$4</definedName>
    <definedName name="opciones" localSheetId="12">'[2]LISTAS FORMULAS'!$F$3:$F$4</definedName>
    <definedName name="opciones2" localSheetId="3">'[2]LISTAS FORMULAS'!$G$3:$G$5</definedName>
    <definedName name="opciones2" localSheetId="6">'[2]LISTAS FORMULAS'!$G$3:$G$5</definedName>
    <definedName name="opciones2" localSheetId="9">'[2]LISTAS FORMULAS'!$G$3:$G$5</definedName>
    <definedName name="opciones2" localSheetId="10">'[2]LISTAS FORMULAS'!$G$3:$G$5</definedName>
    <definedName name="opciones2" localSheetId="11">'[2]LISTAS FORMULAS'!$G$3:$G$5</definedName>
    <definedName name="opciones2" localSheetId="12">'[2]LISTAS FORMULAS'!$G$3:$G$5</definedName>
    <definedName name="Plan_accion" localSheetId="13">'[1]11 FORMULAS'!#REF!</definedName>
    <definedName name="Plan_accion">'[1]11 FORMULAS'!#REF!</definedName>
    <definedName name="Plan_acción" localSheetId="13">'[1]11 FORMULAS'!#REF!</definedName>
    <definedName name="Plan_acción">'[1]11 FORMULAS'!#REF!</definedName>
    <definedName name="Plan_de_acción" localSheetId="13">'[1]11 FORMULAS'!#REF!</definedName>
    <definedName name="Plan_de_acción">'[1]11 FORMULAS'!#REF!</definedName>
    <definedName name="Quince_Cero" localSheetId="3">'[2]LISTAS FORMULAS'!$F$14:$F$15</definedName>
    <definedName name="Quince_Cero" localSheetId="6">'[2]LISTAS FORMULAS'!$F$14:$F$15</definedName>
    <definedName name="Quince_Cero" localSheetId="9">'[2]LISTAS FORMULAS'!$F$14:$F$15</definedName>
    <definedName name="Quince_Cero" localSheetId="10">'[2]LISTAS FORMULAS'!$F$14:$F$15</definedName>
    <definedName name="Quince_Cero" localSheetId="11">'[2]LISTAS FORMULAS'!$F$14:$F$15</definedName>
    <definedName name="Quince_Cero" localSheetId="12">'[2]LISTAS FORMULAS'!$F$14:$F$15</definedName>
    <definedName name="Rango_Calificacion_Ejecucion" localSheetId="3">'[2]LISTAS FORMULAS'!$H$3:$H$5</definedName>
    <definedName name="Rango_Calificacion_Ejecucion" localSheetId="6">'[2]LISTAS FORMULAS'!$H$3:$H$5</definedName>
    <definedName name="Rango_Calificacion_Ejecucion" localSheetId="9">'[2]LISTAS FORMULAS'!$H$3:$H$5</definedName>
    <definedName name="Rango_Calificacion_Ejecucion" localSheetId="10">'[2]LISTAS FORMULAS'!$H$3:$H$5</definedName>
    <definedName name="Rango_Calificacion_Ejecucion" localSheetId="11">'[2]LISTAS FORMULAS'!$H$3:$H$5</definedName>
    <definedName name="Rango_Calificacion_Ejecucion" localSheetId="12">'[2]LISTAS FORMULAS'!$H$3:$H$5</definedName>
    <definedName name="Reducir_mitigar_Transferir_Evitar">'8 MAPA RIESGOS'!$AD$14:$AD$16</definedName>
    <definedName name="Reputacional" localSheetId="13">'[1]3 PROBABIL E IMPACTO INHERENTE'!$Y$11:$Y$16</definedName>
    <definedName name="Reputacional">'[1]3 PROBABIL E IMPACTO INHERENTE'!$Y$11:$Y$16</definedName>
    <definedName name="Requiere_Plan_de_Acción">'8 MAPA RIESGOS'!$AD$14:$AD$16</definedName>
    <definedName name="TIPO" localSheetId="6">'[2]CONTEXTO E IDENTIFICACIÓN'!$E$29:$E$32</definedName>
    <definedName name="TIPO" localSheetId="9">'[2]CONTEXTO E IDENTIFICACIÓN'!$E$29:$E$32</definedName>
    <definedName name="TIPO" localSheetId="10">'[2]CONTEXTO E IDENTIFICACIÓN'!$E$29:$E$32</definedName>
    <definedName name="TIPO" localSheetId="11">'[2]CONTEXTO E IDENTIFICACIÓN'!$E$29:$E$32</definedName>
    <definedName name="TIPO" localSheetId="12">'[2]CONTEXTO E IDENTIFICACIÓN'!$E$29:$E$32</definedName>
    <definedName name="Tipo" localSheetId="13">'[1]11 FORMULAS'!$A$4:$A$11</definedName>
    <definedName name="Tipo">'[1]11 FORMULAS'!$A$4:$A$11</definedName>
    <definedName name="_xlnm.Print_Titles" localSheetId="2">'1 INSTRUCCIONES DE DILIGENCIAMI'!$1:$4</definedName>
    <definedName name="_xlnm.Print_Titles" localSheetId="3">'2 CONTEXTO E IDENTIFICACIÓN'!$6:$7</definedName>
    <definedName name="_xlnm.Print_Titles" localSheetId="5">'3 PROBABIL E IMPACTO INHERENTE'!$3:$6</definedName>
    <definedName name="_xlnm.Print_Titles" localSheetId="7">'5 VALORACIÓN DEL CONTROL'!$2:$6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26" l="1"/>
  <c r="B14" i="26"/>
  <c r="B13" i="26"/>
  <c r="B12" i="26"/>
  <c r="B11" i="26"/>
  <c r="F123" i="29"/>
  <c r="G123" i="29"/>
  <c r="H123" i="29"/>
  <c r="I123" i="29"/>
  <c r="F124" i="29"/>
  <c r="G124" i="29"/>
  <c r="H124" i="29"/>
  <c r="I124" i="29"/>
  <c r="F125" i="29"/>
  <c r="G125" i="29"/>
  <c r="H125" i="29"/>
  <c r="I125" i="29"/>
  <c r="I122" i="29"/>
  <c r="H122" i="29"/>
  <c r="G122" i="29"/>
  <c r="F122" i="29"/>
  <c r="I121" i="29"/>
  <c r="H121" i="29"/>
  <c r="G121" i="29"/>
  <c r="F121" i="29"/>
  <c r="I120" i="29"/>
  <c r="H120" i="29"/>
  <c r="G120" i="29"/>
  <c r="F120" i="29"/>
  <c r="F119" i="29"/>
  <c r="G119" i="29"/>
  <c r="H119" i="29"/>
  <c r="I119" i="29"/>
  <c r="I118" i="29"/>
  <c r="H118" i="29"/>
  <c r="G118" i="29"/>
  <c r="F118" i="29"/>
  <c r="I117" i="29"/>
  <c r="H117" i="29"/>
  <c r="G117" i="29"/>
  <c r="F117" i="29"/>
  <c r="I116" i="29"/>
  <c r="H116" i="29"/>
  <c r="G116" i="29"/>
  <c r="F116" i="29"/>
  <c r="F115" i="29"/>
  <c r="G115" i="29"/>
  <c r="H115" i="29"/>
  <c r="I115" i="29"/>
  <c r="I114" i="29"/>
  <c r="H114" i="29"/>
  <c r="G114" i="29"/>
  <c r="F114" i="29"/>
  <c r="I113" i="29"/>
  <c r="H113" i="29"/>
  <c r="G113" i="29"/>
  <c r="F113" i="29"/>
  <c r="I112" i="29"/>
  <c r="H112" i="29"/>
  <c r="G112" i="29"/>
  <c r="F112" i="29"/>
  <c r="I111" i="29"/>
  <c r="H111" i="29"/>
  <c r="G111" i="29"/>
  <c r="F111" i="29"/>
  <c r="I110" i="29"/>
  <c r="H110" i="29"/>
  <c r="G110" i="29"/>
  <c r="F110" i="29"/>
  <c r="I109" i="29"/>
  <c r="H109" i="29"/>
  <c r="G109" i="29"/>
  <c r="F109" i="29"/>
  <c r="I108" i="29"/>
  <c r="H108" i="29"/>
  <c r="G108" i="29"/>
  <c r="F108" i="29"/>
  <c r="F107" i="29"/>
  <c r="G107" i="29"/>
  <c r="H107" i="29"/>
  <c r="I107" i="29"/>
  <c r="I106" i="29"/>
  <c r="H106" i="29"/>
  <c r="G106" i="29"/>
  <c r="F106" i="29"/>
  <c r="I105" i="29"/>
  <c r="H105" i="29"/>
  <c r="G105" i="29"/>
  <c r="F105" i="29"/>
  <c r="I104" i="29"/>
  <c r="H104" i="29"/>
  <c r="G104" i="29"/>
  <c r="F104" i="29"/>
  <c r="I103" i="29"/>
  <c r="H103" i="29"/>
  <c r="G103" i="29"/>
  <c r="F103" i="29"/>
  <c r="F102" i="29"/>
  <c r="G102" i="29"/>
  <c r="H102" i="29"/>
  <c r="I102" i="29"/>
  <c r="I101" i="29"/>
  <c r="H101" i="29"/>
  <c r="G101" i="29"/>
  <c r="F101" i="29"/>
  <c r="F100" i="29"/>
  <c r="G100" i="29"/>
  <c r="H100" i="29"/>
  <c r="I100" i="29"/>
  <c r="I99" i="29"/>
  <c r="H99" i="29"/>
  <c r="G99" i="29"/>
  <c r="F99" i="29"/>
  <c r="F98" i="29"/>
  <c r="G98" i="29"/>
  <c r="H98" i="29"/>
  <c r="I98" i="29"/>
  <c r="I97" i="29"/>
  <c r="H97" i="29"/>
  <c r="G97" i="29"/>
  <c r="F97" i="29"/>
  <c r="I96" i="29"/>
  <c r="H96" i="29"/>
  <c r="G96" i="29"/>
  <c r="F96" i="29"/>
  <c r="I95" i="29"/>
  <c r="H95" i="29"/>
  <c r="G95" i="29"/>
  <c r="F95" i="29"/>
  <c r="F94" i="29"/>
  <c r="G94" i="29"/>
  <c r="H94" i="29"/>
  <c r="I94" i="29"/>
  <c r="I93" i="29"/>
  <c r="H93" i="29"/>
  <c r="G93" i="29"/>
  <c r="F93" i="29"/>
  <c r="I92" i="29"/>
  <c r="H92" i="29"/>
  <c r="G92" i="29"/>
  <c r="F92" i="29"/>
  <c r="I91" i="29"/>
  <c r="H91" i="29"/>
  <c r="G91" i="29"/>
  <c r="F91" i="29"/>
  <c r="F90" i="29"/>
  <c r="G90" i="29"/>
  <c r="H90" i="29"/>
  <c r="I90" i="29"/>
  <c r="I89" i="29"/>
  <c r="H89" i="29"/>
  <c r="G89" i="29"/>
  <c r="F89" i="29"/>
  <c r="I88" i="29"/>
  <c r="H88" i="29"/>
  <c r="G88" i="29"/>
  <c r="F88" i="29"/>
  <c r="I87" i="29"/>
  <c r="H87" i="29"/>
  <c r="G87" i="29"/>
  <c r="F87" i="29"/>
  <c r="I86" i="29"/>
  <c r="H86" i="29"/>
  <c r="G86" i="29"/>
  <c r="F86" i="29"/>
  <c r="F85" i="29"/>
  <c r="G85" i="29"/>
  <c r="H85" i="29"/>
  <c r="I85" i="29"/>
  <c r="I84" i="29"/>
  <c r="H84" i="29"/>
  <c r="G84" i="29"/>
  <c r="F84" i="29"/>
  <c r="F83" i="29"/>
  <c r="G83" i="29"/>
  <c r="H83" i="29"/>
  <c r="I83" i="29"/>
  <c r="I82" i="29"/>
  <c r="H82" i="29"/>
  <c r="G82" i="29"/>
  <c r="F82" i="29"/>
  <c r="F81" i="29"/>
  <c r="G81" i="29"/>
  <c r="H81" i="29"/>
  <c r="I81" i="29"/>
  <c r="I80" i="29"/>
  <c r="H80" i="29"/>
  <c r="G80" i="29"/>
  <c r="F80" i="29"/>
  <c r="F79" i="29"/>
  <c r="G79" i="29"/>
  <c r="H79" i="29"/>
  <c r="I79" i="29"/>
  <c r="I78" i="29"/>
  <c r="H78" i="29"/>
  <c r="G78" i="29"/>
  <c r="F78" i="29"/>
  <c r="B15" i="26" l="1"/>
  <c r="C15" i="26" s="1"/>
  <c r="F77" i="29" l="1"/>
  <c r="G77" i="29"/>
  <c r="H77" i="29"/>
  <c r="I77" i="29"/>
  <c r="H76" i="29"/>
  <c r="I76" i="29"/>
  <c r="G76" i="29"/>
  <c r="F76" i="29"/>
  <c r="I75" i="29"/>
  <c r="H75" i="29"/>
  <c r="G75" i="29"/>
  <c r="F75" i="29"/>
  <c r="F74" i="29"/>
  <c r="G74" i="29"/>
  <c r="H74" i="29"/>
  <c r="I74" i="29"/>
  <c r="I73" i="29"/>
  <c r="H73" i="29"/>
  <c r="G73" i="29"/>
  <c r="F73" i="29"/>
  <c r="I72" i="29"/>
  <c r="H72" i="29"/>
  <c r="G72" i="29"/>
  <c r="F72" i="29"/>
  <c r="I71" i="29"/>
  <c r="H71" i="29"/>
  <c r="G71" i="29"/>
  <c r="F71" i="29"/>
  <c r="F70" i="29"/>
  <c r="G70" i="29"/>
  <c r="H70" i="29"/>
  <c r="I70" i="29"/>
  <c r="I69" i="29"/>
  <c r="H69" i="29"/>
  <c r="G69" i="29"/>
  <c r="F69" i="29"/>
  <c r="I68" i="29"/>
  <c r="I67" i="29"/>
  <c r="H68" i="29"/>
  <c r="H67" i="29"/>
  <c r="G68" i="29"/>
  <c r="G67" i="29"/>
  <c r="F68" i="29"/>
  <c r="F67" i="29"/>
  <c r="F66" i="29"/>
  <c r="G66" i="29"/>
  <c r="H66" i="29"/>
  <c r="I66" i="29"/>
  <c r="I65" i="29"/>
  <c r="H65" i="29"/>
  <c r="G65" i="29"/>
  <c r="F65" i="29"/>
  <c r="I64" i="29"/>
  <c r="I63" i="29"/>
  <c r="H64" i="29"/>
  <c r="H63" i="29"/>
  <c r="G64" i="29"/>
  <c r="G63" i="29"/>
  <c r="F64" i="29"/>
  <c r="F63" i="29"/>
  <c r="F62" i="29"/>
  <c r="G62" i="29"/>
  <c r="H62" i="29"/>
  <c r="I62" i="29"/>
  <c r="F58" i="29"/>
  <c r="G58" i="29"/>
  <c r="H58" i="29"/>
  <c r="I58" i="29"/>
  <c r="F59" i="29"/>
  <c r="G59" i="29"/>
  <c r="H59" i="29"/>
  <c r="I59" i="29"/>
  <c r="F60" i="29"/>
  <c r="G60" i="29"/>
  <c r="H60" i="29"/>
  <c r="I60" i="29"/>
  <c r="F61" i="29"/>
  <c r="G61" i="29"/>
  <c r="H61" i="29"/>
  <c r="I61" i="29"/>
  <c r="I57" i="29"/>
  <c r="H57" i="29"/>
  <c r="G57" i="29"/>
  <c r="F57" i="29"/>
  <c r="F56" i="29"/>
  <c r="G56" i="29"/>
  <c r="H56" i="29"/>
  <c r="I56" i="29"/>
  <c r="I55" i="29"/>
  <c r="H55" i="29"/>
  <c r="G55" i="29"/>
  <c r="F55" i="29"/>
  <c r="F53" i="29" l="1"/>
  <c r="G53" i="29"/>
  <c r="H53" i="29"/>
  <c r="I53" i="29"/>
  <c r="F54" i="29"/>
  <c r="G54" i="29"/>
  <c r="H54" i="29"/>
  <c r="I54" i="29"/>
  <c r="I52" i="29"/>
  <c r="H52" i="29"/>
  <c r="G52" i="29"/>
  <c r="F52" i="29"/>
  <c r="I51" i="29"/>
  <c r="H51" i="29"/>
  <c r="G51" i="29"/>
  <c r="F51" i="29"/>
  <c r="I50" i="29"/>
  <c r="H50" i="29"/>
  <c r="G50" i="29"/>
  <c r="F50" i="29"/>
  <c r="F48" i="29"/>
  <c r="G48" i="29"/>
  <c r="H48" i="29"/>
  <c r="I48" i="29"/>
  <c r="F49" i="29"/>
  <c r="G49" i="29"/>
  <c r="H49" i="29"/>
  <c r="I49" i="29"/>
  <c r="I47" i="29"/>
  <c r="H47" i="29"/>
  <c r="G47" i="29"/>
  <c r="F47" i="29"/>
  <c r="F45" i="29"/>
  <c r="G45" i="29"/>
  <c r="H45" i="29"/>
  <c r="I45" i="29"/>
  <c r="F46" i="29"/>
  <c r="G46" i="29"/>
  <c r="H46" i="29"/>
  <c r="I46" i="29"/>
  <c r="I44" i="29"/>
  <c r="H44" i="29"/>
  <c r="G44" i="29"/>
  <c r="F44" i="29"/>
  <c r="I43" i="29"/>
  <c r="H43" i="29"/>
  <c r="G43" i="29"/>
  <c r="F43" i="29"/>
  <c r="F40" i="29"/>
  <c r="G40" i="29"/>
  <c r="H40" i="29"/>
  <c r="I40" i="29"/>
  <c r="F41" i="29"/>
  <c r="G41" i="29"/>
  <c r="H41" i="29"/>
  <c r="I41" i="29"/>
  <c r="F42" i="29"/>
  <c r="G42" i="29"/>
  <c r="H42" i="29"/>
  <c r="I42" i="29"/>
  <c r="I39" i="29"/>
  <c r="H39" i="29"/>
  <c r="G39" i="29"/>
  <c r="F39" i="29"/>
  <c r="F38" i="29"/>
  <c r="G38" i="29"/>
  <c r="H38" i="29"/>
  <c r="I38" i="29"/>
  <c r="I37" i="29"/>
  <c r="H37" i="29"/>
  <c r="G37" i="29"/>
  <c r="F37" i="29"/>
  <c r="F34" i="29"/>
  <c r="G34" i="29"/>
  <c r="H34" i="29"/>
  <c r="I34" i="29"/>
  <c r="F35" i="29"/>
  <c r="G35" i="29"/>
  <c r="H35" i="29"/>
  <c r="I35" i="29"/>
  <c r="F36" i="29"/>
  <c r="G36" i="29"/>
  <c r="H36" i="29"/>
  <c r="I36" i="29"/>
  <c r="I33" i="29"/>
  <c r="H33" i="29"/>
  <c r="G33" i="29"/>
  <c r="F33" i="29"/>
  <c r="I32" i="29"/>
  <c r="H32" i="29"/>
  <c r="G32" i="29"/>
  <c r="F32" i="29"/>
  <c r="F28" i="29"/>
  <c r="G28" i="29"/>
  <c r="H28" i="29"/>
  <c r="I28" i="29"/>
  <c r="F29" i="29"/>
  <c r="G29" i="29"/>
  <c r="H29" i="29"/>
  <c r="I29" i="29"/>
  <c r="F30" i="29"/>
  <c r="G30" i="29"/>
  <c r="H30" i="29"/>
  <c r="I30" i="29"/>
  <c r="F31" i="29"/>
  <c r="G31" i="29"/>
  <c r="H31" i="29"/>
  <c r="I31" i="29"/>
  <c r="I27" i="29"/>
  <c r="H27" i="29"/>
  <c r="G27" i="29"/>
  <c r="F27" i="29"/>
  <c r="I26" i="29"/>
  <c r="H26" i="29"/>
  <c r="G26" i="29"/>
  <c r="F26" i="29"/>
  <c r="I25" i="29"/>
  <c r="H25" i="29"/>
  <c r="G25" i="29"/>
  <c r="F25" i="29"/>
  <c r="I24" i="29"/>
  <c r="H24" i="29"/>
  <c r="G24" i="29"/>
  <c r="F24" i="29"/>
  <c r="I23" i="29"/>
  <c r="H23" i="29"/>
  <c r="G23" i="29"/>
  <c r="F23" i="29"/>
  <c r="F22" i="29"/>
  <c r="G22" i="29"/>
  <c r="H22" i="29"/>
  <c r="I22" i="29"/>
  <c r="I21" i="29"/>
  <c r="H21" i="29"/>
  <c r="G21" i="29"/>
  <c r="F21" i="29"/>
  <c r="I20" i="29"/>
  <c r="H20" i="29"/>
  <c r="G20" i="29"/>
  <c r="F20" i="29"/>
  <c r="I19" i="29"/>
  <c r="H19" i="29"/>
  <c r="G19" i="29"/>
  <c r="F19" i="29"/>
  <c r="F18" i="29"/>
  <c r="G18" i="29"/>
  <c r="H18" i="29"/>
  <c r="I18" i="29"/>
  <c r="I17" i="29"/>
  <c r="H17" i="29"/>
  <c r="G17" i="29"/>
  <c r="F17" i="29"/>
  <c r="F14" i="29"/>
  <c r="G14" i="29"/>
  <c r="H14" i="29"/>
  <c r="I14" i="29"/>
  <c r="F15" i="29"/>
  <c r="G15" i="29"/>
  <c r="H15" i="29"/>
  <c r="I15" i="29"/>
  <c r="F16" i="29"/>
  <c r="G16" i="29"/>
  <c r="H16" i="29"/>
  <c r="I16" i="29"/>
  <c r="I13" i="29"/>
  <c r="H13" i="29"/>
  <c r="G13" i="29"/>
  <c r="F13" i="29"/>
  <c r="F12" i="29"/>
  <c r="G12" i="29"/>
  <c r="H12" i="29"/>
  <c r="I12" i="29"/>
  <c r="F11" i="29"/>
  <c r="G11" i="29"/>
  <c r="H11" i="29"/>
  <c r="I11" i="29"/>
  <c r="I10" i="29"/>
  <c r="H10" i="29"/>
  <c r="G10" i="29"/>
  <c r="F10" i="29"/>
  <c r="F8" i="29"/>
  <c r="G8" i="29"/>
  <c r="H8" i="29"/>
  <c r="I8" i="29"/>
  <c r="F9" i="29"/>
  <c r="G9" i="29"/>
  <c r="H9" i="29"/>
  <c r="I9" i="29"/>
  <c r="I7" i="29"/>
  <c r="H7" i="29"/>
  <c r="G7" i="29"/>
  <c r="F7" i="29"/>
  <c r="G8" i="25"/>
  <c r="G9" i="25"/>
  <c r="G10" i="25"/>
  <c r="G11" i="25"/>
  <c r="G12" i="25"/>
  <c r="G13" i="25"/>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 i="25"/>
  <c r="F8" i="25"/>
  <c r="F9" i="25"/>
  <c r="F10" i="25"/>
  <c r="F11" i="25"/>
  <c r="F12" i="25"/>
  <c r="F13" i="25"/>
  <c r="F14" i="25"/>
  <c r="F15" i="25"/>
  <c r="F16" i="25"/>
  <c r="F17" i="25"/>
  <c r="F18" i="25"/>
  <c r="F19" i="25"/>
  <c r="F20" i="25"/>
  <c r="F21" i="25"/>
  <c r="F22" i="25"/>
  <c r="F23" i="25"/>
  <c r="F24" i="25"/>
  <c r="F25" i="25"/>
  <c r="F26" i="25"/>
  <c r="F27" i="25"/>
  <c r="F28" i="25"/>
  <c r="F29" i="25"/>
  <c r="F30" i="25"/>
  <c r="F31" i="25"/>
  <c r="F32" i="25"/>
  <c r="F33" i="25"/>
  <c r="F34" i="25"/>
  <c r="F35" i="25"/>
  <c r="F36" i="25"/>
  <c r="F37" i="25"/>
  <c r="F38" i="25"/>
  <c r="F39" i="25"/>
  <c r="F40" i="25"/>
  <c r="F41" i="25"/>
  <c r="F42" i="25"/>
  <c r="F43" i="25"/>
  <c r="F44" i="25"/>
  <c r="F45" i="25"/>
  <c r="F46" i="25"/>
  <c r="F47" i="25"/>
  <c r="F48" i="25"/>
  <c r="F49" i="25"/>
  <c r="F50" i="25"/>
  <c r="F51" i="25"/>
  <c r="F52" i="25"/>
  <c r="F53" i="25"/>
  <c r="F54" i="25"/>
  <c r="F55" i="25"/>
  <c r="F56" i="25"/>
  <c r="F57" i="25"/>
  <c r="F58" i="25"/>
  <c r="F59" i="25"/>
  <c r="F60" i="25"/>
  <c r="F61" i="25"/>
  <c r="F62" i="25"/>
  <c r="F63" i="25"/>
  <c r="F64" i="25"/>
  <c r="F65" i="25"/>
  <c r="F66" i="25"/>
  <c r="F67" i="25"/>
  <c r="F68" i="25"/>
  <c r="F69" i="25"/>
  <c r="F70" i="25"/>
  <c r="F71" i="25"/>
  <c r="F72" i="25"/>
  <c r="F73" i="25"/>
  <c r="F74" i="25"/>
  <c r="F7" i="25"/>
  <c r="E8" i="25"/>
  <c r="E9" i="25"/>
  <c r="E10" i="25"/>
  <c r="E11" i="25"/>
  <c r="E12" i="25"/>
  <c r="E13" i="25"/>
  <c r="E14" i="25"/>
  <c r="E15" i="25"/>
  <c r="E16"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6" i="25"/>
  <c r="D67" i="25"/>
  <c r="D68" i="25"/>
  <c r="D69" i="25"/>
  <c r="D70" i="25"/>
  <c r="D71" i="25"/>
  <c r="D72" i="25"/>
  <c r="D73" i="25"/>
  <c r="D74" i="25"/>
  <c r="D7" i="25"/>
  <c r="C8" i="25"/>
  <c r="C9" i="25"/>
  <c r="C10" i="25"/>
  <c r="C11" i="25"/>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C66" i="25"/>
  <c r="C67" i="25"/>
  <c r="C68" i="25"/>
  <c r="C69" i="25"/>
  <c r="C70" i="25"/>
  <c r="C71" i="25"/>
  <c r="C72" i="25"/>
  <c r="C73" i="25"/>
  <c r="C74" i="25"/>
  <c r="C7" i="25"/>
  <c r="B8" i="25"/>
  <c r="B9" i="25"/>
  <c r="B10"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 i="25"/>
  <c r="A59" i="25"/>
  <c r="A60" i="25"/>
  <c r="A61" i="25"/>
  <c r="A62" i="25"/>
  <c r="A63" i="25"/>
  <c r="A64" i="25"/>
  <c r="A65" i="25"/>
  <c r="A66" i="25"/>
  <c r="A67" i="25"/>
  <c r="A68" i="25"/>
  <c r="A69" i="25"/>
  <c r="A70" i="25"/>
  <c r="A71" i="25"/>
  <c r="A72" i="25"/>
  <c r="A73" i="25"/>
  <c r="A74" i="25"/>
  <c r="A8" i="25"/>
  <c r="A9" i="25"/>
  <c r="A10" i="25"/>
  <c r="A11" i="25"/>
  <c r="A12"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57" i="25"/>
  <c r="A58" i="25"/>
  <c r="A7" i="25"/>
  <c r="E7" i="21" l="1"/>
  <c r="C10" i="29"/>
  <c r="C13" i="29"/>
  <c r="C17" i="29"/>
  <c r="C19" i="29"/>
  <c r="C20" i="29"/>
  <c r="C21" i="29"/>
  <c r="C23" i="29"/>
  <c r="C24" i="29"/>
  <c r="C25" i="29"/>
  <c r="C26" i="29"/>
  <c r="C27" i="29"/>
  <c r="C32" i="29"/>
  <c r="C33" i="29"/>
  <c r="C37" i="29"/>
  <c r="C39" i="29"/>
  <c r="C43" i="29"/>
  <c r="C44" i="29"/>
  <c r="C47" i="29"/>
  <c r="C50" i="29"/>
  <c r="C51" i="29"/>
  <c r="C52" i="29"/>
  <c r="C55" i="29"/>
  <c r="C57" i="29"/>
  <c r="C63" i="29"/>
  <c r="C64" i="29"/>
  <c r="C65" i="29"/>
  <c r="C67" i="29"/>
  <c r="C68" i="29"/>
  <c r="C69" i="29"/>
  <c r="C71" i="29"/>
  <c r="C72" i="29"/>
  <c r="C73" i="29"/>
  <c r="C75" i="29"/>
  <c r="C76" i="29"/>
  <c r="C78" i="29"/>
  <c r="C80" i="29"/>
  <c r="C82" i="29"/>
  <c r="C84" i="29"/>
  <c r="C86" i="29"/>
  <c r="C87" i="29"/>
  <c r="C88" i="29"/>
  <c r="C89" i="29"/>
  <c r="C91" i="29"/>
  <c r="C92" i="29"/>
  <c r="C93" i="29"/>
  <c r="C95" i="29"/>
  <c r="C96" i="29"/>
  <c r="C97" i="29"/>
  <c r="C99" i="29"/>
  <c r="C101" i="29"/>
  <c r="C103" i="29"/>
  <c r="C104" i="29"/>
  <c r="C105" i="29"/>
  <c r="C106" i="29"/>
  <c r="C108" i="29"/>
  <c r="C109" i="29"/>
  <c r="C110" i="29"/>
  <c r="C111" i="29"/>
  <c r="C112" i="29"/>
  <c r="C113" i="29"/>
  <c r="C114" i="29"/>
  <c r="C116" i="29"/>
  <c r="C117" i="29"/>
  <c r="C118" i="29"/>
  <c r="C120" i="29"/>
  <c r="C121" i="29"/>
  <c r="C122" i="29"/>
  <c r="C7" i="29"/>
  <c r="A120" i="29"/>
  <c r="A121" i="29"/>
  <c r="A125" i="29"/>
  <c r="A109" i="29"/>
  <c r="A110" i="29"/>
  <c r="A111" i="29"/>
  <c r="A112" i="29"/>
  <c r="A113" i="29"/>
  <c r="A115" i="29"/>
  <c r="A116" i="29"/>
  <c r="A117" i="29"/>
  <c r="A119" i="29"/>
  <c r="A94" i="29"/>
  <c r="A95" i="29"/>
  <c r="A96" i="29"/>
  <c r="A98" i="29"/>
  <c r="A100" i="29"/>
  <c r="A102" i="29"/>
  <c r="A103" i="29"/>
  <c r="A104" i="29"/>
  <c r="A105" i="29"/>
  <c r="A107" i="29"/>
  <c r="A108" i="29"/>
  <c r="A12" i="29"/>
  <c r="A16" i="29"/>
  <c r="A18" i="29"/>
  <c r="A19" i="29"/>
  <c r="A20" i="29"/>
  <c r="A22" i="29"/>
  <c r="A23" i="29"/>
  <c r="A24" i="29"/>
  <c r="A25" i="29"/>
  <c r="A26" i="29"/>
  <c r="A31" i="29"/>
  <c r="A32" i="29"/>
  <c r="A36" i="29"/>
  <c r="A38" i="29"/>
  <c r="A42" i="29"/>
  <c r="A43" i="29"/>
  <c r="A46" i="29"/>
  <c r="A49" i="29"/>
  <c r="A50" i="29"/>
  <c r="A51" i="29"/>
  <c r="A54" i="29"/>
  <c r="A56" i="29"/>
  <c r="A62" i="29"/>
  <c r="A63" i="29"/>
  <c r="A64" i="29"/>
  <c r="A66" i="29"/>
  <c r="A67" i="29"/>
  <c r="A68" i="29"/>
  <c r="A70" i="29"/>
  <c r="A71" i="29"/>
  <c r="A72" i="29"/>
  <c r="A74" i="29"/>
  <c r="A75" i="29"/>
  <c r="A77" i="29"/>
  <c r="A79" i="29"/>
  <c r="A81" i="29"/>
  <c r="A83" i="29"/>
  <c r="A85" i="29"/>
  <c r="A86" i="29"/>
  <c r="A87" i="29"/>
  <c r="A88" i="29"/>
  <c r="A90" i="29"/>
  <c r="A91" i="29"/>
  <c r="A92" i="29"/>
  <c r="A7" i="29"/>
  <c r="S119" i="22"/>
  <c r="I25" i="22"/>
  <c r="S25" i="22"/>
  <c r="I26" i="22"/>
  <c r="S26" i="22"/>
  <c r="I27" i="22"/>
  <c r="S27" i="22"/>
  <c r="I28" i="22"/>
  <c r="S28" i="22"/>
  <c r="I29" i="22"/>
  <c r="S29" i="22"/>
  <c r="I30" i="22"/>
  <c r="S30" i="22"/>
  <c r="I31" i="22"/>
  <c r="S31" i="22"/>
  <c r="I32" i="22"/>
  <c r="S32" i="22"/>
  <c r="I33" i="22"/>
  <c r="I34" i="22"/>
  <c r="S34" i="22"/>
  <c r="I35" i="22"/>
  <c r="S35" i="22"/>
  <c r="I36" i="22"/>
  <c r="S36" i="22"/>
  <c r="I37" i="22"/>
  <c r="S37" i="22"/>
  <c r="I38" i="22"/>
  <c r="S38" i="22"/>
  <c r="I39" i="22"/>
  <c r="S39" i="22"/>
  <c r="I40" i="22"/>
  <c r="S40" i="22"/>
  <c r="I41" i="22"/>
  <c r="S41" i="22"/>
  <c r="I42" i="22"/>
  <c r="S42" i="22"/>
  <c r="I43" i="22"/>
  <c r="S43" i="22"/>
  <c r="I44" i="22"/>
  <c r="S44" i="22"/>
  <c r="I45" i="22"/>
  <c r="I46" i="22"/>
  <c r="S46" i="22"/>
  <c r="I47" i="22"/>
  <c r="S47" i="22"/>
  <c r="I48" i="22"/>
  <c r="S48" i="22"/>
  <c r="I49" i="22"/>
  <c r="S49" i="22"/>
  <c r="I50" i="22"/>
  <c r="S50" i="22"/>
  <c r="I51" i="22"/>
  <c r="S51" i="22"/>
  <c r="I52" i="22"/>
  <c r="S52" i="22"/>
  <c r="I53" i="22"/>
  <c r="S53" i="22"/>
  <c r="I54" i="22"/>
  <c r="S54" i="22"/>
  <c r="I55" i="22"/>
  <c r="S55" i="22"/>
  <c r="I56" i="22"/>
  <c r="S56" i="22"/>
  <c r="I57" i="22"/>
  <c r="I58" i="22"/>
  <c r="S58" i="22"/>
  <c r="I59" i="22"/>
  <c r="S59" i="22"/>
  <c r="I60" i="22"/>
  <c r="S60" i="22"/>
  <c r="I61" i="22"/>
  <c r="S61" i="22"/>
  <c r="I62" i="22"/>
  <c r="S62" i="22"/>
  <c r="I63" i="22"/>
  <c r="S63" i="22"/>
  <c r="I64" i="22"/>
  <c r="S64" i="22"/>
  <c r="I65" i="22"/>
  <c r="S65" i="22"/>
  <c r="I66" i="22"/>
  <c r="S66" i="22"/>
  <c r="I67" i="22"/>
  <c r="S67" i="22"/>
  <c r="I68" i="22"/>
  <c r="S68" i="22"/>
  <c r="I69" i="22"/>
  <c r="I70" i="22"/>
  <c r="S70" i="22"/>
  <c r="I71" i="22"/>
  <c r="S71" i="22"/>
  <c r="I72" i="22"/>
  <c r="S72" i="22"/>
  <c r="I73" i="22"/>
  <c r="S73" i="22"/>
  <c r="I74" i="22"/>
  <c r="S74" i="22"/>
  <c r="I75" i="22"/>
  <c r="S75" i="22"/>
  <c r="I76" i="22"/>
  <c r="S76" i="22"/>
  <c r="I77" i="22"/>
  <c r="S77" i="22"/>
  <c r="I78" i="22"/>
  <c r="S78" i="22"/>
  <c r="I79" i="22"/>
  <c r="S79" i="22"/>
  <c r="I80" i="22"/>
  <c r="S80" i="22"/>
  <c r="I81" i="22"/>
  <c r="S81" i="22"/>
  <c r="I82" i="22"/>
  <c r="S82" i="22"/>
  <c r="I83" i="22"/>
  <c r="S83" i="22"/>
  <c r="I84" i="22"/>
  <c r="S84" i="22"/>
  <c r="I85" i="22"/>
  <c r="S85" i="22"/>
  <c r="I86" i="22"/>
  <c r="S86" i="22"/>
  <c r="I87" i="22"/>
  <c r="S87" i="22"/>
  <c r="I88" i="22"/>
  <c r="S88" i="22"/>
  <c r="I89" i="22"/>
  <c r="S89" i="22"/>
  <c r="I90" i="22"/>
  <c r="S90" i="22"/>
  <c r="I91" i="22"/>
  <c r="S91" i="22"/>
  <c r="I92" i="22"/>
  <c r="S92" i="22"/>
  <c r="I93" i="22"/>
  <c r="S93" i="22"/>
  <c r="I94" i="22"/>
  <c r="S94" i="22"/>
  <c r="I95" i="22"/>
  <c r="S95" i="22"/>
  <c r="I96" i="22"/>
  <c r="S96" i="22"/>
  <c r="I97" i="22"/>
  <c r="S97" i="22"/>
  <c r="I98" i="22"/>
  <c r="S98" i="22"/>
  <c r="I99" i="22"/>
  <c r="S99" i="22"/>
  <c r="I100" i="22"/>
  <c r="S100" i="22"/>
  <c r="I101" i="22"/>
  <c r="S101" i="22"/>
  <c r="I102" i="22"/>
  <c r="S102" i="22"/>
  <c r="I103" i="22"/>
  <c r="S103" i="22"/>
  <c r="I104" i="22"/>
  <c r="S104" i="22"/>
  <c r="I105" i="22"/>
  <c r="I106" i="22"/>
  <c r="S106" i="22"/>
  <c r="I107" i="22"/>
  <c r="S107" i="22"/>
  <c r="I108" i="22"/>
  <c r="S108" i="22"/>
  <c r="I109" i="22"/>
  <c r="S109" i="22"/>
  <c r="I110" i="22"/>
  <c r="S110" i="22"/>
  <c r="I111" i="22"/>
  <c r="S111" i="22"/>
  <c r="I112" i="22"/>
  <c r="S112" i="22"/>
  <c r="I113" i="22"/>
  <c r="S113" i="22"/>
  <c r="I114" i="22"/>
  <c r="S114" i="22"/>
  <c r="I115" i="22"/>
  <c r="S115" i="22"/>
  <c r="I116" i="22"/>
  <c r="S116" i="22"/>
  <c r="I117" i="22"/>
  <c r="S117" i="22"/>
  <c r="I118" i="22"/>
  <c r="S118" i="22"/>
  <c r="I119" i="22"/>
  <c r="I120" i="22"/>
  <c r="S120" i="22"/>
  <c r="I121" i="22"/>
  <c r="S121" i="22"/>
  <c r="I122" i="22"/>
  <c r="S122" i="22"/>
  <c r="I123" i="22"/>
  <c r="S123" i="22"/>
  <c r="I124" i="22"/>
  <c r="S124" i="22"/>
  <c r="I125" i="22"/>
  <c r="S125" i="22"/>
  <c r="I126" i="22"/>
  <c r="S126" i="22"/>
  <c r="I127" i="22"/>
  <c r="S127" i="22"/>
  <c r="I128" i="22"/>
  <c r="S128" i="22"/>
  <c r="I129" i="22"/>
  <c r="S129" i="22"/>
  <c r="I130" i="22"/>
  <c r="S130" i="22"/>
  <c r="I131" i="22"/>
  <c r="S131" i="22"/>
  <c r="I132" i="22"/>
  <c r="S132" i="22"/>
  <c r="I133" i="22"/>
  <c r="S133" i="22"/>
  <c r="I134" i="22"/>
  <c r="S134" i="22"/>
  <c r="I135" i="22"/>
  <c r="S135" i="22"/>
  <c r="I136" i="22"/>
  <c r="S136" i="22"/>
  <c r="I137" i="22"/>
  <c r="S137" i="22"/>
  <c r="I138" i="22"/>
  <c r="S138" i="22"/>
  <c r="I139" i="22"/>
  <c r="S139" i="22"/>
  <c r="I140" i="22"/>
  <c r="S140" i="22"/>
  <c r="I141" i="22"/>
  <c r="S141" i="22"/>
  <c r="I142" i="22"/>
  <c r="S142" i="22"/>
  <c r="I143" i="22"/>
  <c r="S143" i="22"/>
  <c r="I144" i="22"/>
  <c r="S144" i="22"/>
  <c r="I145" i="22"/>
  <c r="S145" i="22"/>
  <c r="I146" i="22"/>
  <c r="S146" i="22"/>
  <c r="I147" i="22"/>
  <c r="S147" i="22"/>
  <c r="I148" i="22"/>
  <c r="S148" i="22"/>
  <c r="I149" i="22"/>
  <c r="S149" i="22"/>
  <c r="I150" i="22"/>
  <c r="S150" i="22"/>
  <c r="I151" i="22"/>
  <c r="S151" i="22"/>
  <c r="I152" i="22"/>
  <c r="S152" i="22"/>
  <c r="I153" i="22"/>
  <c r="S153" i="22"/>
  <c r="I154" i="22"/>
  <c r="S154" i="22"/>
  <c r="I155" i="22"/>
  <c r="S155" i="22"/>
  <c r="I156" i="22"/>
  <c r="S156" i="22"/>
  <c r="I157" i="22"/>
  <c r="S157" i="22"/>
  <c r="I158" i="22"/>
  <c r="S158" i="22"/>
  <c r="I159" i="22"/>
  <c r="S159" i="22"/>
  <c r="I160" i="22"/>
  <c r="S160" i="22"/>
  <c r="I161" i="22"/>
  <c r="S161" i="22"/>
  <c r="I162" i="22"/>
  <c r="S162" i="22"/>
  <c r="I163" i="22"/>
  <c r="S163" i="22"/>
  <c r="I164" i="22"/>
  <c r="S164" i="22"/>
  <c r="I165" i="22"/>
  <c r="S165" i="22"/>
  <c r="I166" i="22"/>
  <c r="S166" i="22"/>
  <c r="I167" i="22"/>
  <c r="S167" i="22"/>
  <c r="I168" i="22"/>
  <c r="S168" i="22"/>
  <c r="I169" i="22"/>
  <c r="S169" i="22"/>
  <c r="I170" i="22"/>
  <c r="S170" i="22"/>
  <c r="I171" i="22"/>
  <c r="S171" i="22"/>
  <c r="I172" i="22"/>
  <c r="S172" i="22"/>
  <c r="I173" i="22"/>
  <c r="S173" i="22"/>
  <c r="I174" i="22"/>
  <c r="S174" i="22"/>
  <c r="I175" i="22"/>
  <c r="S175" i="22"/>
  <c r="I176" i="22"/>
  <c r="S176" i="22"/>
  <c r="I177" i="22"/>
  <c r="S177" i="22"/>
  <c r="I178" i="22"/>
  <c r="S178" i="22"/>
  <c r="I179" i="22"/>
  <c r="S179" i="22"/>
  <c r="I180" i="22"/>
  <c r="S180" i="22"/>
  <c r="I181" i="22"/>
  <c r="S181" i="22"/>
  <c r="I182" i="22"/>
  <c r="S182" i="22"/>
  <c r="I183" i="22"/>
  <c r="S183" i="22"/>
  <c r="I184" i="22"/>
  <c r="S184" i="22"/>
  <c r="I185" i="22"/>
  <c r="S185" i="22"/>
  <c r="I186" i="22"/>
  <c r="S186" i="22"/>
  <c r="I187" i="22"/>
  <c r="S187" i="22"/>
  <c r="I188" i="22"/>
  <c r="S188" i="22"/>
  <c r="I189" i="22"/>
  <c r="S189" i="22"/>
  <c r="I190" i="22"/>
  <c r="S190" i="22"/>
  <c r="I191" i="22"/>
  <c r="S191" i="22"/>
  <c r="I192" i="22"/>
  <c r="S192" i="22"/>
  <c r="I193" i="22"/>
  <c r="S193" i="22"/>
  <c r="I194" i="22"/>
  <c r="S194" i="22"/>
  <c r="I195" i="22"/>
  <c r="S195" i="22"/>
  <c r="I196" i="22"/>
  <c r="S196" i="22"/>
  <c r="I197" i="22"/>
  <c r="S197" i="22"/>
  <c r="I198" i="22"/>
  <c r="S198" i="22"/>
  <c r="I199" i="22"/>
  <c r="S199" i="22"/>
  <c r="I200" i="22"/>
  <c r="S200" i="22"/>
  <c r="I201" i="22"/>
  <c r="S201" i="22"/>
  <c r="I202" i="22"/>
  <c r="S202" i="22"/>
  <c r="I203" i="22"/>
  <c r="S203" i="22"/>
  <c r="I204" i="22"/>
  <c r="S204" i="22"/>
  <c r="I205" i="22"/>
  <c r="S205" i="22"/>
  <c r="I206" i="22"/>
  <c r="S206" i="22"/>
  <c r="I207" i="22"/>
  <c r="S207" i="22"/>
  <c r="I208" i="22"/>
  <c r="S208" i="22"/>
  <c r="I209" i="22"/>
  <c r="S209" i="22"/>
  <c r="I210" i="22"/>
  <c r="S210" i="22"/>
  <c r="I211" i="22"/>
  <c r="S211" i="22"/>
  <c r="I212" i="22"/>
  <c r="S212" i="22"/>
  <c r="I213" i="22"/>
  <c r="S213" i="22"/>
  <c r="I214" i="22"/>
  <c r="S214" i="22"/>
  <c r="I215" i="22"/>
  <c r="S215" i="22"/>
  <c r="I216" i="22"/>
  <c r="S216" i="22"/>
  <c r="I217" i="22"/>
  <c r="S217" i="22"/>
  <c r="I218" i="22"/>
  <c r="S218" i="22"/>
  <c r="I219" i="22"/>
  <c r="S219" i="22"/>
  <c r="I220" i="22"/>
  <c r="S220" i="22"/>
  <c r="I221" i="22"/>
  <c r="S221" i="22"/>
  <c r="I222" i="22"/>
  <c r="S222" i="22"/>
  <c r="I223" i="22"/>
  <c r="S223" i="22"/>
  <c r="I224" i="22"/>
  <c r="S224" i="22"/>
  <c r="I225" i="22"/>
  <c r="S225" i="22"/>
  <c r="I226" i="22"/>
  <c r="S226" i="22"/>
  <c r="I227" i="22"/>
  <c r="S227" i="22"/>
  <c r="I228" i="22"/>
  <c r="S228" i="22"/>
  <c r="I229" i="22"/>
  <c r="S229" i="22"/>
  <c r="I230" i="22"/>
  <c r="S230" i="22"/>
  <c r="I231" i="22"/>
  <c r="S231" i="22"/>
  <c r="I232" i="22"/>
  <c r="S232" i="22"/>
  <c r="I233" i="22"/>
  <c r="S233" i="22"/>
  <c r="I234" i="22"/>
  <c r="S234" i="22"/>
  <c r="I235" i="22"/>
  <c r="S235" i="22"/>
  <c r="I236" i="22"/>
  <c r="S236" i="22"/>
  <c r="I237" i="22"/>
  <c r="S237" i="22"/>
  <c r="I238" i="22"/>
  <c r="S238" i="22"/>
  <c r="I239" i="22"/>
  <c r="S239" i="22"/>
  <c r="I240" i="22"/>
  <c r="S240" i="22"/>
  <c r="I241" i="22"/>
  <c r="S241" i="22"/>
  <c r="I242" i="22"/>
  <c r="S242" i="22"/>
  <c r="I243" i="22"/>
  <c r="S243" i="22"/>
  <c r="I244" i="22"/>
  <c r="S244" i="22"/>
  <c r="I245" i="22"/>
  <c r="S245" i="22"/>
  <c r="I246" i="22"/>
  <c r="S246" i="22"/>
  <c r="I247" i="22"/>
  <c r="S247" i="22"/>
  <c r="I248" i="22"/>
  <c r="S248" i="22"/>
  <c r="I249" i="22"/>
  <c r="S249" i="22"/>
  <c r="I250" i="22"/>
  <c r="S250" i="22"/>
  <c r="I251" i="22"/>
  <c r="S251" i="22"/>
  <c r="I252" i="22"/>
  <c r="S252" i="22"/>
  <c r="I253" i="22"/>
  <c r="S253" i="22"/>
  <c r="I254" i="22"/>
  <c r="S254" i="22"/>
  <c r="I255" i="22"/>
  <c r="S255" i="22"/>
  <c r="I256" i="22"/>
  <c r="S256" i="22"/>
  <c r="I257" i="22"/>
  <c r="S257" i="22"/>
  <c r="I258" i="22"/>
  <c r="S258" i="22"/>
  <c r="I259" i="22"/>
  <c r="S259" i="22"/>
  <c r="I260" i="22"/>
  <c r="S260" i="22"/>
  <c r="I261" i="22"/>
  <c r="S261" i="22"/>
  <c r="I262" i="22"/>
  <c r="S262" i="22"/>
  <c r="I263" i="22"/>
  <c r="S263" i="22"/>
  <c r="I264" i="22"/>
  <c r="S264" i="22"/>
  <c r="I265" i="22"/>
  <c r="S265" i="22"/>
  <c r="I266" i="22"/>
  <c r="S266" i="22"/>
  <c r="I267" i="22"/>
  <c r="S267" i="22"/>
  <c r="I268" i="22"/>
  <c r="S268" i="22"/>
  <c r="I269" i="22"/>
  <c r="S269" i="22"/>
  <c r="I270" i="22"/>
  <c r="S270" i="22"/>
  <c r="I271" i="22"/>
  <c r="S271" i="22"/>
  <c r="I272" i="22"/>
  <c r="S272" i="22"/>
  <c r="I273" i="22"/>
  <c r="S273" i="22"/>
  <c r="I274" i="22"/>
  <c r="S274" i="22"/>
  <c r="I275" i="22"/>
  <c r="S275" i="22"/>
  <c r="I276" i="22"/>
  <c r="S276" i="22"/>
  <c r="I277" i="22"/>
  <c r="S277" i="22"/>
  <c r="I278" i="22"/>
  <c r="S278" i="22"/>
  <c r="I279" i="22"/>
  <c r="S279" i="22"/>
  <c r="I280" i="22"/>
  <c r="S280" i="22"/>
  <c r="I281" i="22"/>
  <c r="S281" i="22"/>
  <c r="I282" i="22"/>
  <c r="S282" i="22"/>
  <c r="I283" i="22"/>
  <c r="S283" i="22"/>
  <c r="I284" i="22"/>
  <c r="S284" i="22"/>
  <c r="I285" i="22"/>
  <c r="S285" i="22"/>
  <c r="I286" i="22"/>
  <c r="S286" i="22"/>
  <c r="I287" i="22"/>
  <c r="S287" i="22"/>
  <c r="I288" i="22"/>
  <c r="S288" i="22"/>
  <c r="I289" i="22"/>
  <c r="S289" i="22"/>
  <c r="I290" i="22"/>
  <c r="S290" i="22"/>
  <c r="I291" i="22"/>
  <c r="S291" i="22"/>
  <c r="I292" i="22"/>
  <c r="S292" i="22"/>
  <c r="I293" i="22"/>
  <c r="S293" i="22"/>
  <c r="I294" i="22"/>
  <c r="S294" i="22"/>
  <c r="I295" i="22"/>
  <c r="S295" i="22"/>
  <c r="I296" i="22"/>
  <c r="S296" i="22"/>
  <c r="I297" i="22"/>
  <c r="S297" i="22"/>
  <c r="I298" i="22"/>
  <c r="S298" i="22"/>
  <c r="I299" i="22"/>
  <c r="S299" i="22"/>
  <c r="I300" i="22"/>
  <c r="S300" i="22"/>
  <c r="I301" i="22"/>
  <c r="S301" i="22"/>
  <c r="I302" i="22"/>
  <c r="S302" i="22"/>
  <c r="I303" i="22"/>
  <c r="S303" i="22"/>
  <c r="I304" i="22"/>
  <c r="S304" i="22"/>
  <c r="I305" i="22"/>
  <c r="S305" i="22"/>
  <c r="I306" i="22"/>
  <c r="S306" i="22"/>
  <c r="I307" i="22"/>
  <c r="S307" i="22"/>
  <c r="I308" i="22"/>
  <c r="S308" i="22"/>
  <c r="I309" i="22"/>
  <c r="S309" i="22"/>
  <c r="I310" i="22"/>
  <c r="S310" i="22"/>
  <c r="I311" i="22"/>
  <c r="S311" i="22"/>
  <c r="I312" i="22"/>
  <c r="S312" i="22"/>
  <c r="I313" i="22"/>
  <c r="S313" i="22"/>
  <c r="I314" i="22"/>
  <c r="S314" i="22"/>
  <c r="I315" i="22"/>
  <c r="S315" i="22"/>
  <c r="I316" i="22"/>
  <c r="S316" i="22"/>
  <c r="I317" i="22"/>
  <c r="S317" i="22"/>
  <c r="I318" i="22"/>
  <c r="S318" i="22"/>
  <c r="I319" i="22"/>
  <c r="S319" i="22"/>
  <c r="I320" i="22"/>
  <c r="S320" i="22"/>
  <c r="I321" i="22"/>
  <c r="S321" i="22"/>
  <c r="I322" i="22"/>
  <c r="S322" i="22"/>
  <c r="I323" i="22"/>
  <c r="S323" i="22"/>
  <c r="I324" i="22"/>
  <c r="S324" i="22"/>
  <c r="I325" i="22"/>
  <c r="S325" i="22"/>
  <c r="I326" i="22"/>
  <c r="S326" i="22"/>
  <c r="I327" i="22"/>
  <c r="S327" i="22"/>
  <c r="I328" i="22"/>
  <c r="S328" i="22"/>
  <c r="I329" i="22"/>
  <c r="I330" i="22"/>
  <c r="S330" i="22"/>
  <c r="I331" i="22"/>
  <c r="S331" i="22"/>
  <c r="I332" i="22"/>
  <c r="S332" i="22"/>
  <c r="I333" i="22"/>
  <c r="S333" i="22"/>
  <c r="I334" i="22"/>
  <c r="S334" i="22"/>
  <c r="I335" i="22"/>
  <c r="I336" i="22"/>
  <c r="S336" i="22"/>
  <c r="I337" i="22"/>
  <c r="S337" i="22"/>
  <c r="I338" i="22"/>
  <c r="S338" i="22"/>
  <c r="I339" i="22"/>
  <c r="S339" i="22"/>
  <c r="I340" i="22"/>
  <c r="S340" i="22"/>
  <c r="I341" i="22"/>
  <c r="S341" i="22"/>
  <c r="I342" i="22"/>
  <c r="S342" i="22"/>
  <c r="I343" i="22"/>
  <c r="S343" i="22"/>
  <c r="I344" i="22"/>
  <c r="S344" i="22"/>
  <c r="I345" i="22"/>
  <c r="S345" i="22"/>
  <c r="I346" i="22"/>
  <c r="S346" i="22"/>
  <c r="I347" i="22"/>
  <c r="S347" i="22"/>
  <c r="I348" i="22"/>
  <c r="S348" i="22"/>
  <c r="I349" i="22"/>
  <c r="S349" i="22"/>
  <c r="I350" i="22"/>
  <c r="S350" i="22"/>
  <c r="I351" i="22"/>
  <c r="S351" i="22"/>
  <c r="I352" i="22"/>
  <c r="S352" i="22"/>
  <c r="I353" i="22"/>
  <c r="S353" i="22"/>
  <c r="I354" i="22"/>
  <c r="S354" i="22"/>
  <c r="I355" i="22"/>
  <c r="S355" i="22"/>
  <c r="I356" i="22"/>
  <c r="S356" i="22"/>
  <c r="I357" i="22"/>
  <c r="S357" i="22"/>
  <c r="I358" i="22"/>
  <c r="S358" i="22"/>
  <c r="I359" i="22"/>
  <c r="S359" i="22"/>
  <c r="I360" i="22"/>
  <c r="S360" i="22"/>
  <c r="I361" i="22"/>
  <c r="S361" i="22"/>
  <c r="I362" i="22"/>
  <c r="S362" i="22"/>
  <c r="I363" i="22"/>
  <c r="S363" i="22"/>
  <c r="I364" i="22"/>
  <c r="S364" i="22"/>
  <c r="I365" i="22"/>
  <c r="S365" i="22"/>
  <c r="I366" i="22"/>
  <c r="S366" i="22"/>
  <c r="I367" i="22"/>
  <c r="S367" i="22"/>
  <c r="I368" i="22"/>
  <c r="S368" i="22"/>
  <c r="I369" i="22"/>
  <c r="S369" i="22"/>
  <c r="I370" i="22"/>
  <c r="S370" i="22"/>
  <c r="I371" i="22"/>
  <c r="S371" i="22"/>
  <c r="I372" i="22"/>
  <c r="S372" i="22"/>
  <c r="I373" i="22"/>
  <c r="S373" i="22"/>
  <c r="I374" i="22"/>
  <c r="S374" i="22"/>
  <c r="I375" i="22"/>
  <c r="S375" i="22"/>
  <c r="I376" i="22"/>
  <c r="S376" i="22"/>
  <c r="I377" i="22"/>
  <c r="S377" i="22"/>
  <c r="I378" i="22"/>
  <c r="S378" i="22"/>
  <c r="I379" i="22"/>
  <c r="S379" i="22"/>
  <c r="I380" i="22"/>
  <c r="S380" i="22"/>
  <c r="I381" i="22"/>
  <c r="S381" i="22"/>
  <c r="I382" i="22"/>
  <c r="S382" i="22"/>
  <c r="I383" i="22"/>
  <c r="S383" i="22"/>
  <c r="I384" i="22"/>
  <c r="S384" i="22"/>
  <c r="I385" i="22"/>
  <c r="S385" i="22"/>
  <c r="I386" i="22"/>
  <c r="S386" i="22"/>
  <c r="I387" i="22"/>
  <c r="S387" i="22"/>
  <c r="I388" i="22"/>
  <c r="S388" i="22"/>
  <c r="I389" i="22"/>
  <c r="S389" i="22"/>
  <c r="I390" i="22"/>
  <c r="S390" i="22"/>
  <c r="I391" i="22"/>
  <c r="S391" i="22"/>
  <c r="I392" i="22"/>
  <c r="S392" i="22"/>
  <c r="I393" i="22"/>
  <c r="S393" i="22"/>
  <c r="I394" i="22"/>
  <c r="S394" i="22"/>
  <c r="I395" i="22"/>
  <c r="S395" i="22"/>
  <c r="I396" i="22"/>
  <c r="S396" i="22"/>
  <c r="I397" i="22"/>
  <c r="S397" i="22"/>
  <c r="I398" i="22"/>
  <c r="S398" i="22"/>
  <c r="I399" i="22"/>
  <c r="S399" i="22"/>
  <c r="I400" i="22"/>
  <c r="S400" i="22"/>
  <c r="I401" i="22"/>
  <c r="S401" i="22"/>
  <c r="I402" i="22"/>
  <c r="S402" i="22"/>
  <c r="I403" i="22"/>
  <c r="S403" i="22"/>
  <c r="I404" i="22"/>
  <c r="S404" i="22"/>
  <c r="I405" i="22"/>
  <c r="S405" i="22"/>
  <c r="I406" i="22"/>
  <c r="S406" i="22"/>
  <c r="I407" i="22"/>
  <c r="S407" i="22"/>
  <c r="I408" i="22"/>
  <c r="S408" i="22"/>
  <c r="I409" i="22"/>
  <c r="S409" i="22"/>
  <c r="I410" i="22"/>
  <c r="S410" i="22"/>
  <c r="I411" i="22"/>
  <c r="S411" i="22"/>
  <c r="I412" i="22"/>
  <c r="S412" i="22"/>
  <c r="I413" i="22"/>
  <c r="S413" i="22"/>
  <c r="I414" i="22"/>
  <c r="S414" i="22"/>
  <c r="S24" i="22"/>
  <c r="S23" i="22"/>
  <c r="S22" i="22"/>
  <c r="S21" i="22"/>
  <c r="S19" i="22"/>
  <c r="I24" i="22"/>
  <c r="I23" i="22"/>
  <c r="I22" i="22"/>
  <c r="I21" i="22"/>
  <c r="S20" i="22"/>
  <c r="I20" i="22"/>
  <c r="I19" i="22"/>
  <c r="I16" i="22"/>
  <c r="I17" i="22"/>
  <c r="I18" i="22"/>
  <c r="I10" i="22"/>
  <c r="I11" i="22"/>
  <c r="I12" i="22"/>
  <c r="I7" i="22"/>
  <c r="S335" i="22" l="1"/>
  <c r="S69" i="22"/>
  <c r="S105" i="22"/>
  <c r="S45" i="22"/>
  <c r="S329" i="22"/>
  <c r="S57" i="22"/>
  <c r="S33" i="22"/>
  <c r="S18" i="22"/>
  <c r="S17" i="22"/>
  <c r="S16" i="22"/>
  <c r="A8" i="23" l="1"/>
  <c r="B8" i="23"/>
  <c r="A9" i="23"/>
  <c r="B9" i="23"/>
  <c r="A10" i="23"/>
  <c r="B10" i="23"/>
  <c r="A11" i="23"/>
  <c r="B11" i="23"/>
  <c r="A12" i="23"/>
  <c r="B12" i="23"/>
  <c r="A13" i="23"/>
  <c r="B13" i="23"/>
  <c r="A14" i="23"/>
  <c r="B14" i="23"/>
  <c r="A15" i="23"/>
  <c r="B15" i="23"/>
  <c r="A16" i="23"/>
  <c r="B16" i="23"/>
  <c r="A17" i="23"/>
  <c r="B17" i="23"/>
  <c r="A18" i="23"/>
  <c r="B18" i="23"/>
  <c r="A19" i="23"/>
  <c r="B19" i="23"/>
  <c r="A20" i="23"/>
  <c r="B20" i="23"/>
  <c r="A21" i="23"/>
  <c r="B21" i="23"/>
  <c r="A22" i="23"/>
  <c r="B22" i="23"/>
  <c r="A23" i="23"/>
  <c r="B23" i="23"/>
  <c r="A24" i="23"/>
  <c r="B24" i="23"/>
  <c r="A25" i="23"/>
  <c r="B25" i="23"/>
  <c r="A26" i="23"/>
  <c r="B26" i="23"/>
  <c r="A27" i="23"/>
  <c r="B27" i="23"/>
  <c r="A28" i="23"/>
  <c r="B28" i="23"/>
  <c r="A29" i="23"/>
  <c r="B29" i="23"/>
  <c r="A30" i="23"/>
  <c r="B30" i="23"/>
  <c r="A31" i="23"/>
  <c r="B31" i="23"/>
  <c r="A32" i="23"/>
  <c r="B32" i="23"/>
  <c r="A33" i="23"/>
  <c r="B33" i="23"/>
  <c r="A34" i="23"/>
  <c r="B34" i="23"/>
  <c r="A35" i="23"/>
  <c r="B35" i="23"/>
  <c r="A36" i="23"/>
  <c r="B36" i="23"/>
  <c r="A37" i="23"/>
  <c r="B37" i="23"/>
  <c r="A38" i="23"/>
  <c r="B38" i="23"/>
  <c r="A39" i="23"/>
  <c r="B39" i="23"/>
  <c r="A40" i="23"/>
  <c r="B40" i="23"/>
  <c r="A41" i="23"/>
  <c r="B41" i="23"/>
  <c r="A42" i="23"/>
  <c r="B42" i="23"/>
  <c r="A43" i="23"/>
  <c r="B43" i="23"/>
  <c r="A44" i="23"/>
  <c r="B44" i="23"/>
  <c r="A45" i="23"/>
  <c r="B45" i="23"/>
  <c r="A46" i="23"/>
  <c r="B46" i="23"/>
  <c r="A47" i="23"/>
  <c r="B47" i="23"/>
  <c r="A48" i="23"/>
  <c r="B48" i="23"/>
  <c r="A49" i="23"/>
  <c r="B49" i="23"/>
  <c r="A50" i="23"/>
  <c r="B50" i="23"/>
  <c r="A51" i="23"/>
  <c r="B51" i="23"/>
  <c r="A52" i="23"/>
  <c r="B52" i="23"/>
  <c r="A53" i="23"/>
  <c r="B53" i="23"/>
  <c r="A54" i="23"/>
  <c r="B54" i="23"/>
  <c r="A55" i="23"/>
  <c r="B55" i="23"/>
  <c r="A56" i="23"/>
  <c r="B56" i="23"/>
  <c r="A57" i="23"/>
  <c r="B57" i="23"/>
  <c r="A58" i="23"/>
  <c r="B58" i="23"/>
  <c r="A59" i="23"/>
  <c r="B59" i="23"/>
  <c r="A60" i="23"/>
  <c r="B60" i="23"/>
  <c r="A61" i="23"/>
  <c r="B61" i="23"/>
  <c r="A62" i="23"/>
  <c r="B62" i="23"/>
  <c r="A63" i="23"/>
  <c r="B63" i="23"/>
  <c r="A64" i="23"/>
  <c r="B64" i="23"/>
  <c r="A65" i="23"/>
  <c r="B65" i="23"/>
  <c r="A66" i="23"/>
  <c r="B66" i="23"/>
  <c r="A67" i="23"/>
  <c r="B67" i="23"/>
  <c r="A68" i="23"/>
  <c r="B68" i="23"/>
  <c r="A69" i="23"/>
  <c r="B69" i="23"/>
  <c r="A70" i="23"/>
  <c r="B70" i="23"/>
  <c r="A71" i="23"/>
  <c r="A72" i="23"/>
  <c r="B72" i="23"/>
  <c r="A73" i="23"/>
  <c r="B73" i="23"/>
  <c r="A74" i="23"/>
  <c r="B74" i="23"/>
  <c r="C49" i="21"/>
  <c r="B52" i="21"/>
  <c r="B277" i="22" s="1"/>
  <c r="C62" i="21"/>
  <c r="B8" i="20"/>
  <c r="B8" i="21" s="1"/>
  <c r="B13" i="22" s="1"/>
  <c r="B9" i="20"/>
  <c r="B9" i="21" s="1"/>
  <c r="B19" i="22" s="1"/>
  <c r="B10" i="20"/>
  <c r="B10" i="21" s="1"/>
  <c r="B25" i="22" s="1"/>
  <c r="B11" i="20"/>
  <c r="B11" i="21" s="1"/>
  <c r="B31" i="22" s="1"/>
  <c r="B12" i="20"/>
  <c r="B12" i="21" s="1"/>
  <c r="B37" i="22" s="1"/>
  <c r="B13" i="20"/>
  <c r="B13" i="21" s="1"/>
  <c r="B43" i="22" s="1"/>
  <c r="B14" i="20"/>
  <c r="B14" i="21" s="1"/>
  <c r="B49" i="22" s="1"/>
  <c r="B15" i="20"/>
  <c r="B15" i="21" s="1"/>
  <c r="B55" i="22" s="1"/>
  <c r="B16" i="20"/>
  <c r="B16" i="21" s="1"/>
  <c r="B61" i="22" s="1"/>
  <c r="B17" i="20"/>
  <c r="B17" i="21" s="1"/>
  <c r="B67" i="22" s="1"/>
  <c r="B18" i="20"/>
  <c r="B18" i="21" s="1"/>
  <c r="B73" i="22" s="1"/>
  <c r="B19" i="20"/>
  <c r="B19" i="21" s="1"/>
  <c r="B79" i="22" s="1"/>
  <c r="B20" i="20"/>
  <c r="B20" i="21" s="1"/>
  <c r="B85" i="22" s="1"/>
  <c r="B21" i="20"/>
  <c r="B21" i="21" s="1"/>
  <c r="B91" i="22" s="1"/>
  <c r="B22" i="20"/>
  <c r="B22" i="21" s="1"/>
  <c r="B97" i="22" s="1"/>
  <c r="B23" i="20"/>
  <c r="B23" i="21" s="1"/>
  <c r="B103" i="22" s="1"/>
  <c r="B24" i="20"/>
  <c r="B24" i="21" s="1"/>
  <c r="B109" i="22" s="1"/>
  <c r="B25" i="20"/>
  <c r="B25" i="21" s="1"/>
  <c r="B115" i="22" s="1"/>
  <c r="B26" i="20"/>
  <c r="B26" i="21" s="1"/>
  <c r="B121" i="22" s="1"/>
  <c r="B27" i="20"/>
  <c r="B27" i="21" s="1"/>
  <c r="B127" i="22" s="1"/>
  <c r="B28" i="20"/>
  <c r="B28" i="21" s="1"/>
  <c r="B133" i="22" s="1"/>
  <c r="B29" i="20"/>
  <c r="B29" i="21" s="1"/>
  <c r="B139" i="22" s="1"/>
  <c r="B30" i="20"/>
  <c r="B30" i="21" s="1"/>
  <c r="B145" i="22" s="1"/>
  <c r="B31" i="20"/>
  <c r="B31" i="21" s="1"/>
  <c r="B151" i="22" s="1"/>
  <c r="B32" i="20"/>
  <c r="B32" i="21" s="1"/>
  <c r="B157" i="22" s="1"/>
  <c r="B33" i="20"/>
  <c r="B33" i="21" s="1"/>
  <c r="B163" i="22" s="1"/>
  <c r="B34" i="20"/>
  <c r="B34" i="21" s="1"/>
  <c r="B169" i="22" s="1"/>
  <c r="B35" i="20"/>
  <c r="B35" i="21" s="1"/>
  <c r="B175" i="22" s="1"/>
  <c r="B36" i="20"/>
  <c r="B36" i="21" s="1"/>
  <c r="B181" i="22" s="1"/>
  <c r="B37" i="20"/>
  <c r="B37" i="21" s="1"/>
  <c r="B187" i="22" s="1"/>
  <c r="B38" i="20"/>
  <c r="B38" i="21" s="1"/>
  <c r="B193" i="22" s="1"/>
  <c r="B39" i="20"/>
  <c r="B39" i="21" s="1"/>
  <c r="B199" i="22" s="1"/>
  <c r="B40" i="20"/>
  <c r="B40" i="21" s="1"/>
  <c r="B205" i="22" s="1"/>
  <c r="B41" i="20"/>
  <c r="B41" i="21" s="1"/>
  <c r="B211" i="22" s="1"/>
  <c r="B43" i="20"/>
  <c r="B43" i="21" s="1"/>
  <c r="B223" i="22" s="1"/>
  <c r="B44" i="20"/>
  <c r="B44" i="21" s="1"/>
  <c r="B229" i="22" s="1"/>
  <c r="B45" i="20"/>
  <c r="B45" i="21" s="1"/>
  <c r="B235" i="22" s="1"/>
  <c r="B46" i="20"/>
  <c r="B46" i="21" s="1"/>
  <c r="B241" i="22" s="1"/>
  <c r="B47" i="20"/>
  <c r="B47" i="21" s="1"/>
  <c r="B247" i="22" s="1"/>
  <c r="B48" i="20"/>
  <c r="B48" i="21" s="1"/>
  <c r="B253" i="22" s="1"/>
  <c r="B49" i="20"/>
  <c r="B49" i="21" s="1"/>
  <c r="B259" i="22" s="1"/>
  <c r="B50" i="20"/>
  <c r="B50" i="21" s="1"/>
  <c r="B265" i="22" s="1"/>
  <c r="B51" i="20"/>
  <c r="B51" i="21" s="1"/>
  <c r="B271" i="22" s="1"/>
  <c r="B52" i="20"/>
  <c r="B53" i="20"/>
  <c r="B53" i="21" s="1"/>
  <c r="B283" i="22" s="1"/>
  <c r="B54" i="20"/>
  <c r="B54" i="21" s="1"/>
  <c r="B289" i="22" s="1"/>
  <c r="B55" i="20"/>
  <c r="B55" i="21" s="1"/>
  <c r="B295" i="22" s="1"/>
  <c r="B56" i="20"/>
  <c r="B56" i="21" s="1"/>
  <c r="B301" i="22" s="1"/>
  <c r="B57" i="20"/>
  <c r="B57" i="21" s="1"/>
  <c r="B307" i="22" s="1"/>
  <c r="B58" i="20"/>
  <c r="B58" i="21" s="1"/>
  <c r="B313" i="22" s="1"/>
  <c r="B59" i="20"/>
  <c r="B59" i="21" s="1"/>
  <c r="B319" i="22" s="1"/>
  <c r="B60" i="20"/>
  <c r="B60" i="21" s="1"/>
  <c r="B325" i="22" s="1"/>
  <c r="B61" i="20"/>
  <c r="B61" i="21" s="1"/>
  <c r="B331" i="22" s="1"/>
  <c r="B62" i="20"/>
  <c r="B62" i="21" s="1"/>
  <c r="B337" i="22" s="1"/>
  <c r="B63" i="20"/>
  <c r="B63" i="21" s="1"/>
  <c r="B343" i="22" s="1"/>
  <c r="B64" i="20"/>
  <c r="B64" i="21" s="1"/>
  <c r="B349" i="22" s="1"/>
  <c r="B65" i="20"/>
  <c r="B65" i="21" s="1"/>
  <c r="B355" i="22" s="1"/>
  <c r="B66" i="20"/>
  <c r="B66" i="21" s="1"/>
  <c r="B361" i="22" s="1"/>
  <c r="B67" i="20"/>
  <c r="B67" i="21" s="1"/>
  <c r="B367" i="22" s="1"/>
  <c r="B68" i="20"/>
  <c r="B68" i="21" s="1"/>
  <c r="B373" i="22" s="1"/>
  <c r="B69" i="20"/>
  <c r="B69" i="21" s="1"/>
  <c r="B379" i="22" s="1"/>
  <c r="B70" i="20"/>
  <c r="B70" i="21" s="1"/>
  <c r="B385" i="22" s="1"/>
  <c r="B73" i="20"/>
  <c r="B73" i="21" s="1"/>
  <c r="B403" i="22" s="1"/>
  <c r="B74" i="20"/>
  <c r="B74" i="21" s="1"/>
  <c r="B409" i="22" s="1"/>
  <c r="A58" i="20"/>
  <c r="A58" i="21" s="1"/>
  <c r="A313" i="22" s="1"/>
  <c r="D58" i="20"/>
  <c r="E58" i="20" s="1"/>
  <c r="C313" i="22" s="1" a="1"/>
  <c r="C313" i="22" s="1"/>
  <c r="T313" i="22" s="1"/>
  <c r="T314" i="22" s="1"/>
  <c r="T315" i="22" s="1"/>
  <c r="T316" i="22" s="1"/>
  <c r="T317" i="22" s="1"/>
  <c r="T318" i="22" s="1"/>
  <c r="C58" i="23" s="1"/>
  <c r="H58" i="25" s="1"/>
  <c r="H58" i="20"/>
  <c r="I58" i="20"/>
  <c r="K58" i="20"/>
  <c r="L58" i="20"/>
  <c r="A59" i="20"/>
  <c r="A59" i="21" s="1"/>
  <c r="A319" i="22" s="1"/>
  <c r="D59" i="20"/>
  <c r="E59" i="20" s="1"/>
  <c r="C319" i="22" s="1" a="1"/>
  <c r="C319" i="22" s="1"/>
  <c r="T319" i="22" s="1"/>
  <c r="T320" i="22" s="1"/>
  <c r="T321" i="22" s="1"/>
  <c r="T322" i="22" s="1"/>
  <c r="T323" i="22" s="1"/>
  <c r="T324" i="22" s="1"/>
  <c r="C59" i="23" s="1"/>
  <c r="H59" i="25" s="1"/>
  <c r="F59" i="20"/>
  <c r="C59" i="21" s="1"/>
  <c r="H59" i="20"/>
  <c r="I59" i="20"/>
  <c r="K59" i="20"/>
  <c r="L59" i="20"/>
  <c r="A60" i="20"/>
  <c r="A60" i="21" s="1"/>
  <c r="A325" i="22" s="1"/>
  <c r="D60" i="20"/>
  <c r="F60" i="20" s="1"/>
  <c r="C60" i="21" s="1"/>
  <c r="H60" i="20"/>
  <c r="I60" i="20"/>
  <c r="K60" i="20"/>
  <c r="M60" i="20" s="1"/>
  <c r="L60" i="20"/>
  <c r="A61" i="20"/>
  <c r="A61" i="21" s="1"/>
  <c r="A331" i="22" s="1"/>
  <c r="D61" i="20"/>
  <c r="E61" i="20" s="1"/>
  <c r="C331" i="22" s="1" a="1"/>
  <c r="C331" i="22" s="1"/>
  <c r="T331" i="22" s="1"/>
  <c r="T332" i="22" s="1"/>
  <c r="T333" i="22" s="1"/>
  <c r="T334" i="22" s="1"/>
  <c r="T335" i="22" s="1"/>
  <c r="T336" i="22" s="1"/>
  <c r="C61" i="23" s="1"/>
  <c r="H61" i="25" s="1"/>
  <c r="H61" i="20"/>
  <c r="I61" i="20"/>
  <c r="K61" i="20"/>
  <c r="L61" i="20"/>
  <c r="A62" i="20"/>
  <c r="A62" i="21" s="1"/>
  <c r="A337" i="22" s="1"/>
  <c r="D62" i="20"/>
  <c r="F62" i="20" s="1"/>
  <c r="H62" i="20"/>
  <c r="I62" i="20"/>
  <c r="K62" i="20"/>
  <c r="L62" i="20"/>
  <c r="A63" i="20"/>
  <c r="A63" i="21" s="1"/>
  <c r="A343" i="22" s="1"/>
  <c r="D63" i="20"/>
  <c r="E63" i="20" s="1"/>
  <c r="C343" i="22" s="1" a="1"/>
  <c r="C343" i="22" s="1"/>
  <c r="T343" i="22" s="1"/>
  <c r="T344" i="22" s="1"/>
  <c r="T345" i="22" s="1"/>
  <c r="T346" i="22" s="1"/>
  <c r="T347" i="22" s="1"/>
  <c r="T348" i="22" s="1"/>
  <c r="C63" i="23" s="1"/>
  <c r="H63" i="25" s="1"/>
  <c r="H63" i="20"/>
  <c r="I63" i="20"/>
  <c r="K63" i="20"/>
  <c r="L63" i="20"/>
  <c r="A64" i="20"/>
  <c r="A64" i="21" s="1"/>
  <c r="A349" i="22" s="1"/>
  <c r="D64" i="20"/>
  <c r="E64" i="20" s="1"/>
  <c r="C349" i="22" s="1" a="1"/>
  <c r="C349" i="22" s="1"/>
  <c r="T349" i="22" s="1"/>
  <c r="T350" i="22" s="1"/>
  <c r="T351" i="22" s="1"/>
  <c r="T352" i="22" s="1"/>
  <c r="T353" i="22" s="1"/>
  <c r="T354" i="22" s="1"/>
  <c r="C64" i="23" s="1"/>
  <c r="H64" i="25" s="1"/>
  <c r="H64" i="20"/>
  <c r="I64" i="20"/>
  <c r="K64" i="20"/>
  <c r="L64" i="20"/>
  <c r="A65" i="20"/>
  <c r="A65" i="21" s="1"/>
  <c r="A355" i="22" s="1"/>
  <c r="D65" i="20"/>
  <c r="E65" i="20" s="1"/>
  <c r="C355" i="22" s="1" a="1"/>
  <c r="C355" i="22" s="1"/>
  <c r="T355" i="22" s="1"/>
  <c r="T356" i="22" s="1"/>
  <c r="T357" i="22" s="1"/>
  <c r="T358" i="22" s="1"/>
  <c r="T359" i="22" s="1"/>
  <c r="T360" i="22" s="1"/>
  <c r="C65" i="23" s="1"/>
  <c r="H65" i="25" s="1"/>
  <c r="H65" i="20"/>
  <c r="I65" i="20"/>
  <c r="K65" i="20"/>
  <c r="L65" i="20"/>
  <c r="A66" i="20"/>
  <c r="A66" i="21" s="1"/>
  <c r="A361" i="22" s="1"/>
  <c r="D66" i="20"/>
  <c r="F66" i="20" s="1"/>
  <c r="C66" i="21" s="1"/>
  <c r="H66" i="20"/>
  <c r="I66" i="20"/>
  <c r="K66" i="20"/>
  <c r="L66" i="20"/>
  <c r="A67" i="20"/>
  <c r="A67" i="21" s="1"/>
  <c r="A367" i="22" s="1"/>
  <c r="D67" i="20"/>
  <c r="E67" i="20" s="1"/>
  <c r="C367" i="22" s="1" a="1"/>
  <c r="C367" i="22" s="1"/>
  <c r="T367" i="22" s="1"/>
  <c r="T368" i="22" s="1"/>
  <c r="T369" i="22" s="1"/>
  <c r="T370" i="22" s="1"/>
  <c r="T371" i="22" s="1"/>
  <c r="T372" i="22" s="1"/>
  <c r="C67" i="23" s="1"/>
  <c r="H67" i="25" s="1"/>
  <c r="H67" i="20"/>
  <c r="I67" i="20"/>
  <c r="K67" i="20"/>
  <c r="L67" i="20"/>
  <c r="A68" i="20"/>
  <c r="A68" i="21" s="1"/>
  <c r="A373" i="22" s="1"/>
  <c r="D68" i="20"/>
  <c r="E68" i="20" s="1"/>
  <c r="C373" i="22" s="1" a="1"/>
  <c r="C373" i="22" s="1"/>
  <c r="T373" i="22" s="1"/>
  <c r="T374" i="22" s="1"/>
  <c r="T375" i="22" s="1"/>
  <c r="T376" i="22" s="1"/>
  <c r="T377" i="22" s="1"/>
  <c r="T378" i="22" s="1"/>
  <c r="C68" i="23" s="1"/>
  <c r="H68" i="25" s="1"/>
  <c r="H68" i="20"/>
  <c r="I68" i="20"/>
  <c r="K68" i="20"/>
  <c r="L68" i="20"/>
  <c r="A69" i="20"/>
  <c r="A69" i="21" s="1"/>
  <c r="A379" i="22" s="1"/>
  <c r="D69" i="20"/>
  <c r="F69" i="20" s="1"/>
  <c r="C69" i="21" s="1"/>
  <c r="E69" i="20"/>
  <c r="C379" i="22" s="1" a="1"/>
  <c r="C379" i="22" s="1"/>
  <c r="T379" i="22" s="1"/>
  <c r="T380" i="22" s="1"/>
  <c r="T381" i="22" s="1"/>
  <c r="T382" i="22" s="1"/>
  <c r="T383" i="22" s="1"/>
  <c r="T384" i="22" s="1"/>
  <c r="C69" i="23" s="1"/>
  <c r="H69" i="25" s="1"/>
  <c r="H69" i="20"/>
  <c r="I69" i="20"/>
  <c r="K69" i="20"/>
  <c r="L69" i="20"/>
  <c r="A70" i="20"/>
  <c r="A70" i="21" s="1"/>
  <c r="A385" i="22" s="1"/>
  <c r="D70" i="20"/>
  <c r="F70" i="20" s="1"/>
  <c r="C70" i="21" s="1"/>
  <c r="E70" i="20"/>
  <c r="C385" i="22" s="1" a="1"/>
  <c r="C385" i="22" s="1"/>
  <c r="T385" i="22" s="1"/>
  <c r="T386" i="22" s="1"/>
  <c r="T387" i="22" s="1"/>
  <c r="T388" i="22" s="1"/>
  <c r="T389" i="22" s="1"/>
  <c r="T390" i="22" s="1"/>
  <c r="C70" i="23" s="1"/>
  <c r="H70" i="25" s="1"/>
  <c r="H70" i="20"/>
  <c r="M70" i="20" s="1"/>
  <c r="I70" i="20"/>
  <c r="K70" i="20"/>
  <c r="L70" i="20"/>
  <c r="A71" i="20"/>
  <c r="A71" i="21" s="1"/>
  <c r="A391" i="22" s="1"/>
  <c r="D71" i="20"/>
  <c r="E71" i="20" s="1"/>
  <c r="C391" i="22" s="1" a="1"/>
  <c r="C391" i="22" s="1"/>
  <c r="T391" i="22" s="1"/>
  <c r="T392" i="22" s="1"/>
  <c r="T393" i="22" s="1"/>
  <c r="T394" i="22" s="1"/>
  <c r="T395" i="22" s="1"/>
  <c r="T396" i="22" s="1"/>
  <c r="C71" i="23" s="1"/>
  <c r="H71" i="25" s="1"/>
  <c r="H71" i="20"/>
  <c r="I71" i="20"/>
  <c r="K71" i="20"/>
  <c r="L71" i="20"/>
  <c r="A72" i="20"/>
  <c r="A72" i="21" s="1"/>
  <c r="A397" i="22" s="1"/>
  <c r="D72" i="20"/>
  <c r="E72" i="20" s="1"/>
  <c r="C397" i="22" s="1" a="1"/>
  <c r="C397" i="22" s="1"/>
  <c r="T397" i="22" s="1"/>
  <c r="T398" i="22" s="1"/>
  <c r="T399" i="22" s="1"/>
  <c r="T400" i="22" s="1"/>
  <c r="T401" i="22" s="1"/>
  <c r="T402" i="22" s="1"/>
  <c r="C72" i="23" s="1"/>
  <c r="H72" i="25" s="1"/>
  <c r="H72" i="20"/>
  <c r="I72" i="20"/>
  <c r="K72" i="20"/>
  <c r="L72" i="20"/>
  <c r="A73" i="20"/>
  <c r="A73" i="21" s="1"/>
  <c r="A403" i="22" s="1"/>
  <c r="D73" i="20"/>
  <c r="E73" i="20" s="1"/>
  <c r="C403" i="22" s="1" a="1"/>
  <c r="C403" i="22" s="1"/>
  <c r="T403" i="22" s="1"/>
  <c r="T404" i="22" s="1"/>
  <c r="T405" i="22" s="1"/>
  <c r="T406" i="22" s="1"/>
  <c r="T407" i="22" s="1"/>
  <c r="T408" i="22" s="1"/>
  <c r="C73" i="23" s="1"/>
  <c r="H73" i="25" s="1"/>
  <c r="H73" i="20"/>
  <c r="I73" i="20"/>
  <c r="K73" i="20"/>
  <c r="M73" i="20" s="1"/>
  <c r="D403" i="22" s="1" a="1"/>
  <c r="D403" i="22" s="1"/>
  <c r="U403" i="22" s="1"/>
  <c r="U404" i="22" s="1"/>
  <c r="U405" i="22" s="1"/>
  <c r="U406" i="22" s="1"/>
  <c r="U407" i="22" s="1"/>
  <c r="U408" i="22" s="1"/>
  <c r="D73" i="23" s="1"/>
  <c r="I73" i="25" s="1"/>
  <c r="L73" i="20"/>
  <c r="A74" i="20"/>
  <c r="A74" i="21" s="1"/>
  <c r="A409" i="22" s="1"/>
  <c r="D74" i="20"/>
  <c r="E74" i="20" s="1"/>
  <c r="C409" i="22" s="1" a="1"/>
  <c r="C409" i="22" s="1"/>
  <c r="T409" i="22" s="1"/>
  <c r="T410" i="22" s="1"/>
  <c r="T411" i="22" s="1"/>
  <c r="T412" i="22" s="1"/>
  <c r="T413" i="22" s="1"/>
  <c r="T414" i="22" s="1"/>
  <c r="C74" i="23" s="1"/>
  <c r="H74" i="25" s="1"/>
  <c r="F74" i="20"/>
  <c r="C74" i="21" s="1"/>
  <c r="H74" i="20"/>
  <c r="I74" i="20"/>
  <c r="K74" i="20"/>
  <c r="L74" i="20"/>
  <c r="A27" i="20"/>
  <c r="A27" i="21" s="1"/>
  <c r="A127" i="22" s="1"/>
  <c r="D27" i="20"/>
  <c r="E27" i="20" s="1"/>
  <c r="C127" i="22" s="1" a="1"/>
  <c r="C127" i="22" s="1"/>
  <c r="T127" i="22" s="1"/>
  <c r="T128" i="22" s="1"/>
  <c r="T129" i="22" s="1"/>
  <c r="T130" i="22" s="1"/>
  <c r="T131" i="22" s="1"/>
  <c r="T132" i="22" s="1"/>
  <c r="C27" i="23" s="1"/>
  <c r="H27" i="25" s="1"/>
  <c r="F27" i="20"/>
  <c r="C27" i="21" s="1"/>
  <c r="H27" i="20"/>
  <c r="M27" i="20" s="1"/>
  <c r="I27" i="20"/>
  <c r="K27" i="20"/>
  <c r="L27" i="20"/>
  <c r="A28" i="20"/>
  <c r="A28" i="21" s="1"/>
  <c r="A133" i="22" s="1"/>
  <c r="D28" i="20"/>
  <c r="E28" i="20" s="1"/>
  <c r="C133" i="22" s="1" a="1"/>
  <c r="C133" i="22" s="1"/>
  <c r="T133" i="22" s="1"/>
  <c r="T134" i="22" s="1"/>
  <c r="T135" i="22" s="1"/>
  <c r="T136" i="22" s="1"/>
  <c r="T137" i="22" s="1"/>
  <c r="T138" i="22" s="1"/>
  <c r="C28" i="23" s="1"/>
  <c r="H28" i="25" s="1"/>
  <c r="H28" i="20"/>
  <c r="I28" i="20"/>
  <c r="K28" i="20"/>
  <c r="L28" i="20"/>
  <c r="A29" i="20"/>
  <c r="A29" i="21" s="1"/>
  <c r="A139" i="22" s="1"/>
  <c r="D29" i="20"/>
  <c r="E29" i="20" s="1"/>
  <c r="C139" i="22" s="1" a="1"/>
  <c r="C139" i="22" s="1"/>
  <c r="T139" i="22" s="1"/>
  <c r="T140" i="22" s="1"/>
  <c r="T141" i="22" s="1"/>
  <c r="T142" i="22" s="1"/>
  <c r="T143" i="22" s="1"/>
  <c r="T144" i="22" s="1"/>
  <c r="C29" i="23" s="1"/>
  <c r="H29" i="25" s="1"/>
  <c r="H29" i="20"/>
  <c r="I29" i="20"/>
  <c r="K29" i="20"/>
  <c r="L29" i="20"/>
  <c r="A30" i="20"/>
  <c r="A30" i="21" s="1"/>
  <c r="A145" i="22" s="1"/>
  <c r="D30" i="20"/>
  <c r="E30" i="20"/>
  <c r="C145" i="22" s="1" a="1"/>
  <c r="C145" i="22" s="1"/>
  <c r="T145" i="22" s="1"/>
  <c r="T146" i="22" s="1"/>
  <c r="T147" i="22" s="1"/>
  <c r="T148" i="22" s="1"/>
  <c r="T149" i="22" s="1"/>
  <c r="T150" i="22" s="1"/>
  <c r="C30" i="23" s="1"/>
  <c r="H30" i="25" s="1"/>
  <c r="F30" i="20"/>
  <c r="C30" i="21" s="1"/>
  <c r="H30" i="20"/>
  <c r="I30" i="20"/>
  <c r="K30" i="20"/>
  <c r="L30" i="20"/>
  <c r="A31" i="20"/>
  <c r="A31" i="21" s="1"/>
  <c r="A151" i="22" s="1"/>
  <c r="D31" i="20"/>
  <c r="F31" i="20" s="1"/>
  <c r="C31" i="21" s="1"/>
  <c r="E31" i="20"/>
  <c r="C151" i="22" s="1" a="1"/>
  <c r="C151" i="22" s="1"/>
  <c r="T151" i="22" s="1"/>
  <c r="T152" i="22" s="1"/>
  <c r="T153" i="22" s="1"/>
  <c r="T154" i="22" s="1"/>
  <c r="T155" i="22" s="1"/>
  <c r="T156" i="22" s="1"/>
  <c r="C31" i="23" s="1"/>
  <c r="H31" i="25" s="1"/>
  <c r="H31" i="20"/>
  <c r="M31" i="20" s="1"/>
  <c r="I31" i="20"/>
  <c r="K31" i="20"/>
  <c r="L31" i="20"/>
  <c r="A32" i="20"/>
  <c r="A32" i="21" s="1"/>
  <c r="A157" i="22" s="1"/>
  <c r="D32" i="20"/>
  <c r="E32" i="20" s="1"/>
  <c r="C157" i="22" s="1" a="1"/>
  <c r="C157" i="22" s="1"/>
  <c r="T157" i="22" s="1"/>
  <c r="T158" i="22" s="1"/>
  <c r="T159" i="22" s="1"/>
  <c r="T160" i="22" s="1"/>
  <c r="T161" i="22" s="1"/>
  <c r="T162" i="22" s="1"/>
  <c r="C32" i="23" s="1"/>
  <c r="H32" i="25" s="1"/>
  <c r="H32" i="20"/>
  <c r="M32" i="20" s="1"/>
  <c r="I32" i="20"/>
  <c r="K32" i="20"/>
  <c r="L32" i="20"/>
  <c r="A33" i="20"/>
  <c r="A33" i="21" s="1"/>
  <c r="A163" i="22" s="1"/>
  <c r="D33" i="20"/>
  <c r="E33" i="20"/>
  <c r="C163" i="22" s="1" a="1"/>
  <c r="C163" i="22" s="1"/>
  <c r="T163" i="22" s="1"/>
  <c r="T164" i="22" s="1"/>
  <c r="T165" i="22" s="1"/>
  <c r="T166" i="22" s="1"/>
  <c r="T167" i="22" s="1"/>
  <c r="T168" i="22" s="1"/>
  <c r="C33" i="23" s="1"/>
  <c r="H33" i="25" s="1"/>
  <c r="F33" i="20"/>
  <c r="C33" i="21" s="1"/>
  <c r="H33" i="20"/>
  <c r="I33" i="20"/>
  <c r="K33" i="20"/>
  <c r="L33" i="20"/>
  <c r="A34" i="20"/>
  <c r="A34" i="21" s="1"/>
  <c r="A169" i="22" s="1"/>
  <c r="D34" i="20"/>
  <c r="E34" i="20" s="1"/>
  <c r="C169" i="22" s="1" a="1"/>
  <c r="C169" i="22" s="1"/>
  <c r="T169" i="22" s="1"/>
  <c r="T170" i="22" s="1"/>
  <c r="T171" i="22" s="1"/>
  <c r="T172" i="22" s="1"/>
  <c r="T173" i="22" s="1"/>
  <c r="T174" i="22" s="1"/>
  <c r="C34" i="23" s="1"/>
  <c r="H34" i="25" s="1"/>
  <c r="H34" i="20"/>
  <c r="M34" i="20" s="1"/>
  <c r="I34" i="20"/>
  <c r="K34" i="20"/>
  <c r="L34" i="20"/>
  <c r="A35" i="20"/>
  <c r="A35" i="21" s="1"/>
  <c r="A175" i="22" s="1"/>
  <c r="D35" i="20"/>
  <c r="E35" i="20" s="1"/>
  <c r="C175" i="22" s="1" a="1"/>
  <c r="C175" i="22" s="1"/>
  <c r="T175" i="22" s="1"/>
  <c r="T176" i="22" s="1"/>
  <c r="T177" i="22" s="1"/>
  <c r="T178" i="22" s="1"/>
  <c r="T179" i="22" s="1"/>
  <c r="T180" i="22" s="1"/>
  <c r="C35" i="23" s="1"/>
  <c r="H35" i="25" s="1"/>
  <c r="H35" i="20"/>
  <c r="I35" i="20"/>
  <c r="K35" i="20"/>
  <c r="L35" i="20"/>
  <c r="A36" i="20"/>
  <c r="A36" i="21" s="1"/>
  <c r="A181" i="22" s="1"/>
  <c r="D36" i="20"/>
  <c r="E36" i="20" s="1"/>
  <c r="C181" i="22" s="1" a="1"/>
  <c r="C181" i="22" s="1"/>
  <c r="T181" i="22" s="1"/>
  <c r="T182" i="22" s="1"/>
  <c r="T183" i="22" s="1"/>
  <c r="T184" i="22" s="1"/>
  <c r="T185" i="22" s="1"/>
  <c r="T186" i="22" s="1"/>
  <c r="C36" i="23" s="1"/>
  <c r="H36" i="25" s="1"/>
  <c r="F36" i="20"/>
  <c r="C36" i="21" s="1"/>
  <c r="H36" i="20"/>
  <c r="I36" i="20"/>
  <c r="K36" i="20"/>
  <c r="L36" i="20"/>
  <c r="A37" i="20"/>
  <c r="A37" i="21" s="1"/>
  <c r="A187" i="22" s="1"/>
  <c r="D37" i="20"/>
  <c r="E37" i="20"/>
  <c r="C187" i="22" s="1" a="1"/>
  <c r="C187" i="22" s="1"/>
  <c r="T187" i="22" s="1"/>
  <c r="T188" i="22" s="1"/>
  <c r="T189" i="22" s="1"/>
  <c r="T190" i="22" s="1"/>
  <c r="T191" i="22" s="1"/>
  <c r="T192" i="22" s="1"/>
  <c r="C37" i="23" s="1"/>
  <c r="H37" i="25" s="1"/>
  <c r="F37" i="20"/>
  <c r="C37" i="21" s="1"/>
  <c r="H37" i="20"/>
  <c r="I37" i="20"/>
  <c r="K37" i="20"/>
  <c r="L37" i="20"/>
  <c r="A38" i="20"/>
  <c r="A38" i="21" s="1"/>
  <c r="A193" i="22" s="1"/>
  <c r="D38" i="20"/>
  <c r="E38" i="20"/>
  <c r="C193" i="22" s="1" a="1"/>
  <c r="C193" i="22" s="1"/>
  <c r="T193" i="22" s="1"/>
  <c r="T194" i="22" s="1"/>
  <c r="T195" i="22" s="1"/>
  <c r="T196" i="22" s="1"/>
  <c r="T197" i="22" s="1"/>
  <c r="T198" i="22" s="1"/>
  <c r="C38" i="23" s="1"/>
  <c r="H38" i="25" s="1"/>
  <c r="F38" i="20"/>
  <c r="C38" i="21" s="1"/>
  <c r="H38" i="20"/>
  <c r="I38" i="20"/>
  <c r="K38" i="20"/>
  <c r="L38" i="20"/>
  <c r="A39" i="20"/>
  <c r="A39" i="21" s="1"/>
  <c r="A199" i="22" s="1"/>
  <c r="D39" i="20"/>
  <c r="F39" i="20" s="1"/>
  <c r="C39" i="21" s="1"/>
  <c r="E39" i="20"/>
  <c r="C199" i="22" s="1" a="1"/>
  <c r="C199" i="22" s="1"/>
  <c r="T199" i="22" s="1"/>
  <c r="T200" i="22" s="1"/>
  <c r="T201" i="22" s="1"/>
  <c r="T202" i="22" s="1"/>
  <c r="T203" i="22" s="1"/>
  <c r="T204" i="22" s="1"/>
  <c r="C39" i="23" s="1"/>
  <c r="H39" i="25" s="1"/>
  <c r="H39" i="20"/>
  <c r="M39" i="20" s="1"/>
  <c r="I39" i="20"/>
  <c r="K39" i="20"/>
  <c r="L39" i="20"/>
  <c r="A40" i="20"/>
  <c r="A40" i="21" s="1"/>
  <c r="A205" i="22" s="1"/>
  <c r="D40" i="20"/>
  <c r="E40" i="20" s="1"/>
  <c r="C205" i="22" s="1" a="1"/>
  <c r="C205" i="22" s="1"/>
  <c r="T205" i="22" s="1"/>
  <c r="T206" i="22" s="1"/>
  <c r="T207" i="22" s="1"/>
  <c r="T208" i="22" s="1"/>
  <c r="T209" i="22" s="1"/>
  <c r="T210" i="22" s="1"/>
  <c r="C40" i="23" s="1"/>
  <c r="H40" i="25" s="1"/>
  <c r="H40" i="20"/>
  <c r="I40" i="20"/>
  <c r="K40" i="20"/>
  <c r="L40" i="20"/>
  <c r="A41" i="20"/>
  <c r="A41" i="21" s="1"/>
  <c r="A211" i="22" s="1"/>
  <c r="D41" i="20"/>
  <c r="E41" i="20" s="1"/>
  <c r="C211" i="22" s="1" a="1"/>
  <c r="C211" i="22" s="1"/>
  <c r="T211" i="22" s="1"/>
  <c r="T212" i="22" s="1"/>
  <c r="T213" i="22" s="1"/>
  <c r="T214" i="22" s="1"/>
  <c r="T215" i="22" s="1"/>
  <c r="T216" i="22" s="1"/>
  <c r="C41" i="23" s="1"/>
  <c r="H41" i="25" s="1"/>
  <c r="F41" i="20"/>
  <c r="C41" i="21" s="1"/>
  <c r="H41" i="20"/>
  <c r="I41" i="20"/>
  <c r="K41" i="20"/>
  <c r="L41" i="20"/>
  <c r="A42" i="20"/>
  <c r="A42" i="21" s="1"/>
  <c r="A217" i="22" s="1"/>
  <c r="D42" i="20"/>
  <c r="E42" i="20" s="1"/>
  <c r="C217" i="22" s="1" a="1"/>
  <c r="C217" i="22" s="1"/>
  <c r="T217" i="22" s="1"/>
  <c r="T218" i="22" s="1"/>
  <c r="T219" i="22" s="1"/>
  <c r="T220" i="22" s="1"/>
  <c r="T221" i="22" s="1"/>
  <c r="T222" i="22" s="1"/>
  <c r="C42" i="23" s="1"/>
  <c r="H42" i="25" s="1"/>
  <c r="H42" i="20"/>
  <c r="I42" i="20"/>
  <c r="K42" i="20"/>
  <c r="M42" i="20" s="1"/>
  <c r="L42" i="20"/>
  <c r="A43" i="20"/>
  <c r="A43" i="21" s="1"/>
  <c r="A223" i="22" s="1"/>
  <c r="D43" i="20"/>
  <c r="E43" i="20" s="1"/>
  <c r="C223" i="22" s="1" a="1"/>
  <c r="C223" i="22" s="1"/>
  <c r="T223" i="22" s="1"/>
  <c r="T224" i="22" s="1"/>
  <c r="T225" i="22" s="1"/>
  <c r="T226" i="22" s="1"/>
  <c r="T227" i="22" s="1"/>
  <c r="T228" i="22" s="1"/>
  <c r="C43" i="23" s="1"/>
  <c r="H43" i="25" s="1"/>
  <c r="H43" i="20"/>
  <c r="I43" i="20"/>
  <c r="K43" i="20"/>
  <c r="L43" i="20"/>
  <c r="A44" i="20"/>
  <c r="A44" i="21" s="1"/>
  <c r="A229" i="22" s="1"/>
  <c r="D44" i="20"/>
  <c r="E44" i="20"/>
  <c r="C229" i="22" s="1" a="1"/>
  <c r="C229" i="22" s="1"/>
  <c r="T229" i="22" s="1"/>
  <c r="T230" i="22" s="1"/>
  <c r="T231" i="22" s="1"/>
  <c r="T232" i="22" s="1"/>
  <c r="T233" i="22" s="1"/>
  <c r="T234" i="22" s="1"/>
  <c r="C44" i="23" s="1"/>
  <c r="H44" i="25" s="1"/>
  <c r="F44" i="20"/>
  <c r="C44" i="21" s="1"/>
  <c r="H44" i="20"/>
  <c r="I44" i="20"/>
  <c r="K44" i="20"/>
  <c r="L44" i="20"/>
  <c r="A45" i="20"/>
  <c r="A45" i="21" s="1"/>
  <c r="A235" i="22" s="1"/>
  <c r="D45" i="20"/>
  <c r="E45" i="20" s="1"/>
  <c r="C235" i="22" s="1" a="1"/>
  <c r="C235" i="22" s="1"/>
  <c r="T235" i="22" s="1"/>
  <c r="T236" i="22" s="1"/>
  <c r="T237" i="22" s="1"/>
  <c r="T238" i="22" s="1"/>
  <c r="T239" i="22" s="1"/>
  <c r="T240" i="22" s="1"/>
  <c r="C45" i="23" s="1"/>
  <c r="H45" i="25" s="1"/>
  <c r="H45" i="20"/>
  <c r="I45" i="20"/>
  <c r="K45" i="20"/>
  <c r="L45" i="20"/>
  <c r="M45" i="20"/>
  <c r="A46" i="20"/>
  <c r="A46" i="21" s="1"/>
  <c r="A241" i="22" s="1"/>
  <c r="D46" i="20"/>
  <c r="F46" i="20" s="1"/>
  <c r="C46" i="21" s="1"/>
  <c r="E46" i="20"/>
  <c r="C241" i="22" s="1" a="1"/>
  <c r="C241" i="22" s="1"/>
  <c r="T241" i="22" s="1"/>
  <c r="T242" i="22" s="1"/>
  <c r="T243" i="22" s="1"/>
  <c r="T244" i="22" s="1"/>
  <c r="T245" i="22" s="1"/>
  <c r="T246" i="22" s="1"/>
  <c r="C46" i="23" s="1"/>
  <c r="H46" i="25" s="1"/>
  <c r="H46" i="20"/>
  <c r="I46" i="20"/>
  <c r="K46" i="20"/>
  <c r="L46" i="20"/>
  <c r="A47" i="20"/>
  <c r="A47" i="21" s="1"/>
  <c r="A247" i="22" s="1"/>
  <c r="D47" i="20"/>
  <c r="F47" i="20" s="1"/>
  <c r="C47" i="21" s="1"/>
  <c r="H47" i="20"/>
  <c r="I47" i="20"/>
  <c r="K47" i="20"/>
  <c r="L47" i="20"/>
  <c r="A48" i="20"/>
  <c r="A48" i="21" s="1"/>
  <c r="A253" i="22" s="1"/>
  <c r="D48" i="20"/>
  <c r="E48" i="20" s="1"/>
  <c r="C253" i="22" s="1" a="1"/>
  <c r="C253" i="22" s="1"/>
  <c r="T253" i="22" s="1"/>
  <c r="T254" i="22" s="1"/>
  <c r="T255" i="22" s="1"/>
  <c r="T256" i="22" s="1"/>
  <c r="T257" i="22" s="1"/>
  <c r="T258" i="22" s="1"/>
  <c r="C48" i="23" s="1"/>
  <c r="H48" i="25" s="1"/>
  <c r="H48" i="20"/>
  <c r="M48" i="20" s="1"/>
  <c r="I48" i="20"/>
  <c r="K48" i="20"/>
  <c r="L48" i="20"/>
  <c r="A49" i="20"/>
  <c r="A49" i="21" s="1"/>
  <c r="A259" i="22" s="1"/>
  <c r="D49" i="20"/>
  <c r="E49" i="20"/>
  <c r="C259" i="22" s="1" a="1"/>
  <c r="C259" i="22" s="1"/>
  <c r="T259" i="22" s="1"/>
  <c r="T260" i="22" s="1"/>
  <c r="T261" i="22" s="1"/>
  <c r="T262" i="22" s="1"/>
  <c r="T263" i="22" s="1"/>
  <c r="T264" i="22" s="1"/>
  <c r="C49" i="23" s="1"/>
  <c r="H49" i="25" s="1"/>
  <c r="F49" i="20"/>
  <c r="H49" i="20"/>
  <c r="I49" i="20"/>
  <c r="K49" i="20"/>
  <c r="L49" i="20"/>
  <c r="A50" i="20"/>
  <c r="A50" i="21" s="1"/>
  <c r="A265" i="22" s="1"/>
  <c r="D50" i="20"/>
  <c r="E50" i="20" s="1"/>
  <c r="C265" i="22" s="1" a="1"/>
  <c r="C265" i="22" s="1"/>
  <c r="T265" i="22" s="1"/>
  <c r="T266" i="22" s="1"/>
  <c r="T267" i="22" s="1"/>
  <c r="T268" i="22" s="1"/>
  <c r="T269" i="22" s="1"/>
  <c r="T270" i="22" s="1"/>
  <c r="C50" i="23" s="1"/>
  <c r="H50" i="25" s="1"/>
  <c r="H50" i="20"/>
  <c r="I50" i="20"/>
  <c r="K50" i="20"/>
  <c r="L50" i="20"/>
  <c r="A51" i="20"/>
  <c r="A51" i="21" s="1"/>
  <c r="A271" i="22" s="1"/>
  <c r="D51" i="20"/>
  <c r="F51" i="20" s="1"/>
  <c r="C51" i="21" s="1"/>
  <c r="E51" i="20"/>
  <c r="C271" i="22" s="1" a="1"/>
  <c r="C271" i="22" s="1"/>
  <c r="T271" i="22" s="1"/>
  <c r="T272" i="22" s="1"/>
  <c r="T273" i="22" s="1"/>
  <c r="T274" i="22" s="1"/>
  <c r="T275" i="22" s="1"/>
  <c r="T276" i="22" s="1"/>
  <c r="C51" i="23" s="1"/>
  <c r="H51" i="25" s="1"/>
  <c r="H51" i="20"/>
  <c r="I51" i="20"/>
  <c r="K51" i="20"/>
  <c r="L51" i="20"/>
  <c r="A52" i="20"/>
  <c r="A52" i="21" s="1"/>
  <c r="A277" i="22" s="1"/>
  <c r="D52" i="20"/>
  <c r="E52" i="20" s="1"/>
  <c r="C277" i="22" s="1" a="1"/>
  <c r="C277" i="22" s="1"/>
  <c r="T277" i="22" s="1"/>
  <c r="T278" i="22" s="1"/>
  <c r="T279" i="22" s="1"/>
  <c r="T280" i="22" s="1"/>
  <c r="T281" i="22" s="1"/>
  <c r="T282" i="22" s="1"/>
  <c r="C52" i="23" s="1"/>
  <c r="H52" i="25" s="1"/>
  <c r="H52" i="20"/>
  <c r="I52" i="20"/>
  <c r="K52" i="20"/>
  <c r="L52" i="20"/>
  <c r="A53" i="20"/>
  <c r="A53" i="21" s="1"/>
  <c r="A283" i="22" s="1"/>
  <c r="D53" i="20"/>
  <c r="E53" i="20" s="1"/>
  <c r="C283" i="22" s="1" a="1"/>
  <c r="C283" i="22" s="1"/>
  <c r="T283" i="22" s="1"/>
  <c r="T284" i="22" s="1"/>
  <c r="T285" i="22" s="1"/>
  <c r="T286" i="22" s="1"/>
  <c r="T287" i="22" s="1"/>
  <c r="T288" i="22" s="1"/>
  <c r="C53" i="23" s="1"/>
  <c r="H53" i="25" s="1"/>
  <c r="H53" i="20"/>
  <c r="I53" i="20"/>
  <c r="K53" i="20"/>
  <c r="L53" i="20"/>
  <c r="A54" i="20"/>
  <c r="A54" i="21" s="1"/>
  <c r="A289" i="22" s="1"/>
  <c r="D54" i="20"/>
  <c r="E54" i="20" s="1"/>
  <c r="C289" i="22" s="1" a="1"/>
  <c r="C289" i="22" s="1"/>
  <c r="T289" i="22" s="1"/>
  <c r="T290" i="22" s="1"/>
  <c r="T291" i="22" s="1"/>
  <c r="T292" i="22" s="1"/>
  <c r="T293" i="22" s="1"/>
  <c r="T294" i="22" s="1"/>
  <c r="C54" i="23" s="1"/>
  <c r="H54" i="25" s="1"/>
  <c r="F54" i="20"/>
  <c r="C54" i="21" s="1"/>
  <c r="H54" i="20"/>
  <c r="M54" i="20" s="1"/>
  <c r="I54" i="20"/>
  <c r="K54" i="20"/>
  <c r="L54" i="20"/>
  <c r="A55" i="20"/>
  <c r="A55" i="21" s="1"/>
  <c r="A295" i="22" s="1"/>
  <c r="D55" i="20"/>
  <c r="F55" i="20" s="1"/>
  <c r="C55" i="21" s="1"/>
  <c r="H55" i="20"/>
  <c r="I55" i="20"/>
  <c r="K55" i="20"/>
  <c r="L55" i="20"/>
  <c r="A56" i="20"/>
  <c r="A56" i="21" s="1"/>
  <c r="A301" i="22" s="1"/>
  <c r="D56" i="20"/>
  <c r="E56" i="20" s="1"/>
  <c r="C301" i="22" s="1" a="1"/>
  <c r="C301" i="22" s="1"/>
  <c r="T301" i="22" s="1"/>
  <c r="T302" i="22" s="1"/>
  <c r="T303" i="22" s="1"/>
  <c r="T304" i="22" s="1"/>
  <c r="T305" i="22" s="1"/>
  <c r="T306" i="22" s="1"/>
  <c r="C56" i="23" s="1"/>
  <c r="H56" i="25" s="1"/>
  <c r="H56" i="20"/>
  <c r="I56" i="20"/>
  <c r="K56" i="20"/>
  <c r="L56" i="20"/>
  <c r="A57" i="20"/>
  <c r="A57" i="21" s="1"/>
  <c r="A307" i="22" s="1"/>
  <c r="D57" i="20"/>
  <c r="E57" i="20" s="1"/>
  <c r="C307" i="22" s="1" a="1"/>
  <c r="C307" i="22" s="1"/>
  <c r="T307" i="22" s="1"/>
  <c r="T308" i="22" s="1"/>
  <c r="T309" i="22" s="1"/>
  <c r="T310" i="22" s="1"/>
  <c r="T311" i="22" s="1"/>
  <c r="T312" i="22" s="1"/>
  <c r="C57" i="23" s="1"/>
  <c r="H57" i="25" s="1"/>
  <c r="H57" i="20"/>
  <c r="I57" i="20"/>
  <c r="K57" i="20"/>
  <c r="L57" i="20"/>
  <c r="B71" i="20"/>
  <c r="B71" i="21" s="1"/>
  <c r="B391" i="22" s="1"/>
  <c r="B72" i="20"/>
  <c r="B72" i="21" s="1"/>
  <c r="B397" i="22" s="1"/>
  <c r="B3" i="25"/>
  <c r="B3" i="24"/>
  <c r="A7" i="23"/>
  <c r="B3" i="23"/>
  <c r="I15" i="22"/>
  <c r="I14" i="22"/>
  <c r="I13" i="22"/>
  <c r="S9" i="22"/>
  <c r="I9" i="22"/>
  <c r="I8" i="22"/>
  <c r="S7" i="22"/>
  <c r="B3" i="22"/>
  <c r="B3" i="21"/>
  <c r="L26" i="20"/>
  <c r="K26" i="20"/>
  <c r="I26" i="20"/>
  <c r="H26" i="20"/>
  <c r="D26" i="20"/>
  <c r="A26" i="20"/>
  <c r="A26" i="21" s="1"/>
  <c r="A121" i="22" s="1"/>
  <c r="L25" i="20"/>
  <c r="K25" i="20"/>
  <c r="I25" i="20"/>
  <c r="H25" i="20"/>
  <c r="D25" i="20"/>
  <c r="A25" i="20"/>
  <c r="A25" i="21" s="1"/>
  <c r="A115" i="22" s="1"/>
  <c r="L24" i="20"/>
  <c r="K24" i="20"/>
  <c r="I24" i="20"/>
  <c r="H24" i="20"/>
  <c r="D24" i="20"/>
  <c r="A24" i="20"/>
  <c r="A24" i="21" s="1"/>
  <c r="A109" i="22" s="1"/>
  <c r="L23" i="20"/>
  <c r="K23" i="20"/>
  <c r="I23" i="20"/>
  <c r="H23" i="20"/>
  <c r="D23" i="20"/>
  <c r="A23" i="20"/>
  <c r="A23" i="21" s="1"/>
  <c r="A103" i="22" s="1"/>
  <c r="L22" i="20"/>
  <c r="K22" i="20"/>
  <c r="I22" i="20"/>
  <c r="H22" i="20"/>
  <c r="D22" i="20"/>
  <c r="A22" i="20"/>
  <c r="A22" i="21" s="1"/>
  <c r="A97" i="22" s="1"/>
  <c r="L21" i="20"/>
  <c r="K21" i="20"/>
  <c r="I21" i="20"/>
  <c r="H21" i="20"/>
  <c r="D21" i="20"/>
  <c r="A21" i="20"/>
  <c r="A21" i="21" s="1"/>
  <c r="A91" i="22" s="1"/>
  <c r="L20" i="20"/>
  <c r="K20" i="20"/>
  <c r="I20" i="20"/>
  <c r="H20" i="20"/>
  <c r="D20" i="20"/>
  <c r="A20" i="20"/>
  <c r="A20" i="21" s="1"/>
  <c r="A85" i="22" s="1"/>
  <c r="L19" i="20"/>
  <c r="K19" i="20"/>
  <c r="I19" i="20"/>
  <c r="H19" i="20"/>
  <c r="D19" i="20"/>
  <c r="A19" i="20"/>
  <c r="A19" i="21" s="1"/>
  <c r="A79" i="22" s="1"/>
  <c r="L18" i="20"/>
  <c r="K18" i="20"/>
  <c r="I18" i="20"/>
  <c r="H18" i="20"/>
  <c r="D18" i="20"/>
  <c r="A18" i="20"/>
  <c r="A18" i="21" s="1"/>
  <c r="A73" i="22" s="1"/>
  <c r="L17" i="20"/>
  <c r="K17" i="20"/>
  <c r="I17" i="20"/>
  <c r="H17" i="20"/>
  <c r="D17" i="20"/>
  <c r="A17" i="20"/>
  <c r="A17" i="21" s="1"/>
  <c r="A67" i="22" s="1"/>
  <c r="L16" i="20"/>
  <c r="K16" i="20"/>
  <c r="I16" i="20"/>
  <c r="H16" i="20"/>
  <c r="D16" i="20"/>
  <c r="A16" i="20"/>
  <c r="A16" i="21" s="1"/>
  <c r="A61" i="22" s="1"/>
  <c r="L15" i="20"/>
  <c r="K15" i="20"/>
  <c r="I15" i="20"/>
  <c r="H15" i="20"/>
  <c r="D15" i="20"/>
  <c r="A15" i="20"/>
  <c r="A15" i="21" s="1"/>
  <c r="A55" i="22" s="1"/>
  <c r="L14" i="20"/>
  <c r="K14" i="20"/>
  <c r="I14" i="20"/>
  <c r="H14" i="20"/>
  <c r="D14" i="20"/>
  <c r="A14" i="20"/>
  <c r="A14" i="21" s="1"/>
  <c r="A49" i="22" s="1"/>
  <c r="L13" i="20"/>
  <c r="K13" i="20"/>
  <c r="I13" i="20"/>
  <c r="H13" i="20"/>
  <c r="D13" i="20"/>
  <c r="A13" i="20"/>
  <c r="A13" i="21" s="1"/>
  <c r="A43" i="22" s="1"/>
  <c r="L12" i="20"/>
  <c r="K12" i="20"/>
  <c r="I12" i="20"/>
  <c r="H12" i="20"/>
  <c r="D12" i="20"/>
  <c r="A12" i="20"/>
  <c r="A12" i="21" s="1"/>
  <c r="A37" i="22" s="1"/>
  <c r="L11" i="20"/>
  <c r="K11" i="20"/>
  <c r="I11" i="20"/>
  <c r="H11" i="20"/>
  <c r="D11" i="20"/>
  <c r="A11" i="20"/>
  <c r="A11" i="21" s="1"/>
  <c r="A31" i="22" s="1"/>
  <c r="L10" i="20"/>
  <c r="K10" i="20"/>
  <c r="I10" i="20"/>
  <c r="H10" i="20"/>
  <c r="D10" i="20"/>
  <c r="A10" i="20"/>
  <c r="A10" i="21" s="1"/>
  <c r="A25" i="22" s="1"/>
  <c r="L9" i="20"/>
  <c r="K9" i="20"/>
  <c r="I9" i="20"/>
  <c r="H9" i="20"/>
  <c r="D9" i="20"/>
  <c r="A9" i="20"/>
  <c r="A9" i="21" s="1"/>
  <c r="A19" i="22" s="1"/>
  <c r="L8" i="20"/>
  <c r="K8" i="20"/>
  <c r="I8" i="20"/>
  <c r="H8" i="20"/>
  <c r="D8" i="20"/>
  <c r="A8" i="20"/>
  <c r="A8" i="21" s="1"/>
  <c r="A13" i="22" s="1"/>
  <c r="L7" i="20"/>
  <c r="K7" i="20"/>
  <c r="I7" i="20"/>
  <c r="H7" i="20"/>
  <c r="D7" i="20"/>
  <c r="A7" i="20"/>
  <c r="A7" i="21" s="1"/>
  <c r="A7" i="22" s="1"/>
  <c r="B3" i="20"/>
  <c r="M37" i="20" l="1"/>
  <c r="M69" i="20"/>
  <c r="M53" i="20"/>
  <c r="M67" i="20"/>
  <c r="D367" i="22" s="1" a="1"/>
  <c r="D367" i="22" s="1"/>
  <c r="U367" i="22" s="1"/>
  <c r="U368" i="22" s="1"/>
  <c r="U369" i="22" s="1"/>
  <c r="U370" i="22" s="1"/>
  <c r="U371" i="22" s="1"/>
  <c r="U372" i="22" s="1"/>
  <c r="M65" i="20"/>
  <c r="M63" i="20"/>
  <c r="M44" i="20"/>
  <c r="M17" i="20"/>
  <c r="D67" i="22" s="1" a="1"/>
  <c r="D67" i="22" s="1"/>
  <c r="U67" i="22" s="1"/>
  <c r="U68" i="22" s="1"/>
  <c r="U69" i="22" s="1"/>
  <c r="U70" i="22" s="1"/>
  <c r="U71" i="22" s="1"/>
  <c r="U72" i="22" s="1"/>
  <c r="D17" i="23" s="1"/>
  <c r="I17" i="25" s="1"/>
  <c r="M21" i="20"/>
  <c r="D91" i="22" s="1" a="1"/>
  <c r="D91" i="22" s="1"/>
  <c r="U91" i="22" s="1"/>
  <c r="U92" i="22" s="1"/>
  <c r="U93" i="22" s="1"/>
  <c r="U94" i="22" s="1"/>
  <c r="U95" i="22" s="1"/>
  <c r="U96" i="22" s="1"/>
  <c r="D21" i="23" s="1"/>
  <c r="I21" i="25" s="1"/>
  <c r="M25" i="20"/>
  <c r="D115" i="22" s="1" a="1"/>
  <c r="D115" i="22" s="1"/>
  <c r="U115" i="22" s="1"/>
  <c r="U116" i="22" s="1"/>
  <c r="U117" i="22" s="1"/>
  <c r="U118" i="22" s="1"/>
  <c r="U119" i="22" s="1"/>
  <c r="U120" i="22" s="1"/>
  <c r="D25" i="23" s="1"/>
  <c r="I25" i="25" s="1"/>
  <c r="M49" i="20"/>
  <c r="D259" i="22" s="1" a="1"/>
  <c r="D259" i="22" s="1"/>
  <c r="U259" i="22" s="1"/>
  <c r="U260" i="22" s="1"/>
  <c r="U261" i="22" s="1"/>
  <c r="U262" i="22" s="1"/>
  <c r="U263" i="22" s="1"/>
  <c r="U264" i="22" s="1"/>
  <c r="M28" i="20"/>
  <c r="M59" i="20"/>
  <c r="M55" i="20"/>
  <c r="M13" i="20"/>
  <c r="D43" i="22" s="1" a="1"/>
  <c r="D43" i="22" s="1"/>
  <c r="U43" i="22" s="1"/>
  <c r="U44" i="22" s="1"/>
  <c r="U45" i="22" s="1"/>
  <c r="U46" i="22" s="1"/>
  <c r="U47" i="22" s="1"/>
  <c r="U48" i="22" s="1"/>
  <c r="D13" i="23" s="1"/>
  <c r="I13" i="25" s="1"/>
  <c r="M47" i="20"/>
  <c r="M52" i="20"/>
  <c r="M68" i="20"/>
  <c r="M64" i="20"/>
  <c r="M62" i="20"/>
  <c r="N62" i="20" s="1"/>
  <c r="D62" i="21" s="1"/>
  <c r="E62" i="21" s="1"/>
  <c r="E108" i="29" s="1"/>
  <c r="M24" i="20"/>
  <c r="D109" i="22" s="1" a="1"/>
  <c r="D109" i="22" s="1"/>
  <c r="U109" i="22" s="1"/>
  <c r="U110" i="22" s="1"/>
  <c r="U111" i="22" s="1"/>
  <c r="U112" i="22" s="1"/>
  <c r="U113" i="22" s="1"/>
  <c r="U114" i="22" s="1"/>
  <c r="D24" i="23" s="1"/>
  <c r="I24" i="25" s="1"/>
  <c r="M50" i="20"/>
  <c r="M43" i="20"/>
  <c r="N43" i="20" s="1"/>
  <c r="D43" i="21" s="1"/>
  <c r="M36" i="20"/>
  <c r="N36" i="20" s="1"/>
  <c r="D36" i="21" s="1"/>
  <c r="E36" i="21" s="1"/>
  <c r="E69" i="29" s="1"/>
  <c r="M29" i="20"/>
  <c r="N67" i="20"/>
  <c r="D67" i="21" s="1"/>
  <c r="D277" i="22" a="1"/>
  <c r="D277" i="22" s="1"/>
  <c r="U277" i="22" s="1"/>
  <c r="U278" i="22" s="1"/>
  <c r="U279" i="22" s="1"/>
  <c r="U280" i="22" s="1"/>
  <c r="U281" i="22" s="1"/>
  <c r="U282" i="22" s="1"/>
  <c r="D52" i="23" s="1"/>
  <c r="I52" i="25" s="1"/>
  <c r="N52" i="20"/>
  <c r="D52" i="21" s="1"/>
  <c r="N29" i="20"/>
  <c r="D29" i="21" s="1"/>
  <c r="D139" i="22" a="1"/>
  <c r="D139" i="22" s="1"/>
  <c r="U139" i="22" s="1"/>
  <c r="U140" i="22" s="1"/>
  <c r="U141" i="22" s="1"/>
  <c r="U142" i="22" s="1"/>
  <c r="U143" i="22" s="1"/>
  <c r="U144" i="22" s="1"/>
  <c r="D199" i="22" a="1"/>
  <c r="D199" i="22" s="1"/>
  <c r="U199" i="22" s="1"/>
  <c r="U200" i="22" s="1"/>
  <c r="U201" i="22" s="1"/>
  <c r="U202" i="22" s="1"/>
  <c r="U203" i="22" s="1"/>
  <c r="U204" i="22" s="1"/>
  <c r="N39" i="20"/>
  <c r="D39" i="21" s="1"/>
  <c r="E39" i="21" s="1"/>
  <c r="E73" i="29" s="1"/>
  <c r="N53" i="20"/>
  <c r="D53" i="21" s="1"/>
  <c r="D283" i="22" a="1"/>
  <c r="D283" i="22" s="1"/>
  <c r="U283" i="22" s="1"/>
  <c r="U284" i="22" s="1"/>
  <c r="U285" i="22" s="1"/>
  <c r="U286" i="22" s="1"/>
  <c r="U287" i="22" s="1"/>
  <c r="U288" i="22" s="1"/>
  <c r="D53" i="23" s="1"/>
  <c r="I53" i="25" s="1"/>
  <c r="N73" i="20"/>
  <c r="D73" i="21" s="1"/>
  <c r="N60" i="20"/>
  <c r="D60" i="21" s="1"/>
  <c r="D325" i="22" a="1"/>
  <c r="D325" i="22" s="1"/>
  <c r="U325" i="22" s="1"/>
  <c r="U326" i="22" s="1"/>
  <c r="U327" i="22" s="1"/>
  <c r="U328" i="22" s="1"/>
  <c r="U329" i="22" s="1"/>
  <c r="U330" i="22" s="1"/>
  <c r="D60" i="23" s="1"/>
  <c r="I60" i="25" s="1"/>
  <c r="N27" i="20"/>
  <c r="D27" i="21" s="1"/>
  <c r="E27" i="21" s="1"/>
  <c r="E51" i="29" s="1"/>
  <c r="D127" i="22" a="1"/>
  <c r="D127" i="22" s="1"/>
  <c r="U127" i="22" s="1"/>
  <c r="U128" i="22" s="1"/>
  <c r="U129" i="22" s="1"/>
  <c r="U130" i="22" s="1"/>
  <c r="U131" i="22" s="1"/>
  <c r="U132" i="22" s="1"/>
  <c r="N49" i="20"/>
  <c r="D49" i="21" s="1"/>
  <c r="E49" i="21" s="1"/>
  <c r="E89" i="29" s="1"/>
  <c r="N45" i="20"/>
  <c r="D45" i="21" s="1"/>
  <c r="D235" i="22" a="1"/>
  <c r="D235" i="22" s="1"/>
  <c r="U235" i="22" s="1"/>
  <c r="U236" i="22" s="1"/>
  <c r="U237" i="22" s="1"/>
  <c r="U238" i="22" s="1"/>
  <c r="U239" i="22" s="1"/>
  <c r="U240" i="22" s="1"/>
  <c r="D45" i="23" s="1"/>
  <c r="I45" i="25" s="1"/>
  <c r="N37" i="20"/>
  <c r="D37" i="21" s="1"/>
  <c r="D187" i="22" a="1"/>
  <c r="D187" i="22" s="1"/>
  <c r="U187" i="22" s="1"/>
  <c r="U188" i="22" s="1"/>
  <c r="U189" i="22" s="1"/>
  <c r="U190" i="22" s="1"/>
  <c r="U191" i="22" s="1"/>
  <c r="U192" i="22" s="1"/>
  <c r="D37" i="23" s="1"/>
  <c r="I37" i="25" s="1"/>
  <c r="N32" i="20"/>
  <c r="D32" i="21" s="1"/>
  <c r="D157" i="22" a="1"/>
  <c r="D157" i="22" s="1"/>
  <c r="U157" i="22" s="1"/>
  <c r="U158" i="22" s="1"/>
  <c r="U159" i="22" s="1"/>
  <c r="U160" i="22" s="1"/>
  <c r="U161" i="22" s="1"/>
  <c r="U162" i="22" s="1"/>
  <c r="D32" i="23" s="1"/>
  <c r="I32" i="25" s="1"/>
  <c r="N64" i="20"/>
  <c r="D64" i="21" s="1"/>
  <c r="D349" i="22" a="1"/>
  <c r="D349" i="22" s="1"/>
  <c r="U349" i="22" s="1"/>
  <c r="U350" i="22" s="1"/>
  <c r="U351" i="22" s="1"/>
  <c r="U352" i="22" s="1"/>
  <c r="U353" i="22" s="1"/>
  <c r="U354" i="22" s="1"/>
  <c r="N34" i="20"/>
  <c r="D34" i="21" s="1"/>
  <c r="D169" i="22" a="1"/>
  <c r="D169" i="22" s="1"/>
  <c r="U169" i="22" s="1"/>
  <c r="U170" i="22" s="1"/>
  <c r="U171" i="22" s="1"/>
  <c r="U172" i="22" s="1"/>
  <c r="U173" i="22" s="1"/>
  <c r="U174" i="22" s="1"/>
  <c r="D34" i="23" s="1"/>
  <c r="I34" i="25" s="1"/>
  <c r="E37" i="21"/>
  <c r="E71" i="29" s="1"/>
  <c r="N42" i="20"/>
  <c r="D42" i="21" s="1"/>
  <c r="D217" i="22" a="1"/>
  <c r="D217" i="22" s="1"/>
  <c r="U217" i="22" s="1"/>
  <c r="U218" i="22" s="1"/>
  <c r="U219" i="22" s="1"/>
  <c r="U220" i="22" s="1"/>
  <c r="U221" i="22" s="1"/>
  <c r="U222" i="22" s="1"/>
  <c r="N54" i="20"/>
  <c r="D54" i="21" s="1"/>
  <c r="E54" i="21" s="1"/>
  <c r="E96" i="29" s="1"/>
  <c r="D289" i="22" a="1"/>
  <c r="D289" i="22" s="1"/>
  <c r="U289" i="22" s="1"/>
  <c r="U290" i="22" s="1"/>
  <c r="U291" i="22" s="1"/>
  <c r="U292" i="22" s="1"/>
  <c r="U293" i="22" s="1"/>
  <c r="U294" i="22" s="1"/>
  <c r="N47" i="20"/>
  <c r="D47" i="21" s="1"/>
  <c r="E47" i="21" s="1"/>
  <c r="E87" i="29" s="1"/>
  <c r="D247" i="22" a="1"/>
  <c r="D247" i="22" s="1"/>
  <c r="U247" i="22" s="1"/>
  <c r="U248" i="22" s="1"/>
  <c r="U249" i="22" s="1"/>
  <c r="U250" i="22" s="1"/>
  <c r="U251" i="22" s="1"/>
  <c r="U252" i="22" s="1"/>
  <c r="D47" i="23" s="1"/>
  <c r="I47" i="25" s="1"/>
  <c r="N68" i="20"/>
  <c r="D68" i="21" s="1"/>
  <c r="D373" i="22" a="1"/>
  <c r="D373" i="22" s="1"/>
  <c r="U373" i="22" s="1"/>
  <c r="U374" i="22" s="1"/>
  <c r="U375" i="22" s="1"/>
  <c r="U376" i="22" s="1"/>
  <c r="U377" i="22" s="1"/>
  <c r="U378" i="22" s="1"/>
  <c r="N69" i="20"/>
  <c r="D69" i="21" s="1"/>
  <c r="E69" i="21" s="1"/>
  <c r="E116" i="29" s="1"/>
  <c r="D379" i="22" a="1"/>
  <c r="D379" i="22" s="1"/>
  <c r="U379" i="22" s="1"/>
  <c r="U380" i="22" s="1"/>
  <c r="U381" i="22" s="1"/>
  <c r="U382" i="22" s="1"/>
  <c r="U383" i="22" s="1"/>
  <c r="U384" i="22" s="1"/>
  <c r="D69" i="23" s="1"/>
  <c r="I69" i="25" s="1"/>
  <c r="E60" i="21"/>
  <c r="E105" i="29" s="1"/>
  <c r="N28" i="20"/>
  <c r="D28" i="21" s="1"/>
  <c r="D133" i="22" a="1"/>
  <c r="D133" i="22" s="1"/>
  <c r="U133" i="22" s="1"/>
  <c r="U134" i="22" s="1"/>
  <c r="U135" i="22" s="1"/>
  <c r="U136" i="22" s="1"/>
  <c r="U137" i="22" s="1"/>
  <c r="U138" i="22" s="1"/>
  <c r="N50" i="20"/>
  <c r="D50" i="21" s="1"/>
  <c r="D265" i="22" a="1"/>
  <c r="D265" i="22" s="1"/>
  <c r="U265" i="22" s="1"/>
  <c r="U266" i="22" s="1"/>
  <c r="U267" i="22" s="1"/>
  <c r="U268" i="22" s="1"/>
  <c r="U269" i="22" s="1"/>
  <c r="U270" i="22" s="1"/>
  <c r="N31" i="20"/>
  <c r="D31" i="21" s="1"/>
  <c r="D151" i="22" a="1"/>
  <c r="D151" i="22" s="1"/>
  <c r="U151" i="22" s="1"/>
  <c r="U152" i="22" s="1"/>
  <c r="U153" i="22" s="1"/>
  <c r="U154" i="22" s="1"/>
  <c r="U155" i="22" s="1"/>
  <c r="U156" i="22" s="1"/>
  <c r="D31" i="23" s="1"/>
  <c r="I31" i="25" s="1"/>
  <c r="N65" i="20"/>
  <c r="D65" i="21" s="1"/>
  <c r="D355" i="22" a="1"/>
  <c r="D355" i="22" s="1"/>
  <c r="U355" i="22" s="1"/>
  <c r="U356" i="22" s="1"/>
  <c r="U357" i="22" s="1"/>
  <c r="U358" i="22" s="1"/>
  <c r="U359" i="22" s="1"/>
  <c r="U360" i="22" s="1"/>
  <c r="N63" i="20"/>
  <c r="D63" i="21" s="1"/>
  <c r="D343" i="22" a="1"/>
  <c r="D343" i="22" s="1"/>
  <c r="U343" i="22" s="1"/>
  <c r="U344" i="22" s="1"/>
  <c r="U345" i="22" s="1"/>
  <c r="U346" i="22" s="1"/>
  <c r="U347" i="22" s="1"/>
  <c r="U348" i="22" s="1"/>
  <c r="N44" i="20"/>
  <c r="D44" i="21" s="1"/>
  <c r="E44" i="21" s="1"/>
  <c r="E82" i="29" s="1"/>
  <c r="D229" i="22" a="1"/>
  <c r="D229" i="22" s="1"/>
  <c r="U229" i="22" s="1"/>
  <c r="U230" i="22" s="1"/>
  <c r="U231" i="22" s="1"/>
  <c r="U232" i="22" s="1"/>
  <c r="U233" i="22" s="1"/>
  <c r="U234" i="22" s="1"/>
  <c r="D44" i="23" s="1"/>
  <c r="I44" i="25" s="1"/>
  <c r="N55" i="20"/>
  <c r="D55" i="21" s="1"/>
  <c r="E55" i="21" s="1"/>
  <c r="E97" i="29" s="1"/>
  <c r="D295" i="22" a="1"/>
  <c r="D295" i="22" s="1"/>
  <c r="U295" i="22" s="1"/>
  <c r="U296" i="22" s="1"/>
  <c r="U297" i="22" s="1"/>
  <c r="U298" i="22" s="1"/>
  <c r="U299" i="22" s="1"/>
  <c r="U300" i="22" s="1"/>
  <c r="N48" i="20"/>
  <c r="D48" i="21" s="1"/>
  <c r="D253" i="22" a="1"/>
  <c r="D253" i="22" s="1"/>
  <c r="U253" i="22" s="1"/>
  <c r="U254" i="22" s="1"/>
  <c r="U255" i="22" s="1"/>
  <c r="U256" i="22" s="1"/>
  <c r="U257" i="22" s="1"/>
  <c r="U258" i="22" s="1"/>
  <c r="E31" i="21"/>
  <c r="E63" i="29" s="1"/>
  <c r="N70" i="20"/>
  <c r="D70" i="21" s="1"/>
  <c r="E70" i="21" s="1"/>
  <c r="E117" i="29" s="1"/>
  <c r="D385" i="22" a="1"/>
  <c r="D385" i="22" s="1"/>
  <c r="U385" i="22" s="1"/>
  <c r="U386" i="22" s="1"/>
  <c r="U387" i="22" s="1"/>
  <c r="U388" i="22" s="1"/>
  <c r="U389" i="22" s="1"/>
  <c r="U390" i="22" s="1"/>
  <c r="N59" i="20"/>
  <c r="D59" i="21" s="1"/>
  <c r="E59" i="21" s="1"/>
  <c r="E104" i="29" s="1"/>
  <c r="D319" i="22" a="1"/>
  <c r="D319" i="22" s="1"/>
  <c r="U319" i="22" s="1"/>
  <c r="U320" i="22" s="1"/>
  <c r="U321" i="22" s="1"/>
  <c r="U322" i="22" s="1"/>
  <c r="U323" i="22" s="1"/>
  <c r="U324" i="22" s="1"/>
  <c r="E62" i="20"/>
  <c r="C337" i="22" s="1" a="1"/>
  <c r="C337" i="22" s="1"/>
  <c r="T337" i="22" s="1"/>
  <c r="T338" i="22" s="1"/>
  <c r="T339" i="22" s="1"/>
  <c r="T340" i="22" s="1"/>
  <c r="T341" i="22" s="1"/>
  <c r="T342" i="22" s="1"/>
  <c r="F68" i="20"/>
  <c r="C68" i="21" s="1"/>
  <c r="E68" i="21" s="1"/>
  <c r="E114" i="29" s="1"/>
  <c r="E47" i="20"/>
  <c r="C247" i="22" s="1" a="1"/>
  <c r="C247" i="22" s="1"/>
  <c r="T247" i="22" s="1"/>
  <c r="T248" i="22" s="1"/>
  <c r="T249" i="22" s="1"/>
  <c r="T250" i="22" s="1"/>
  <c r="T251" i="22" s="1"/>
  <c r="T252" i="22" s="1"/>
  <c r="C47" i="23" s="1"/>
  <c r="H47" i="25" s="1"/>
  <c r="F28" i="20"/>
  <c r="C28" i="21" s="1"/>
  <c r="E28" i="21" s="1"/>
  <c r="E52" i="29" s="1"/>
  <c r="F63" i="20"/>
  <c r="C63" i="21" s="1"/>
  <c r="E63" i="21" s="1"/>
  <c r="E109" i="29" s="1"/>
  <c r="E55" i="20"/>
  <c r="C295" i="22" s="1" a="1"/>
  <c r="C295" i="22" s="1"/>
  <c r="T295" i="22" s="1"/>
  <c r="T296" i="22" s="1"/>
  <c r="T297" i="22" s="1"/>
  <c r="T298" i="22" s="1"/>
  <c r="T299" i="22" s="1"/>
  <c r="T300" i="22" s="1"/>
  <c r="C55" i="23" s="1"/>
  <c r="H55" i="25" s="1"/>
  <c r="E60" i="20"/>
  <c r="C325" i="22" s="1" a="1"/>
  <c r="C325" i="22" s="1"/>
  <c r="T325" i="22" s="1"/>
  <c r="T326" i="22" s="1"/>
  <c r="T327" i="22" s="1"/>
  <c r="T328" i="22" s="1"/>
  <c r="T329" i="22" s="1"/>
  <c r="T330" i="22" s="1"/>
  <c r="E66" i="20"/>
  <c r="C361" i="22" s="1" a="1"/>
  <c r="C361" i="22" s="1"/>
  <c r="T361" i="22" s="1"/>
  <c r="T362" i="22" s="1"/>
  <c r="T363" i="22" s="1"/>
  <c r="T364" i="22" s="1"/>
  <c r="T365" i="22" s="1"/>
  <c r="T366" i="22" s="1"/>
  <c r="F53" i="20"/>
  <c r="C53" i="21" s="1"/>
  <c r="E53" i="21" s="1"/>
  <c r="E95" i="29" s="1"/>
  <c r="F64" i="20"/>
  <c r="C64" i="21" s="1"/>
  <c r="E64" i="21" s="1"/>
  <c r="E110" i="29" s="1"/>
  <c r="F61" i="20"/>
  <c r="C61" i="21" s="1"/>
  <c r="F58" i="20"/>
  <c r="C58" i="21" s="1"/>
  <c r="F40" i="20"/>
  <c r="C40" i="21" s="1"/>
  <c r="F48" i="20"/>
  <c r="C48" i="21" s="1"/>
  <c r="F32" i="20"/>
  <c r="C32" i="21" s="1"/>
  <c r="E32" i="21" s="1"/>
  <c r="E64" i="29" s="1"/>
  <c r="F43" i="20"/>
  <c r="C43" i="21" s="1"/>
  <c r="B71" i="23"/>
  <c r="V307" i="22"/>
  <c r="F72" i="20"/>
  <c r="C72" i="21" s="1"/>
  <c r="V301" i="22"/>
  <c r="W169" i="22"/>
  <c r="V259" i="22"/>
  <c r="V241" i="22"/>
  <c r="V349" i="22"/>
  <c r="V409" i="22"/>
  <c r="V313" i="22"/>
  <c r="V319" i="22"/>
  <c r="V157" i="22"/>
  <c r="V151" i="22"/>
  <c r="V355" i="22"/>
  <c r="V283" i="22"/>
  <c r="V391" i="22"/>
  <c r="V199" i="22"/>
  <c r="V265" i="22"/>
  <c r="V271" i="22"/>
  <c r="V373" i="22"/>
  <c r="V331" i="22"/>
  <c r="V379" i="22"/>
  <c r="V187" i="22"/>
  <c r="V181" i="22"/>
  <c r="V289" i="22"/>
  <c r="V343" i="22"/>
  <c r="V163" i="22"/>
  <c r="V367" i="22"/>
  <c r="W403" i="22"/>
  <c r="V145" i="22"/>
  <c r="W235" i="22"/>
  <c r="V211" i="22"/>
  <c r="V205" i="22"/>
  <c r="V253" i="22"/>
  <c r="V385" i="22"/>
  <c r="W379" i="22"/>
  <c r="W325" i="22"/>
  <c r="V403" i="22"/>
  <c r="V223" i="22"/>
  <c r="V139" i="22"/>
  <c r="V169" i="22"/>
  <c r="V133" i="22"/>
  <c r="V127" i="22"/>
  <c r="V235" i="22"/>
  <c r="V229" i="22"/>
  <c r="V193" i="22"/>
  <c r="V277" i="22"/>
  <c r="B7" i="20"/>
  <c r="B7" i="21" s="1"/>
  <c r="B7" i="22" s="1"/>
  <c r="B42" i="20"/>
  <c r="B42" i="21" s="1"/>
  <c r="B217" i="22" s="1"/>
  <c r="W229" i="22"/>
  <c r="V175" i="22"/>
  <c r="M40" i="20"/>
  <c r="M57" i="20"/>
  <c r="M35" i="20"/>
  <c r="M71" i="20"/>
  <c r="M74" i="20"/>
  <c r="M58" i="20"/>
  <c r="M72" i="20"/>
  <c r="F57" i="20"/>
  <c r="C57" i="21" s="1"/>
  <c r="M56" i="20"/>
  <c r="F52" i="20"/>
  <c r="C52" i="21" s="1"/>
  <c r="M51" i="20"/>
  <c r="F45" i="20"/>
  <c r="C45" i="21" s="1"/>
  <c r="E45" i="21" s="1"/>
  <c r="E84" i="29" s="1"/>
  <c r="F35" i="20"/>
  <c r="C35" i="21" s="1"/>
  <c r="F29" i="20"/>
  <c r="C29" i="21" s="1"/>
  <c r="E29" i="21" s="1"/>
  <c r="E55" i="29" s="1"/>
  <c r="F71" i="20"/>
  <c r="C71" i="21" s="1"/>
  <c r="F67" i="20"/>
  <c r="C67" i="21" s="1"/>
  <c r="E67" i="21" s="1"/>
  <c r="E113" i="29" s="1"/>
  <c r="M66" i="20"/>
  <c r="M46" i="20"/>
  <c r="M41" i="20"/>
  <c r="M30" i="20"/>
  <c r="M61" i="20"/>
  <c r="M7" i="20"/>
  <c r="M11" i="20"/>
  <c r="D31" i="22" s="1" a="1"/>
  <c r="D31" i="22" s="1"/>
  <c r="U31" i="22" s="1"/>
  <c r="U32" i="22" s="1"/>
  <c r="U33" i="22" s="1"/>
  <c r="U34" i="22" s="1"/>
  <c r="U35" i="22" s="1"/>
  <c r="U36" i="22" s="1"/>
  <c r="D11" i="23" s="1"/>
  <c r="I11" i="25" s="1"/>
  <c r="M15" i="20"/>
  <c r="M19" i="20"/>
  <c r="D79" i="22" s="1" a="1"/>
  <c r="D79" i="22" s="1"/>
  <c r="U79" i="22" s="1"/>
  <c r="U80" i="22" s="1"/>
  <c r="U81" i="22" s="1"/>
  <c r="U82" i="22" s="1"/>
  <c r="U83" i="22" s="1"/>
  <c r="U84" i="22" s="1"/>
  <c r="D19" i="23" s="1"/>
  <c r="I19" i="25" s="1"/>
  <c r="F56" i="20"/>
  <c r="C56" i="21" s="1"/>
  <c r="M38" i="20"/>
  <c r="M33" i="20"/>
  <c r="F73" i="20"/>
  <c r="C73" i="21" s="1"/>
  <c r="E73" i="21" s="1"/>
  <c r="E121" i="29" s="1"/>
  <c r="F65" i="20"/>
  <c r="C65" i="21" s="1"/>
  <c r="E65" i="21" s="1"/>
  <c r="E111" i="29" s="1"/>
  <c r="F50" i="20"/>
  <c r="C50" i="21" s="1"/>
  <c r="F42" i="20"/>
  <c r="C42" i="21" s="1"/>
  <c r="F34" i="20"/>
  <c r="C34" i="21" s="1"/>
  <c r="S14" i="22"/>
  <c r="S13" i="22"/>
  <c r="S15" i="22"/>
  <c r="S8" i="22"/>
  <c r="M9" i="20"/>
  <c r="M12" i="20"/>
  <c r="D37" i="22" s="1" a="1"/>
  <c r="D37" i="22" s="1"/>
  <c r="U37" i="22" s="1"/>
  <c r="U38" i="22" s="1"/>
  <c r="U39" i="22" s="1"/>
  <c r="U40" i="22" s="1"/>
  <c r="U41" i="22" s="1"/>
  <c r="U42" i="22" s="1"/>
  <c r="D12" i="23" s="1"/>
  <c r="I12" i="25" s="1"/>
  <c r="M16" i="20"/>
  <c r="D61" i="22" s="1" a="1"/>
  <c r="D61" i="22" s="1"/>
  <c r="U61" i="22" s="1"/>
  <c r="U62" i="22" s="1"/>
  <c r="U63" i="22" s="1"/>
  <c r="U64" i="22" s="1"/>
  <c r="U65" i="22" s="1"/>
  <c r="U66" i="22" s="1"/>
  <c r="D16" i="23" s="1"/>
  <c r="I16" i="25" s="1"/>
  <c r="M20" i="20"/>
  <c r="M8" i="20"/>
  <c r="M23" i="20"/>
  <c r="M10" i="20"/>
  <c r="M14" i="20"/>
  <c r="M18" i="20"/>
  <c r="M22" i="20"/>
  <c r="M26" i="20"/>
  <c r="B7" i="23"/>
  <c r="F7" i="20"/>
  <c r="C7" i="21" s="1"/>
  <c r="E7" i="20"/>
  <c r="C7" i="22" s="1" a="1"/>
  <c r="C7" i="22" s="1"/>
  <c r="F8" i="20"/>
  <c r="C8" i="21" s="1"/>
  <c r="E8" i="20"/>
  <c r="C13" i="22" s="1" a="1"/>
  <c r="C13" i="22" s="1"/>
  <c r="F9" i="20"/>
  <c r="C9" i="21" s="1"/>
  <c r="E9" i="20"/>
  <c r="C19" i="22" s="1" a="1"/>
  <c r="C19" i="22" s="1"/>
  <c r="T19" i="22" s="1"/>
  <c r="T20" i="22" s="1"/>
  <c r="T21" i="22" s="1"/>
  <c r="T22" i="22" s="1"/>
  <c r="T23" i="22" s="1"/>
  <c r="T24" i="22" s="1"/>
  <c r="C9" i="23" s="1"/>
  <c r="H9" i="25" s="1"/>
  <c r="F10" i="20"/>
  <c r="C10" i="21" s="1"/>
  <c r="E10" i="20"/>
  <c r="C25" i="22" s="1" a="1"/>
  <c r="C25" i="22" s="1"/>
  <c r="T25" i="22" s="1"/>
  <c r="T26" i="22" s="1"/>
  <c r="T27" i="22" s="1"/>
  <c r="T28" i="22" s="1"/>
  <c r="T29" i="22" s="1"/>
  <c r="T30" i="22" s="1"/>
  <c r="C10" i="23" s="1"/>
  <c r="H10" i="25" s="1"/>
  <c r="F11" i="20"/>
  <c r="C11" i="21" s="1"/>
  <c r="E11" i="20"/>
  <c r="C31" i="22" s="1" a="1"/>
  <c r="C31" i="22" s="1"/>
  <c r="T31" i="22" s="1"/>
  <c r="T32" i="22" s="1"/>
  <c r="T33" i="22" s="1"/>
  <c r="T34" i="22" s="1"/>
  <c r="T35" i="22" s="1"/>
  <c r="T36" i="22" s="1"/>
  <c r="C11" i="23" s="1"/>
  <c r="H11" i="25" s="1"/>
  <c r="N11" i="20"/>
  <c r="F12" i="20"/>
  <c r="C12" i="21" s="1"/>
  <c r="E12" i="20"/>
  <c r="C37" i="22" s="1" a="1"/>
  <c r="C37" i="22" s="1"/>
  <c r="T37" i="22" s="1"/>
  <c r="T38" i="22" s="1"/>
  <c r="T39" i="22" s="1"/>
  <c r="T40" i="22" s="1"/>
  <c r="T41" i="22" s="1"/>
  <c r="T42" i="22" s="1"/>
  <c r="C12" i="23" s="1"/>
  <c r="H12" i="25" s="1"/>
  <c r="F13" i="20"/>
  <c r="C13" i="21" s="1"/>
  <c r="E13" i="20"/>
  <c r="C43" i="22" s="1" a="1"/>
  <c r="C43" i="22" s="1"/>
  <c r="T43" i="22" s="1"/>
  <c r="T44" i="22" s="1"/>
  <c r="T45" i="22" s="1"/>
  <c r="T46" i="22" s="1"/>
  <c r="T47" i="22" s="1"/>
  <c r="T48" i="22" s="1"/>
  <c r="C13" i="23" s="1"/>
  <c r="H13" i="25" s="1"/>
  <c r="N13" i="20"/>
  <c r="F14" i="20"/>
  <c r="C14" i="21" s="1"/>
  <c r="E14" i="20"/>
  <c r="C49" i="22" s="1" a="1"/>
  <c r="C49" i="22" s="1"/>
  <c r="T49" i="22" s="1"/>
  <c r="T50" i="22" s="1"/>
  <c r="T51" i="22" s="1"/>
  <c r="T52" i="22" s="1"/>
  <c r="T53" i="22" s="1"/>
  <c r="T54" i="22" s="1"/>
  <c r="C14" i="23" s="1"/>
  <c r="H14" i="25" s="1"/>
  <c r="F15" i="20"/>
  <c r="C15" i="21" s="1"/>
  <c r="E15" i="20"/>
  <c r="C55" i="22" s="1" a="1"/>
  <c r="C55" i="22" s="1"/>
  <c r="T55" i="22" s="1"/>
  <c r="T56" i="22" s="1"/>
  <c r="T57" i="22" s="1"/>
  <c r="T58" i="22" s="1"/>
  <c r="T59" i="22" s="1"/>
  <c r="T60" i="22" s="1"/>
  <c r="C15" i="23" s="1"/>
  <c r="H15" i="25" s="1"/>
  <c r="F16" i="20"/>
  <c r="C16" i="21" s="1"/>
  <c r="E16" i="20"/>
  <c r="C61" i="22" s="1" a="1"/>
  <c r="C61" i="22" s="1"/>
  <c r="T61" i="22" s="1"/>
  <c r="T62" i="22" s="1"/>
  <c r="T63" i="22" s="1"/>
  <c r="T64" i="22" s="1"/>
  <c r="T65" i="22" s="1"/>
  <c r="T66" i="22" s="1"/>
  <c r="C16" i="23" s="1"/>
  <c r="H16" i="25" s="1"/>
  <c r="F17" i="20"/>
  <c r="C17" i="21" s="1"/>
  <c r="E17" i="20"/>
  <c r="C67" i="22" s="1" a="1"/>
  <c r="C67" i="22" s="1"/>
  <c r="T67" i="22" s="1"/>
  <c r="T68" i="22" s="1"/>
  <c r="T69" i="22" s="1"/>
  <c r="T70" i="22" s="1"/>
  <c r="T71" i="22" s="1"/>
  <c r="T72" i="22" s="1"/>
  <c r="C17" i="23" s="1"/>
  <c r="H17" i="25" s="1"/>
  <c r="N17" i="20"/>
  <c r="F18" i="20"/>
  <c r="C18" i="21" s="1"/>
  <c r="E18" i="20"/>
  <c r="C73" i="22" s="1" a="1"/>
  <c r="C73" i="22" s="1"/>
  <c r="T73" i="22" s="1"/>
  <c r="T74" i="22" s="1"/>
  <c r="T75" i="22" s="1"/>
  <c r="T76" i="22" s="1"/>
  <c r="T77" i="22" s="1"/>
  <c r="T78" i="22" s="1"/>
  <c r="C18" i="23" s="1"/>
  <c r="H18" i="25" s="1"/>
  <c r="F19" i="20"/>
  <c r="C19" i="21" s="1"/>
  <c r="E19" i="20"/>
  <c r="C79" i="22" s="1" a="1"/>
  <c r="C79" i="22" s="1"/>
  <c r="T79" i="22" s="1"/>
  <c r="T80" i="22" s="1"/>
  <c r="T81" i="22" s="1"/>
  <c r="T82" i="22" s="1"/>
  <c r="T83" i="22" s="1"/>
  <c r="T84" i="22" s="1"/>
  <c r="C19" i="23" s="1"/>
  <c r="H19" i="25" s="1"/>
  <c r="N19" i="20"/>
  <c r="F20" i="20"/>
  <c r="C20" i="21" s="1"/>
  <c r="E20" i="20"/>
  <c r="C85" i="22" s="1" a="1"/>
  <c r="C85" i="22" s="1"/>
  <c r="T85" i="22" s="1"/>
  <c r="T86" i="22" s="1"/>
  <c r="T87" i="22" s="1"/>
  <c r="T88" i="22" s="1"/>
  <c r="T89" i="22" s="1"/>
  <c r="T90" i="22" s="1"/>
  <c r="C20" i="23" s="1"/>
  <c r="H20" i="25" s="1"/>
  <c r="F21" i="20"/>
  <c r="C21" i="21" s="1"/>
  <c r="E21" i="20"/>
  <c r="C91" i="22" s="1" a="1"/>
  <c r="C91" i="22" s="1"/>
  <c r="T91" i="22" s="1"/>
  <c r="T92" i="22" s="1"/>
  <c r="T93" i="22" s="1"/>
  <c r="T94" i="22" s="1"/>
  <c r="T95" i="22" s="1"/>
  <c r="T96" i="22" s="1"/>
  <c r="C21" i="23" s="1"/>
  <c r="H21" i="25" s="1"/>
  <c r="N21" i="20"/>
  <c r="F22" i="20"/>
  <c r="C22" i="21" s="1"/>
  <c r="E22" i="20"/>
  <c r="C97" i="22" s="1" a="1"/>
  <c r="C97" i="22" s="1"/>
  <c r="T97" i="22" s="1"/>
  <c r="T98" i="22" s="1"/>
  <c r="T99" i="22" s="1"/>
  <c r="T100" i="22" s="1"/>
  <c r="T101" i="22" s="1"/>
  <c r="T102" i="22" s="1"/>
  <c r="C22" i="23" s="1"/>
  <c r="H22" i="25" s="1"/>
  <c r="F23" i="20"/>
  <c r="C23" i="21" s="1"/>
  <c r="E23" i="20"/>
  <c r="C103" i="22" s="1" a="1"/>
  <c r="C103" i="22" s="1"/>
  <c r="T103" i="22" s="1"/>
  <c r="T104" i="22" s="1"/>
  <c r="T105" i="22" s="1"/>
  <c r="T106" i="22" s="1"/>
  <c r="T107" i="22" s="1"/>
  <c r="T108" i="22" s="1"/>
  <c r="C23" i="23" s="1"/>
  <c r="H23" i="25" s="1"/>
  <c r="F24" i="20"/>
  <c r="C24" i="21" s="1"/>
  <c r="E24" i="20"/>
  <c r="C109" i="22" s="1" a="1"/>
  <c r="C109" i="22" s="1"/>
  <c r="T109" i="22" s="1"/>
  <c r="T110" i="22" s="1"/>
  <c r="T111" i="22" s="1"/>
  <c r="T112" i="22" s="1"/>
  <c r="T113" i="22" s="1"/>
  <c r="T114" i="22" s="1"/>
  <c r="C24" i="23" s="1"/>
  <c r="H24" i="25" s="1"/>
  <c r="N24" i="20"/>
  <c r="F25" i="20"/>
  <c r="C25" i="21" s="1"/>
  <c r="E25" i="20"/>
  <c r="C115" i="22" s="1" a="1"/>
  <c r="C115" i="22" s="1"/>
  <c r="T115" i="22" s="1"/>
  <c r="T116" i="22" s="1"/>
  <c r="T117" i="22" s="1"/>
  <c r="T118" i="22" s="1"/>
  <c r="N25" i="20"/>
  <c r="F26" i="20"/>
  <c r="C26" i="21" s="1"/>
  <c r="E26" i="20"/>
  <c r="C121" i="22" s="1" a="1"/>
  <c r="C121" i="22" s="1"/>
  <c r="T121" i="22" s="1"/>
  <c r="T122" i="22" s="1"/>
  <c r="T123" i="22" s="1"/>
  <c r="T124" i="22" s="1"/>
  <c r="T125" i="22" s="1"/>
  <c r="T126" i="22" s="1"/>
  <c r="C26" i="23" s="1"/>
  <c r="H26" i="25" s="1"/>
  <c r="W277" i="22" l="1"/>
  <c r="V295" i="22"/>
  <c r="W247" i="22"/>
  <c r="V337" i="22"/>
  <c r="C62" i="23"/>
  <c r="H62" i="25" s="1"/>
  <c r="W343" i="22"/>
  <c r="D63" i="23"/>
  <c r="I63" i="25" s="1"/>
  <c r="W349" i="22"/>
  <c r="D64" i="23"/>
  <c r="I64" i="25" s="1"/>
  <c r="W187" i="22"/>
  <c r="V361" i="22"/>
  <c r="C66" i="23"/>
  <c r="H66" i="25" s="1"/>
  <c r="W289" i="22"/>
  <c r="D54" i="23"/>
  <c r="I54" i="25" s="1"/>
  <c r="W199" i="22"/>
  <c r="D39" i="23"/>
  <c r="I39" i="25" s="1"/>
  <c r="W373" i="22"/>
  <c r="D68" i="23"/>
  <c r="I68" i="25" s="1"/>
  <c r="W157" i="22"/>
  <c r="V325" i="22"/>
  <c r="C60" i="23"/>
  <c r="H60" i="25" s="1"/>
  <c r="W253" i="22"/>
  <c r="D48" i="23"/>
  <c r="I48" i="25" s="1"/>
  <c r="W265" i="22"/>
  <c r="D50" i="23"/>
  <c r="I50" i="25" s="1"/>
  <c r="W139" i="22"/>
  <c r="D29" i="23"/>
  <c r="I29" i="25" s="1"/>
  <c r="W355" i="22"/>
  <c r="D65" i="23"/>
  <c r="I65" i="25" s="1"/>
  <c r="W217" i="22"/>
  <c r="D42" i="23"/>
  <c r="I42" i="25" s="1"/>
  <c r="W319" i="22"/>
  <c r="D59" i="23"/>
  <c r="I59" i="25" s="1"/>
  <c r="V247" i="22"/>
  <c r="W295" i="22"/>
  <c r="D55" i="23"/>
  <c r="I55" i="25" s="1"/>
  <c r="W133" i="22"/>
  <c r="D28" i="23"/>
  <c r="W367" i="22"/>
  <c r="D67" i="23"/>
  <c r="I67" i="25" s="1"/>
  <c r="W283" i="22"/>
  <c r="W127" i="22"/>
  <c r="D27" i="23"/>
  <c r="I27" i="25" s="1"/>
  <c r="W259" i="22"/>
  <c r="D49" i="23"/>
  <c r="I49" i="25" s="1"/>
  <c r="W151" i="22"/>
  <c r="W385" i="22"/>
  <c r="D70" i="23"/>
  <c r="I70" i="25" s="1"/>
  <c r="D181" i="22" a="1"/>
  <c r="D181" i="22" s="1"/>
  <c r="U181" i="22" s="1"/>
  <c r="U182" i="22" s="1"/>
  <c r="U183" i="22" s="1"/>
  <c r="U184" i="22" s="1"/>
  <c r="U185" i="22" s="1"/>
  <c r="U186" i="22" s="1"/>
  <c r="D223" i="22" a="1"/>
  <c r="D223" i="22" s="1"/>
  <c r="U223" i="22" s="1"/>
  <c r="U224" i="22" s="1"/>
  <c r="U225" i="22" s="1"/>
  <c r="U226" i="22" s="1"/>
  <c r="U227" i="22" s="1"/>
  <c r="U228" i="22" s="1"/>
  <c r="D337" i="22" a="1"/>
  <c r="D337" i="22" s="1"/>
  <c r="U337" i="22" s="1"/>
  <c r="U338" i="22" s="1"/>
  <c r="U339" i="22" s="1"/>
  <c r="U340" i="22" s="1"/>
  <c r="U341" i="22" s="1"/>
  <c r="U342" i="22" s="1"/>
  <c r="E52" i="21"/>
  <c r="E93" i="29" s="1"/>
  <c r="E34" i="21"/>
  <c r="E67" i="29" s="1"/>
  <c r="E43" i="21"/>
  <c r="E80" i="29" s="1"/>
  <c r="N38" i="20"/>
  <c r="D38" i="21" s="1"/>
  <c r="E38" i="21" s="1"/>
  <c r="E72" i="29" s="1"/>
  <c r="D193" i="22" a="1"/>
  <c r="D193" i="22" s="1"/>
  <c r="U193" i="22" s="1"/>
  <c r="U194" i="22" s="1"/>
  <c r="U195" i="22" s="1"/>
  <c r="U196" i="22" s="1"/>
  <c r="U197" i="22" s="1"/>
  <c r="U198" i="22" s="1"/>
  <c r="N35" i="20"/>
  <c r="D35" i="21" s="1"/>
  <c r="E35" i="21" s="1"/>
  <c r="E68" i="29" s="1"/>
  <c r="D175" i="22" a="1"/>
  <c r="D175" i="22" s="1"/>
  <c r="U175" i="22" s="1"/>
  <c r="U176" i="22" s="1"/>
  <c r="U177" i="22" s="1"/>
  <c r="U178" i="22" s="1"/>
  <c r="U179" i="22" s="1"/>
  <c r="U180" i="22" s="1"/>
  <c r="N57" i="20"/>
  <c r="D57" i="21" s="1"/>
  <c r="D307" i="22" a="1"/>
  <c r="D307" i="22" s="1"/>
  <c r="U307" i="22" s="1"/>
  <c r="U308" i="22" s="1"/>
  <c r="U309" i="22" s="1"/>
  <c r="U310" i="22" s="1"/>
  <c r="U311" i="22" s="1"/>
  <c r="U312" i="22" s="1"/>
  <c r="N40" i="20"/>
  <c r="D40" i="21" s="1"/>
  <c r="D205" i="22" a="1"/>
  <c r="D205" i="22" s="1"/>
  <c r="U205" i="22" s="1"/>
  <c r="U206" i="22" s="1"/>
  <c r="U207" i="22" s="1"/>
  <c r="U208" i="22" s="1"/>
  <c r="U209" i="22" s="1"/>
  <c r="U210" i="22" s="1"/>
  <c r="N26" i="20"/>
  <c r="D121" i="22" a="1"/>
  <c r="D121" i="22" s="1"/>
  <c r="U121" i="22" s="1"/>
  <c r="U122" i="22" s="1"/>
  <c r="U123" i="22" s="1"/>
  <c r="U124" i="22" s="1"/>
  <c r="U125" i="22" s="1"/>
  <c r="U126" i="22" s="1"/>
  <c r="D26" i="23" s="1"/>
  <c r="I26" i="25" s="1"/>
  <c r="D55" i="22" a="1"/>
  <c r="D55" i="22" s="1"/>
  <c r="U55" i="22" s="1"/>
  <c r="U56" i="22" s="1"/>
  <c r="U57" i="22" s="1"/>
  <c r="U58" i="22" s="1"/>
  <c r="U59" i="22" s="1"/>
  <c r="U60" i="22" s="1"/>
  <c r="D15" i="23" s="1"/>
  <c r="I15" i="25" s="1"/>
  <c r="N33" i="20"/>
  <c r="D33" i="21" s="1"/>
  <c r="E33" i="21" s="1"/>
  <c r="E65" i="29" s="1"/>
  <c r="D163" i="22" a="1"/>
  <c r="D163" i="22" s="1"/>
  <c r="U163" i="22" s="1"/>
  <c r="U164" i="22" s="1"/>
  <c r="U165" i="22" s="1"/>
  <c r="U166" i="22" s="1"/>
  <c r="U167" i="22" s="1"/>
  <c r="U168" i="22" s="1"/>
  <c r="E24" i="21"/>
  <c r="N51" i="20"/>
  <c r="D51" i="21" s="1"/>
  <c r="E51" i="21" s="1"/>
  <c r="E92" i="29" s="1"/>
  <c r="D271" i="22" a="1"/>
  <c r="D271" i="22" s="1"/>
  <c r="U271" i="22" s="1"/>
  <c r="U272" i="22" s="1"/>
  <c r="U273" i="22" s="1"/>
  <c r="U274" i="22" s="1"/>
  <c r="U275" i="22" s="1"/>
  <c r="U276" i="22" s="1"/>
  <c r="D24" i="21"/>
  <c r="D97" i="22" a="1"/>
  <c r="D97" i="22" s="1"/>
  <c r="U97" i="22" s="1"/>
  <c r="U98" i="22" s="1"/>
  <c r="U99" i="22" s="1"/>
  <c r="U100" i="22" s="1"/>
  <c r="U101" i="22" s="1"/>
  <c r="U102" i="22" s="1"/>
  <c r="D22" i="23" s="1"/>
  <c r="I22" i="25" s="1"/>
  <c r="D73" i="22" a="1"/>
  <c r="D73" i="22" s="1"/>
  <c r="U73" i="22" s="1"/>
  <c r="U74" i="22" s="1"/>
  <c r="U75" i="22" s="1"/>
  <c r="U76" i="22" s="1"/>
  <c r="U77" i="22" s="1"/>
  <c r="U78" i="22" s="1"/>
  <c r="D18" i="23" s="1"/>
  <c r="I18" i="25" s="1"/>
  <c r="N61" i="20"/>
  <c r="D61" i="21" s="1"/>
  <c r="E61" i="21" s="1"/>
  <c r="E106" i="29" s="1"/>
  <c r="D331" i="22" a="1"/>
  <c r="D331" i="22" s="1"/>
  <c r="U331" i="22" s="1"/>
  <c r="U332" i="22" s="1"/>
  <c r="U333" i="22" s="1"/>
  <c r="U334" i="22" s="1"/>
  <c r="U335" i="22" s="1"/>
  <c r="U336" i="22" s="1"/>
  <c r="N71" i="20"/>
  <c r="D71" i="21" s="1"/>
  <c r="E71" i="21" s="1"/>
  <c r="E118" i="29" s="1"/>
  <c r="D391" i="22" a="1"/>
  <c r="D391" i="22" s="1"/>
  <c r="U391" i="22" s="1"/>
  <c r="U392" i="22" s="1"/>
  <c r="U393" i="22" s="1"/>
  <c r="U394" i="22" s="1"/>
  <c r="U395" i="22" s="1"/>
  <c r="U396" i="22" s="1"/>
  <c r="N7" i="20"/>
  <c r="D7" i="21" s="1"/>
  <c r="U7" i="22" s="1"/>
  <c r="U8" i="22" s="1"/>
  <c r="U9" i="22" s="1"/>
  <c r="U10" i="22" s="1"/>
  <c r="U11" i="22" s="1"/>
  <c r="U12" i="22" s="1"/>
  <c r="D7" i="22" a="1"/>
  <c r="D7" i="22" s="1"/>
  <c r="E57" i="21"/>
  <c r="E101" i="29" s="1"/>
  <c r="N16" i="20"/>
  <c r="D19" i="21"/>
  <c r="D49" i="22" a="1"/>
  <c r="D49" i="22" s="1"/>
  <c r="U49" i="22" s="1"/>
  <c r="U50" i="22" s="1"/>
  <c r="U51" i="22" s="1"/>
  <c r="U52" i="22" s="1"/>
  <c r="U53" i="22" s="1"/>
  <c r="U54" i="22" s="1"/>
  <c r="D14" i="23" s="1"/>
  <c r="I14" i="25" s="1"/>
  <c r="N56" i="20"/>
  <c r="D56" i="21" s="1"/>
  <c r="E56" i="21" s="1"/>
  <c r="E99" i="29" s="1"/>
  <c r="D301" i="22" a="1"/>
  <c r="D301" i="22" s="1"/>
  <c r="U301" i="22" s="1"/>
  <c r="U302" i="22" s="1"/>
  <c r="U303" i="22" s="1"/>
  <c r="U304" i="22" s="1"/>
  <c r="U305" i="22" s="1"/>
  <c r="U306" i="22" s="1"/>
  <c r="D25" i="22" a="1"/>
  <c r="D25" i="22" s="1"/>
  <c r="U25" i="22" s="1"/>
  <c r="U26" i="22" s="1"/>
  <c r="U27" i="22" s="1"/>
  <c r="U28" i="22" s="1"/>
  <c r="U29" i="22" s="1"/>
  <c r="U30" i="22" s="1"/>
  <c r="D10" i="23" s="1"/>
  <c r="I10" i="25" s="1"/>
  <c r="N30" i="20"/>
  <c r="D30" i="21" s="1"/>
  <c r="E30" i="21" s="1"/>
  <c r="E57" i="29" s="1"/>
  <c r="D145" i="22" a="1"/>
  <c r="D145" i="22" s="1"/>
  <c r="U145" i="22" s="1"/>
  <c r="U146" i="22" s="1"/>
  <c r="U147" i="22" s="1"/>
  <c r="U148" i="22" s="1"/>
  <c r="U149" i="22" s="1"/>
  <c r="U150" i="22" s="1"/>
  <c r="E48" i="21"/>
  <c r="E88" i="29" s="1"/>
  <c r="N23" i="20"/>
  <c r="D103" i="22" a="1"/>
  <c r="D103" i="22" s="1"/>
  <c r="U103" i="22" s="1"/>
  <c r="U104" i="22" s="1"/>
  <c r="U105" i="22" s="1"/>
  <c r="U106" i="22" s="1"/>
  <c r="U107" i="22" s="1"/>
  <c r="U108" i="22" s="1"/>
  <c r="D23" i="23" s="1"/>
  <c r="I23" i="25" s="1"/>
  <c r="E50" i="21"/>
  <c r="E91" i="29" s="1"/>
  <c r="N41" i="20"/>
  <c r="D41" i="21" s="1"/>
  <c r="E41" i="21" s="1"/>
  <c r="E76" i="29" s="1"/>
  <c r="D211" i="22" a="1"/>
  <c r="D211" i="22" s="1"/>
  <c r="U211" i="22" s="1"/>
  <c r="U212" i="22" s="1"/>
  <c r="U213" i="22" s="1"/>
  <c r="U214" i="22" s="1"/>
  <c r="U215" i="22" s="1"/>
  <c r="U216" i="22" s="1"/>
  <c r="N72" i="20"/>
  <c r="D72" i="21" s="1"/>
  <c r="E72" i="21" s="1"/>
  <c r="E120" i="29" s="1"/>
  <c r="D397" i="22" a="1"/>
  <c r="D397" i="22" s="1"/>
  <c r="U397" i="22" s="1"/>
  <c r="U398" i="22" s="1"/>
  <c r="U399" i="22" s="1"/>
  <c r="U400" i="22" s="1"/>
  <c r="U401" i="22" s="1"/>
  <c r="U402" i="22" s="1"/>
  <c r="E40" i="21"/>
  <c r="E75" i="29" s="1"/>
  <c r="N9" i="20"/>
  <c r="D19" i="22" a="1"/>
  <c r="D19" i="22" s="1"/>
  <c r="U19" i="22" s="1"/>
  <c r="U20" i="22" s="1"/>
  <c r="U21" i="22" s="1"/>
  <c r="U22" i="22" s="1"/>
  <c r="U23" i="22" s="1"/>
  <c r="U24" i="22" s="1"/>
  <c r="D9" i="23" s="1"/>
  <c r="I9" i="25" s="1"/>
  <c r="D11" i="21"/>
  <c r="E11" i="21" s="1"/>
  <c r="E19" i="21"/>
  <c r="E32" i="29" s="1"/>
  <c r="D25" i="21"/>
  <c r="E25" i="21" s="1"/>
  <c r="D21" i="21"/>
  <c r="E21" i="21" s="1"/>
  <c r="D17" i="21"/>
  <c r="E17" i="21" s="1"/>
  <c r="D13" i="21"/>
  <c r="N8" i="20"/>
  <c r="D13" i="22" a="1"/>
  <c r="D13" i="22" s="1"/>
  <c r="U13" i="22" s="1"/>
  <c r="N46" i="20"/>
  <c r="D46" i="21" s="1"/>
  <c r="E46" i="21" s="1"/>
  <c r="E86" i="29" s="1"/>
  <c r="D241" i="22" a="1"/>
  <c r="D241" i="22" s="1"/>
  <c r="U241" i="22" s="1"/>
  <c r="U242" i="22" s="1"/>
  <c r="U243" i="22" s="1"/>
  <c r="U244" i="22" s="1"/>
  <c r="U245" i="22" s="1"/>
  <c r="U246" i="22" s="1"/>
  <c r="N58" i="20"/>
  <c r="D58" i="21" s="1"/>
  <c r="D313" i="22" a="1"/>
  <c r="D313" i="22" s="1"/>
  <c r="U313" i="22" s="1"/>
  <c r="U314" i="22" s="1"/>
  <c r="U315" i="22" s="1"/>
  <c r="U316" i="22" s="1"/>
  <c r="U317" i="22" s="1"/>
  <c r="U318" i="22" s="1"/>
  <c r="E58" i="21"/>
  <c r="E103" i="29" s="1"/>
  <c r="D85" i="22" a="1"/>
  <c r="D85" i="22" s="1"/>
  <c r="U85" i="22" s="1"/>
  <c r="U86" i="22" s="1"/>
  <c r="U87" i="22" s="1"/>
  <c r="U88" i="22" s="1"/>
  <c r="U89" i="22" s="1"/>
  <c r="U90" i="22" s="1"/>
  <c r="D20" i="23" s="1"/>
  <c r="N66" i="20"/>
  <c r="D66" i="21" s="1"/>
  <c r="E66" i="21" s="1"/>
  <c r="E112" i="29" s="1"/>
  <c r="D361" i="22" a="1"/>
  <c r="D361" i="22" s="1"/>
  <c r="U361" i="22" s="1"/>
  <c r="U362" i="22" s="1"/>
  <c r="U363" i="22" s="1"/>
  <c r="U364" i="22" s="1"/>
  <c r="U365" i="22" s="1"/>
  <c r="U366" i="22" s="1"/>
  <c r="N74" i="20"/>
  <c r="D74" i="21" s="1"/>
  <c r="E74" i="21" s="1"/>
  <c r="E122" i="29" s="1"/>
  <c r="D409" i="22" a="1"/>
  <c r="D409" i="22" s="1"/>
  <c r="U409" i="22" s="1"/>
  <c r="U410" i="22" s="1"/>
  <c r="U411" i="22" s="1"/>
  <c r="U412" i="22" s="1"/>
  <c r="U413" i="22" s="1"/>
  <c r="U414" i="22" s="1"/>
  <c r="T119" i="22"/>
  <c r="T120" i="22" s="1"/>
  <c r="F60" i="23"/>
  <c r="K60" i="25" s="1"/>
  <c r="F44" i="23"/>
  <c r="K44" i="25" s="1"/>
  <c r="F52" i="23"/>
  <c r="K52" i="25" s="1"/>
  <c r="F68" i="23"/>
  <c r="K68" i="25" s="1"/>
  <c r="F24" i="23"/>
  <c r="K24" i="25" s="1"/>
  <c r="V397" i="22"/>
  <c r="V217" i="22"/>
  <c r="E42" i="21"/>
  <c r="E78" i="29" s="1"/>
  <c r="T7" i="22"/>
  <c r="N15" i="20"/>
  <c r="N18" i="20"/>
  <c r="N20" i="20"/>
  <c r="N10" i="20"/>
  <c r="N14" i="20"/>
  <c r="N22" i="20"/>
  <c r="N12" i="20"/>
  <c r="W121" i="22"/>
  <c r="W115" i="22"/>
  <c r="T13" i="22"/>
  <c r="F20" i="23" l="1"/>
  <c r="K20" i="25" s="1"/>
  <c r="I20" i="25"/>
  <c r="F28" i="23"/>
  <c r="K28" i="25" s="1"/>
  <c r="I28" i="25"/>
  <c r="W145" i="22"/>
  <c r="D30" i="23"/>
  <c r="I30" i="25" s="1"/>
  <c r="W271" i="22"/>
  <c r="D51" i="23"/>
  <c r="I51" i="25" s="1"/>
  <c r="W181" i="22"/>
  <c r="D36" i="23"/>
  <c r="I36" i="25" s="1"/>
  <c r="W175" i="22"/>
  <c r="D35" i="23"/>
  <c r="I35" i="25" s="1"/>
  <c r="W307" i="22"/>
  <c r="D57" i="23"/>
  <c r="I57" i="25" s="1"/>
  <c r="W193" i="22"/>
  <c r="D38" i="23"/>
  <c r="I38" i="25" s="1"/>
  <c r="W409" i="22"/>
  <c r="D74" i="23"/>
  <c r="I74" i="25" s="1"/>
  <c r="W397" i="22"/>
  <c r="D72" i="23"/>
  <c r="W301" i="22"/>
  <c r="D56" i="23"/>
  <c r="I56" i="25" s="1"/>
  <c r="W331" i="22"/>
  <c r="D61" i="23"/>
  <c r="I61" i="25" s="1"/>
  <c r="V115" i="22"/>
  <c r="C25" i="23"/>
  <c r="H25" i="25" s="1"/>
  <c r="W163" i="22"/>
  <c r="D33" i="23"/>
  <c r="I33" i="25" s="1"/>
  <c r="W361" i="22"/>
  <c r="D66" i="23"/>
  <c r="I66" i="25" s="1"/>
  <c r="W391" i="22"/>
  <c r="D71" i="23"/>
  <c r="I71" i="25" s="1"/>
  <c r="W211" i="22"/>
  <c r="D41" i="23"/>
  <c r="I41" i="25" s="1"/>
  <c r="W241" i="22"/>
  <c r="D46" i="23"/>
  <c r="I46" i="25" s="1"/>
  <c r="W205" i="22"/>
  <c r="D40" i="23"/>
  <c r="W337" i="22"/>
  <c r="D62" i="23"/>
  <c r="I62" i="25" s="1"/>
  <c r="W313" i="22"/>
  <c r="D58" i="23"/>
  <c r="I58" i="25" s="1"/>
  <c r="W223" i="22"/>
  <c r="D43" i="23"/>
  <c r="I43" i="25" s="1"/>
  <c r="E44" i="29"/>
  <c r="E26" i="29"/>
  <c r="E47" i="29"/>
  <c r="E7" i="29"/>
  <c r="E37" i="29"/>
  <c r="E19" i="29"/>
  <c r="F16" i="23"/>
  <c r="K16" i="25" s="1"/>
  <c r="E13" i="21"/>
  <c r="D22" i="21"/>
  <c r="E22" i="21" s="1"/>
  <c r="D9" i="21"/>
  <c r="E9" i="21" s="1"/>
  <c r="D14" i="21"/>
  <c r="E14" i="21" s="1"/>
  <c r="D16" i="21"/>
  <c r="E16" i="21" s="1"/>
  <c r="D12" i="21"/>
  <c r="E12" i="21" s="1"/>
  <c r="D20" i="21"/>
  <c r="E20" i="21" s="1"/>
  <c r="D10" i="21"/>
  <c r="E10" i="21" s="1"/>
  <c r="D18" i="21"/>
  <c r="E18" i="21" s="1"/>
  <c r="D15" i="21"/>
  <c r="E15" i="21" s="1"/>
  <c r="F12" i="23"/>
  <c r="K12" i="25" s="1"/>
  <c r="D8" i="21"/>
  <c r="D23" i="21"/>
  <c r="E23" i="21" s="1"/>
  <c r="D26" i="21"/>
  <c r="E26" i="21" s="1"/>
  <c r="W7" i="22"/>
  <c r="D7" i="23"/>
  <c r="T8" i="22"/>
  <c r="T9" i="22" s="1"/>
  <c r="T10" i="22" s="1"/>
  <c r="F53" i="23"/>
  <c r="K53" i="25" s="1"/>
  <c r="E52" i="23"/>
  <c r="F25" i="23"/>
  <c r="K25" i="25" s="1"/>
  <c r="F17" i="23"/>
  <c r="K17" i="25" s="1"/>
  <c r="F64" i="23"/>
  <c r="K64" i="25" s="1"/>
  <c r="E64" i="23"/>
  <c r="J64" i="25" s="1"/>
  <c r="F21" i="23"/>
  <c r="K21" i="25" s="1"/>
  <c r="F29" i="23"/>
  <c r="K29" i="25" s="1"/>
  <c r="E20" i="23"/>
  <c r="E68" i="23"/>
  <c r="E40" i="23"/>
  <c r="J40" i="25" s="1"/>
  <c r="F32" i="23"/>
  <c r="K32" i="25" s="1"/>
  <c r="F73" i="23"/>
  <c r="K73" i="25" s="1"/>
  <c r="F48" i="23"/>
  <c r="K48" i="25" s="1"/>
  <c r="E16" i="23"/>
  <c r="E32" i="23"/>
  <c r="J32" i="25" s="1"/>
  <c r="F69" i="23"/>
  <c r="K69" i="25" s="1"/>
  <c r="F45" i="23"/>
  <c r="K45" i="25" s="1"/>
  <c r="T14" i="22"/>
  <c r="E56" i="23"/>
  <c r="E12" i="23"/>
  <c r="J12" i="25" s="1"/>
  <c r="E24" i="23"/>
  <c r="E36" i="23"/>
  <c r="J36" i="25" s="1"/>
  <c r="E48" i="23"/>
  <c r="J48" i="25" s="1"/>
  <c r="E60" i="23"/>
  <c r="E72" i="23"/>
  <c r="U14" i="22"/>
  <c r="E28" i="23"/>
  <c r="E44" i="23"/>
  <c r="F13" i="23"/>
  <c r="K13" i="25" s="1"/>
  <c r="V121" i="22"/>
  <c r="F56" i="23" l="1"/>
  <c r="K56" i="25" s="1"/>
  <c r="F41" i="23"/>
  <c r="K41" i="25" s="1"/>
  <c r="G68" i="23"/>
  <c r="J68" i="25"/>
  <c r="F72" i="23"/>
  <c r="K72" i="25" s="1"/>
  <c r="I72" i="25"/>
  <c r="G56" i="23"/>
  <c r="J56" i="25"/>
  <c r="F36" i="23"/>
  <c r="K36" i="25" s="1"/>
  <c r="G52" i="23"/>
  <c r="J52" i="25"/>
  <c r="G24" i="23"/>
  <c r="J24" i="25"/>
  <c r="F7" i="23"/>
  <c r="K7" i="25" s="1"/>
  <c r="I7" i="25"/>
  <c r="G44" i="23"/>
  <c r="J44" i="25"/>
  <c r="F40" i="23"/>
  <c r="K40" i="25" s="1"/>
  <c r="I40" i="25"/>
  <c r="G60" i="23"/>
  <c r="J60" i="25"/>
  <c r="G20" i="23"/>
  <c r="J20" i="25"/>
  <c r="F61" i="23"/>
  <c r="K61" i="25" s="1"/>
  <c r="G28" i="23"/>
  <c r="J28" i="25"/>
  <c r="G16" i="23"/>
  <c r="J16" i="25"/>
  <c r="G72" i="23"/>
  <c r="J72" i="25"/>
  <c r="G12" i="23"/>
  <c r="G40" i="23"/>
  <c r="E33" i="29"/>
  <c r="E20" i="29"/>
  <c r="E17" i="29"/>
  <c r="E50" i="29"/>
  <c r="E43" i="29"/>
  <c r="E23" i="29"/>
  <c r="E39" i="29"/>
  <c r="E24" i="29"/>
  <c r="E25" i="29"/>
  <c r="E13" i="29"/>
  <c r="E21" i="29"/>
  <c r="E27" i="29"/>
  <c r="G36" i="23"/>
  <c r="G32" i="23"/>
  <c r="I10" i="21"/>
  <c r="C11" i="24" s="1"/>
  <c r="K8" i="21"/>
  <c r="E9" i="24" s="1"/>
  <c r="K9" i="21"/>
  <c r="E10" i="24" s="1"/>
  <c r="L8" i="21"/>
  <c r="F9" i="24" s="1"/>
  <c r="I7" i="21"/>
  <c r="C8" i="24" s="1"/>
  <c r="L11" i="21"/>
  <c r="F12" i="24" s="1"/>
  <c r="M8" i="21"/>
  <c r="G9" i="24" s="1"/>
  <c r="K11" i="21"/>
  <c r="E12" i="24" s="1"/>
  <c r="E8" i="21"/>
  <c r="K10" i="21"/>
  <c r="E11" i="24" s="1"/>
  <c r="I11" i="21"/>
  <c r="C12" i="24" s="1"/>
  <c r="J7" i="21"/>
  <c r="D8" i="24" s="1"/>
  <c r="L10" i="21"/>
  <c r="F11" i="24" s="1"/>
  <c r="K7" i="21"/>
  <c r="E8" i="24" s="1"/>
  <c r="J10" i="21"/>
  <c r="D11" i="24" s="1"/>
  <c r="J11" i="21"/>
  <c r="D12" i="24" s="1"/>
  <c r="I9" i="21"/>
  <c r="C10" i="24" s="1"/>
  <c r="M7" i="21"/>
  <c r="G8" i="24" s="1"/>
  <c r="L7" i="21"/>
  <c r="F8" i="24" s="1"/>
  <c r="J8" i="21"/>
  <c r="D9" i="24" s="1"/>
  <c r="M10" i="21"/>
  <c r="G11" i="24" s="1"/>
  <c r="J9" i="21"/>
  <c r="D10" i="24" s="1"/>
  <c r="L9" i="21"/>
  <c r="F10" i="24" s="1"/>
  <c r="M11" i="21"/>
  <c r="G12" i="24" s="1"/>
  <c r="I8" i="21"/>
  <c r="C9" i="24" s="1"/>
  <c r="M9" i="21"/>
  <c r="G10" i="24" s="1"/>
  <c r="G48" i="23"/>
  <c r="T11" i="22"/>
  <c r="T12" i="22" s="1"/>
  <c r="V7" i="22" s="1"/>
  <c r="G64" i="23"/>
  <c r="U15" i="22"/>
  <c r="U16" i="22" s="1"/>
  <c r="U17" i="22" s="1"/>
  <c r="U18" i="22" s="1"/>
  <c r="D8" i="23" s="1"/>
  <c r="F9" i="23"/>
  <c r="K9" i="25" s="1"/>
  <c r="E69" i="23"/>
  <c r="F65" i="23"/>
  <c r="K65" i="25" s="1"/>
  <c r="E57" i="23"/>
  <c r="F49" i="23"/>
  <c r="K49" i="25" s="1"/>
  <c r="E21" i="23"/>
  <c r="F18" i="23"/>
  <c r="K18" i="25" s="1"/>
  <c r="T15" i="22"/>
  <c r="T16" i="22" s="1"/>
  <c r="T17" i="22" s="1"/>
  <c r="T18" i="22" s="1"/>
  <c r="E9" i="23"/>
  <c r="J9" i="25" s="1"/>
  <c r="F74" i="23"/>
  <c r="K74" i="25" s="1"/>
  <c r="F30" i="23"/>
  <c r="K30" i="25" s="1"/>
  <c r="F26" i="23"/>
  <c r="K26" i="25" s="1"/>
  <c r="E17" i="23"/>
  <c r="E73" i="23"/>
  <c r="F14" i="23"/>
  <c r="K14" i="25" s="1"/>
  <c r="E49" i="23"/>
  <c r="J49" i="25" s="1"/>
  <c r="F46" i="23"/>
  <c r="K46" i="25" s="1"/>
  <c r="F42" i="23"/>
  <c r="K42" i="25" s="1"/>
  <c r="F22" i="23"/>
  <c r="K22" i="25" s="1"/>
  <c r="F57" i="23"/>
  <c r="K57" i="25" s="1"/>
  <c r="E61" i="23"/>
  <c r="E45" i="23"/>
  <c r="E37" i="23"/>
  <c r="J37" i="25" s="1"/>
  <c r="F70" i="23"/>
  <c r="K70" i="25" s="1"/>
  <c r="F33" i="23"/>
  <c r="K33" i="25" s="1"/>
  <c r="F37" i="23"/>
  <c r="K37" i="25" s="1"/>
  <c r="E53" i="23"/>
  <c r="F62" i="23"/>
  <c r="K62" i="25" s="1"/>
  <c r="E13" i="23"/>
  <c r="E29" i="23"/>
  <c r="E25" i="23"/>
  <c r="E33" i="23"/>
  <c r="J33" i="25" s="1"/>
  <c r="E41" i="23"/>
  <c r="E65" i="23"/>
  <c r="J65" i="25" s="1"/>
  <c r="F54" i="23"/>
  <c r="K54" i="25" s="1"/>
  <c r="G41" i="23" l="1"/>
  <c r="J41" i="25"/>
  <c r="J88" i="29"/>
  <c r="L48" i="25"/>
  <c r="N48" i="25" s="1"/>
  <c r="M48" i="25" s="1"/>
  <c r="P48" i="25" s="1"/>
  <c r="K88" i="29" s="1"/>
  <c r="J52" i="29"/>
  <c r="L28" i="25"/>
  <c r="N28" i="25" s="1"/>
  <c r="M28" i="25" s="1"/>
  <c r="P28" i="25" s="1"/>
  <c r="K52" i="29" s="1"/>
  <c r="J44" i="29"/>
  <c r="L24" i="25"/>
  <c r="N24" i="25" s="1"/>
  <c r="M24" i="25" s="1"/>
  <c r="J93" i="29"/>
  <c r="L52" i="25"/>
  <c r="N52" i="25" s="1"/>
  <c r="M52" i="25" s="1"/>
  <c r="P52" i="25" s="1"/>
  <c r="K93" i="29" s="1"/>
  <c r="G61" i="23"/>
  <c r="J61" i="25"/>
  <c r="J69" i="29"/>
  <c r="L36" i="25"/>
  <c r="N36" i="25" s="1"/>
  <c r="M36" i="25" s="1"/>
  <c r="P36" i="25" s="1"/>
  <c r="K69" i="29" s="1"/>
  <c r="G45" i="23"/>
  <c r="J45" i="25"/>
  <c r="G25" i="23"/>
  <c r="J25" i="25"/>
  <c r="G21" i="23"/>
  <c r="J21" i="25"/>
  <c r="G57" i="23"/>
  <c r="J57" i="25"/>
  <c r="J75" i="29"/>
  <c r="L40" i="25"/>
  <c r="N40" i="25" s="1"/>
  <c r="M40" i="25" s="1"/>
  <c r="P40" i="25" s="1"/>
  <c r="K75" i="29" s="1"/>
  <c r="J105" i="29"/>
  <c r="L60" i="25"/>
  <c r="N60" i="25" s="1"/>
  <c r="M60" i="25" s="1"/>
  <c r="P60" i="25" s="1"/>
  <c r="K105" i="29" s="1"/>
  <c r="G29" i="23"/>
  <c r="J29" i="25"/>
  <c r="G53" i="23"/>
  <c r="J53" i="25"/>
  <c r="J20" i="29"/>
  <c r="L12" i="25"/>
  <c r="J99" i="29"/>
  <c r="L56" i="25"/>
  <c r="N56" i="25" s="1"/>
  <c r="M56" i="25" s="1"/>
  <c r="P56" i="25" s="1"/>
  <c r="K99" i="29" s="1"/>
  <c r="G73" i="23"/>
  <c r="J73" i="25"/>
  <c r="G69" i="23"/>
  <c r="J69" i="25"/>
  <c r="J33" i="29"/>
  <c r="L20" i="25"/>
  <c r="N20" i="25" s="1"/>
  <c r="M20" i="25" s="1"/>
  <c r="G17" i="23"/>
  <c r="J17" i="25"/>
  <c r="J120" i="29"/>
  <c r="L72" i="25"/>
  <c r="N72" i="25" s="1"/>
  <c r="M72" i="25" s="1"/>
  <c r="P72" i="25" s="1"/>
  <c r="K120" i="29" s="1"/>
  <c r="F8" i="23"/>
  <c r="K8" i="25" s="1"/>
  <c r="I8" i="25"/>
  <c r="J82" i="29"/>
  <c r="L44" i="25"/>
  <c r="N44" i="25" s="1"/>
  <c r="M44" i="25" s="1"/>
  <c r="P44" i="25" s="1"/>
  <c r="K82" i="29" s="1"/>
  <c r="J64" i="29"/>
  <c r="L32" i="25"/>
  <c r="N32" i="25" s="1"/>
  <c r="M32" i="25" s="1"/>
  <c r="P32" i="25" s="1"/>
  <c r="K64" i="29" s="1"/>
  <c r="G13" i="23"/>
  <c r="J13" i="25"/>
  <c r="J110" i="29"/>
  <c r="L64" i="25"/>
  <c r="N64" i="25" s="1"/>
  <c r="M64" i="25" s="1"/>
  <c r="P64" i="25" s="1"/>
  <c r="K110" i="29" s="1"/>
  <c r="J25" i="29"/>
  <c r="L16" i="25"/>
  <c r="J114" i="29"/>
  <c r="L68" i="25"/>
  <c r="N68" i="25" s="1"/>
  <c r="M68" i="25" s="1"/>
  <c r="P68" i="25" s="1"/>
  <c r="K114" i="29" s="1"/>
  <c r="C8" i="23"/>
  <c r="V13" i="22"/>
  <c r="E10" i="29"/>
  <c r="G49" i="23"/>
  <c r="G37" i="23"/>
  <c r="G65" i="23"/>
  <c r="G33" i="23"/>
  <c r="G9" i="23"/>
  <c r="C11" i="26"/>
  <c r="C7" i="23"/>
  <c r="E18" i="23"/>
  <c r="E22" i="23"/>
  <c r="F71" i="23"/>
  <c r="K71" i="25" s="1"/>
  <c r="W103" i="22"/>
  <c r="F43" i="23"/>
  <c r="K43" i="25" s="1"/>
  <c r="W61" i="22"/>
  <c r="F27" i="23"/>
  <c r="K27" i="25" s="1"/>
  <c r="W37" i="22"/>
  <c r="F50" i="23"/>
  <c r="K50" i="25" s="1"/>
  <c r="E46" i="23"/>
  <c r="F47" i="23"/>
  <c r="K47" i="25" s="1"/>
  <c r="W67" i="22"/>
  <c r="F31" i="23"/>
  <c r="K31" i="25" s="1"/>
  <c r="W43" i="22"/>
  <c r="E58" i="23"/>
  <c r="J58" i="25" s="1"/>
  <c r="E38" i="23"/>
  <c r="J38" i="25" s="1"/>
  <c r="E42" i="23"/>
  <c r="E54" i="23"/>
  <c r="E62" i="23"/>
  <c r="E50" i="23"/>
  <c r="J50" i="25" s="1"/>
  <c r="W109" i="22"/>
  <c r="F66" i="23"/>
  <c r="K66" i="25" s="1"/>
  <c r="F23" i="23"/>
  <c r="K23" i="25" s="1"/>
  <c r="W31" i="22"/>
  <c r="E30" i="23"/>
  <c r="F63" i="23"/>
  <c r="K63" i="25" s="1"/>
  <c r="W91" i="22"/>
  <c r="E34" i="23"/>
  <c r="J34" i="25" s="1"/>
  <c r="F15" i="23"/>
  <c r="K15" i="25" s="1"/>
  <c r="W19" i="22"/>
  <c r="E10" i="23"/>
  <c r="J10" i="25" s="1"/>
  <c r="E70" i="23"/>
  <c r="E14" i="23"/>
  <c r="E66" i="23"/>
  <c r="J66" i="25" s="1"/>
  <c r="F38" i="23"/>
  <c r="K38" i="25" s="1"/>
  <c r="F55" i="23"/>
  <c r="K55" i="25" s="1"/>
  <c r="W79" i="22"/>
  <c r="E26" i="23"/>
  <c r="F34" i="23"/>
  <c r="K34" i="25" s="1"/>
  <c r="F58" i="23"/>
  <c r="K58" i="25" s="1"/>
  <c r="E74" i="23"/>
  <c r="F19" i="23"/>
  <c r="K19" i="25" s="1"/>
  <c r="W25" i="22"/>
  <c r="F10" i="23"/>
  <c r="K10" i="25" s="1"/>
  <c r="G46" i="23" l="1"/>
  <c r="J46" i="25"/>
  <c r="J101" i="29"/>
  <c r="L57" i="25"/>
  <c r="N57" i="25" s="1"/>
  <c r="M57" i="25" s="1"/>
  <c r="P57" i="25" s="1"/>
  <c r="K101" i="29" s="1"/>
  <c r="G70" i="23"/>
  <c r="J70" i="25"/>
  <c r="J37" i="29"/>
  <c r="L21" i="25"/>
  <c r="N21" i="25" s="1"/>
  <c r="M21" i="25" s="1"/>
  <c r="P21" i="25" s="1"/>
  <c r="K37" i="29" s="1"/>
  <c r="J106" i="29"/>
  <c r="L61" i="25"/>
  <c r="N61" i="25" s="1"/>
  <c r="M61" i="25" s="1"/>
  <c r="P61" i="25" s="1"/>
  <c r="K106" i="29" s="1"/>
  <c r="J13" i="29"/>
  <c r="L9" i="25"/>
  <c r="N9" i="25" s="1"/>
  <c r="G30" i="23"/>
  <c r="J30" i="25"/>
  <c r="G18" i="23"/>
  <c r="J18" i="25"/>
  <c r="E7" i="23"/>
  <c r="G7" i="23" s="1"/>
  <c r="L7" i="25" s="1"/>
  <c r="H7" i="25"/>
  <c r="G14" i="23"/>
  <c r="J14" i="25"/>
  <c r="G62" i="23"/>
  <c r="J62" i="25"/>
  <c r="G54" i="23"/>
  <c r="J54" i="25"/>
  <c r="J65" i="29"/>
  <c r="L33" i="25"/>
  <c r="N33" i="25" s="1"/>
  <c r="M33" i="25" s="1"/>
  <c r="P33" i="25" s="1"/>
  <c r="K65" i="29" s="1"/>
  <c r="J26" i="29"/>
  <c r="L17" i="25"/>
  <c r="N17" i="25" s="1"/>
  <c r="J95" i="29"/>
  <c r="L53" i="25"/>
  <c r="N53" i="25" s="1"/>
  <c r="M53" i="25" s="1"/>
  <c r="P53" i="25" s="1"/>
  <c r="K95" i="29" s="1"/>
  <c r="J47" i="29"/>
  <c r="L25" i="25"/>
  <c r="N25" i="25" s="1"/>
  <c r="M25" i="25" s="1"/>
  <c r="P25" i="25" s="1"/>
  <c r="K47" i="29" s="1"/>
  <c r="E8" i="23"/>
  <c r="H8" i="25"/>
  <c r="G74" i="23"/>
  <c r="J74" i="25"/>
  <c r="G42" i="23"/>
  <c r="J42" i="25"/>
  <c r="J111" i="29"/>
  <c r="L65" i="25"/>
  <c r="N65" i="25" s="1"/>
  <c r="M65" i="25" s="1"/>
  <c r="P65" i="25" s="1"/>
  <c r="K111" i="29" s="1"/>
  <c r="J121" i="29"/>
  <c r="L73" i="25"/>
  <c r="N73" i="25" s="1"/>
  <c r="M73" i="25" s="1"/>
  <c r="P73" i="25" s="1"/>
  <c r="K121" i="29" s="1"/>
  <c r="J71" i="29"/>
  <c r="L37" i="25"/>
  <c r="N37" i="25" s="1"/>
  <c r="M37" i="25" s="1"/>
  <c r="P37" i="25" s="1"/>
  <c r="K71" i="29" s="1"/>
  <c r="J21" i="29"/>
  <c r="L13" i="25"/>
  <c r="N13" i="25" s="1"/>
  <c r="J55" i="29"/>
  <c r="L29" i="25"/>
  <c r="N29" i="25" s="1"/>
  <c r="M29" i="25" s="1"/>
  <c r="P29" i="25" s="1"/>
  <c r="K55" i="29" s="1"/>
  <c r="J84" i="29"/>
  <c r="L45" i="25"/>
  <c r="N45" i="25" s="1"/>
  <c r="M45" i="25" s="1"/>
  <c r="P45" i="25" s="1"/>
  <c r="K84" i="29" s="1"/>
  <c r="J89" i="29"/>
  <c r="L49" i="25"/>
  <c r="N49" i="25" s="1"/>
  <c r="M49" i="25" s="1"/>
  <c r="P49" i="25" s="1"/>
  <c r="K89" i="29" s="1"/>
  <c r="G26" i="23"/>
  <c r="J26" i="25"/>
  <c r="G22" i="23"/>
  <c r="J22" i="25"/>
  <c r="J116" i="29"/>
  <c r="L69" i="25"/>
  <c r="N69" i="25" s="1"/>
  <c r="M69" i="25" s="1"/>
  <c r="P69" i="25" s="1"/>
  <c r="K116" i="29" s="1"/>
  <c r="J76" i="29"/>
  <c r="L41" i="25"/>
  <c r="N41" i="25" s="1"/>
  <c r="M41" i="25" s="1"/>
  <c r="P41" i="25" s="1"/>
  <c r="K76" i="29" s="1"/>
  <c r="C14" i="26"/>
  <c r="C12" i="26"/>
  <c r="C13" i="26"/>
  <c r="G50" i="23"/>
  <c r="G34" i="23"/>
  <c r="G38" i="23"/>
  <c r="G66" i="23"/>
  <c r="G58" i="23"/>
  <c r="F59" i="23"/>
  <c r="K59" i="25" s="1"/>
  <c r="W85" i="22"/>
  <c r="E59" i="23"/>
  <c r="V85" i="22"/>
  <c r="E63" i="23"/>
  <c r="V91" i="22"/>
  <c r="G10" i="23"/>
  <c r="E55" i="23"/>
  <c r="V79" i="22"/>
  <c r="E15" i="23"/>
  <c r="V19" i="22"/>
  <c r="E27" i="23"/>
  <c r="N12" i="25"/>
  <c r="V37" i="22"/>
  <c r="E43" i="23"/>
  <c r="N16" i="25"/>
  <c r="V61" i="22"/>
  <c r="E47" i="23"/>
  <c r="V67" i="22"/>
  <c r="F35" i="23"/>
  <c r="K35" i="25" s="1"/>
  <c r="W49" i="22"/>
  <c r="E71" i="23"/>
  <c r="V103" i="22"/>
  <c r="F67" i="23"/>
  <c r="K67" i="25" s="1"/>
  <c r="W97" i="22"/>
  <c r="E23" i="23"/>
  <c r="V31" i="22"/>
  <c r="E51" i="23"/>
  <c r="J51" i="25" s="1"/>
  <c r="V73" i="22"/>
  <c r="E31" i="23"/>
  <c r="V43" i="22"/>
  <c r="V109" i="22"/>
  <c r="P24" i="25"/>
  <c r="K44" i="29" s="1"/>
  <c r="F39" i="23"/>
  <c r="K39" i="25" s="1"/>
  <c r="W55" i="22"/>
  <c r="E39" i="23"/>
  <c r="J39" i="25" s="1"/>
  <c r="V55" i="22"/>
  <c r="F51" i="23"/>
  <c r="K51" i="25" s="1"/>
  <c r="W73" i="22"/>
  <c r="E67" i="23"/>
  <c r="J67" i="25" s="1"/>
  <c r="V97" i="22"/>
  <c r="F11" i="23"/>
  <c r="K11" i="25" s="1"/>
  <c r="W13" i="22"/>
  <c r="E11" i="23"/>
  <c r="J11" i="25" s="1"/>
  <c r="E35" i="23"/>
  <c r="V49" i="22"/>
  <c r="E19" i="23"/>
  <c r="V25" i="22"/>
  <c r="N7" i="25" l="1"/>
  <c r="J112" i="29"/>
  <c r="L66" i="25"/>
  <c r="N66" i="25" s="1"/>
  <c r="M66" i="25" s="1"/>
  <c r="P66" i="25" s="1"/>
  <c r="K112" i="29" s="1"/>
  <c r="J72" i="29"/>
  <c r="L38" i="25"/>
  <c r="N38" i="25" s="1"/>
  <c r="M38" i="25" s="1"/>
  <c r="P38" i="25" s="1"/>
  <c r="K72" i="29" s="1"/>
  <c r="G8" i="23"/>
  <c r="J8" i="25"/>
  <c r="J108" i="29"/>
  <c r="L62" i="25"/>
  <c r="N62" i="25" s="1"/>
  <c r="M62" i="25" s="1"/>
  <c r="P62" i="25" s="1"/>
  <c r="K108" i="29" s="1"/>
  <c r="J103" i="29"/>
  <c r="L58" i="25"/>
  <c r="N58" i="25" s="1"/>
  <c r="M58" i="25" s="1"/>
  <c r="P58" i="25" s="1"/>
  <c r="K103" i="29" s="1"/>
  <c r="J96" i="29"/>
  <c r="L54" i="25"/>
  <c r="N54" i="25" s="1"/>
  <c r="M54" i="25" s="1"/>
  <c r="P54" i="25" s="1"/>
  <c r="K96" i="29" s="1"/>
  <c r="J17" i="29"/>
  <c r="L10" i="25"/>
  <c r="N10" i="25" s="1"/>
  <c r="J39" i="29"/>
  <c r="L22" i="25"/>
  <c r="N22" i="25" s="1"/>
  <c r="M22" i="25" s="1"/>
  <c r="J23" i="29"/>
  <c r="L14" i="25"/>
  <c r="G55" i="23"/>
  <c r="J55" i="25"/>
  <c r="J122" i="29"/>
  <c r="L74" i="25"/>
  <c r="N74" i="25" s="1"/>
  <c r="M74" i="25" s="1"/>
  <c r="P74" i="25" s="1"/>
  <c r="K122" i="29" s="1"/>
  <c r="J67" i="29"/>
  <c r="L34" i="25"/>
  <c r="N34" i="25" s="1"/>
  <c r="M34" i="25" s="1"/>
  <c r="P34" i="25" s="1"/>
  <c r="K67" i="29" s="1"/>
  <c r="G23" i="23"/>
  <c r="J23" i="25"/>
  <c r="G43" i="23"/>
  <c r="J43" i="25"/>
  <c r="J91" i="29"/>
  <c r="L50" i="25"/>
  <c r="N50" i="25" s="1"/>
  <c r="M50" i="25" s="1"/>
  <c r="P50" i="25" s="1"/>
  <c r="K91" i="29" s="1"/>
  <c r="J50" i="29"/>
  <c r="L26" i="25"/>
  <c r="N26" i="25" s="1"/>
  <c r="M26" i="25" s="1"/>
  <c r="P26" i="25" s="1"/>
  <c r="K50" i="29" s="1"/>
  <c r="M9" i="23"/>
  <c r="M10" i="24" s="1"/>
  <c r="K10" i="23"/>
  <c r="K11" i="24" s="1"/>
  <c r="M10" i="23"/>
  <c r="M11" i="24" s="1"/>
  <c r="L10" i="23"/>
  <c r="L11" i="24" s="1"/>
  <c r="N11" i="23"/>
  <c r="N9" i="23"/>
  <c r="N10" i="24" s="1"/>
  <c r="K9" i="23"/>
  <c r="M11" i="23"/>
  <c r="M12" i="24" s="1"/>
  <c r="L8" i="23"/>
  <c r="L9" i="24" s="1"/>
  <c r="N8" i="23"/>
  <c r="N9" i="24" s="1"/>
  <c r="K8" i="23"/>
  <c r="K9" i="24" s="1"/>
  <c r="L11" i="23"/>
  <c r="L12" i="24" s="1"/>
  <c r="N7" i="23"/>
  <c r="N8" i="24" s="1"/>
  <c r="K7" i="23"/>
  <c r="K8" i="24" s="1"/>
  <c r="O10" i="23"/>
  <c r="O11" i="24" s="1"/>
  <c r="M8" i="23"/>
  <c r="M9" i="24" s="1"/>
  <c r="M7" i="23"/>
  <c r="M8" i="24" s="1"/>
  <c r="L9" i="23"/>
  <c r="L10" i="24" s="1"/>
  <c r="J7" i="25"/>
  <c r="O11" i="23"/>
  <c r="O12" i="24" s="1"/>
  <c r="O7" i="23"/>
  <c r="O8" i="24" s="1"/>
  <c r="O9" i="23"/>
  <c r="O10" i="24" s="1"/>
  <c r="O8" i="23"/>
  <c r="O9" i="24" s="1"/>
  <c r="L7" i="23"/>
  <c r="L8" i="24" s="1"/>
  <c r="K11" i="23"/>
  <c r="K12" i="24" s="1"/>
  <c r="J117" i="29"/>
  <c r="L70" i="25"/>
  <c r="N70" i="25" s="1"/>
  <c r="M70" i="25" s="1"/>
  <c r="P70" i="25" s="1"/>
  <c r="K117" i="29" s="1"/>
  <c r="G15" i="23"/>
  <c r="J15" i="25"/>
  <c r="G47" i="23"/>
  <c r="J47" i="25"/>
  <c r="G19" i="23"/>
  <c r="J19" i="25"/>
  <c r="J27" i="29"/>
  <c r="L18" i="25"/>
  <c r="N18" i="25" s="1"/>
  <c r="M18" i="25" s="1"/>
  <c r="P18" i="25" s="1"/>
  <c r="K27" i="29" s="1"/>
  <c r="G35" i="23"/>
  <c r="J35" i="25"/>
  <c r="G27" i="23"/>
  <c r="J27" i="25"/>
  <c r="G59" i="23"/>
  <c r="J59" i="25"/>
  <c r="G31" i="23"/>
  <c r="J31" i="25"/>
  <c r="G63" i="23"/>
  <c r="J63" i="25"/>
  <c r="G71" i="23"/>
  <c r="J71" i="25"/>
  <c r="J78" i="29"/>
  <c r="L42" i="25"/>
  <c r="N42" i="25" s="1"/>
  <c r="M42" i="25" s="1"/>
  <c r="P42" i="25" s="1"/>
  <c r="K78" i="29" s="1"/>
  <c r="J57" i="29"/>
  <c r="L30" i="25"/>
  <c r="N30" i="25" s="1"/>
  <c r="M30" i="25" s="1"/>
  <c r="P30" i="25" s="1"/>
  <c r="K57" i="29" s="1"/>
  <c r="J86" i="29"/>
  <c r="L46" i="25"/>
  <c r="N46" i="25" s="1"/>
  <c r="M46" i="25" s="1"/>
  <c r="P46" i="25" s="1"/>
  <c r="K86" i="29" s="1"/>
  <c r="M17" i="25"/>
  <c r="P17" i="25" s="1"/>
  <c r="K26" i="29" s="1"/>
  <c r="M12" i="25"/>
  <c r="P12" i="25" s="1"/>
  <c r="K20" i="29" s="1"/>
  <c r="M16" i="25"/>
  <c r="P16" i="25" s="1"/>
  <c r="K25" i="29" s="1"/>
  <c r="M9" i="25"/>
  <c r="P9" i="25" s="1"/>
  <c r="K13" i="29" s="1"/>
  <c r="M10" i="25"/>
  <c r="P10" i="25" s="1"/>
  <c r="K17" i="29" s="1"/>
  <c r="M13" i="25"/>
  <c r="P13" i="25" s="1"/>
  <c r="K21" i="29" s="1"/>
  <c r="P22" i="25"/>
  <c r="K39" i="29" s="1"/>
  <c r="G39" i="23"/>
  <c r="G67" i="23"/>
  <c r="N14" i="25"/>
  <c r="P20" i="25"/>
  <c r="K33" i="29" s="1"/>
  <c r="G51" i="23"/>
  <c r="N12" i="24"/>
  <c r="G11" i="23"/>
  <c r="N10" i="23"/>
  <c r="N11" i="24" s="1"/>
  <c r="K10" i="24"/>
  <c r="J104" i="29" l="1"/>
  <c r="L59" i="25"/>
  <c r="N59" i="25" s="1"/>
  <c r="M59" i="25" s="1"/>
  <c r="P59" i="25" s="1"/>
  <c r="K104" i="29" s="1"/>
  <c r="J97" i="29"/>
  <c r="L55" i="25"/>
  <c r="N55" i="25" s="1"/>
  <c r="M55" i="25" s="1"/>
  <c r="P55" i="25" s="1"/>
  <c r="K97" i="29" s="1"/>
  <c r="J118" i="29"/>
  <c r="L71" i="25"/>
  <c r="N71" i="25" s="1"/>
  <c r="M71" i="25" s="1"/>
  <c r="P71" i="25" s="1"/>
  <c r="K118" i="29" s="1"/>
  <c r="J10" i="29"/>
  <c r="L8" i="25"/>
  <c r="J32" i="29"/>
  <c r="L19" i="25"/>
  <c r="N19" i="25" s="1"/>
  <c r="M19" i="25" s="1"/>
  <c r="P19" i="25" s="1"/>
  <c r="K32" i="29" s="1"/>
  <c r="J24" i="29"/>
  <c r="L15" i="25"/>
  <c r="N15" i="25" s="1"/>
  <c r="M15" i="25" s="1"/>
  <c r="P15" i="25" s="1"/>
  <c r="K24" i="29" s="1"/>
  <c r="J109" i="29"/>
  <c r="L63" i="25"/>
  <c r="N63" i="25" s="1"/>
  <c r="M63" i="25" s="1"/>
  <c r="P63" i="25" s="1"/>
  <c r="K109" i="29" s="1"/>
  <c r="J80" i="29"/>
  <c r="L43" i="25"/>
  <c r="N43" i="25" s="1"/>
  <c r="M43" i="25" s="1"/>
  <c r="P43" i="25" s="1"/>
  <c r="K80" i="29" s="1"/>
  <c r="J51" i="29"/>
  <c r="L27" i="25"/>
  <c r="N27" i="25" s="1"/>
  <c r="M27" i="25" s="1"/>
  <c r="P27" i="25" s="1"/>
  <c r="K51" i="29" s="1"/>
  <c r="J92" i="29"/>
  <c r="L51" i="25"/>
  <c r="N51" i="25" s="1"/>
  <c r="M51" i="25" s="1"/>
  <c r="P51" i="25" s="1"/>
  <c r="K92" i="29" s="1"/>
  <c r="J19" i="29"/>
  <c r="L11" i="25"/>
  <c r="N11" i="25" s="1"/>
  <c r="M11" i="25" s="1"/>
  <c r="P11" i="25" s="1"/>
  <c r="K19" i="29" s="1"/>
  <c r="J87" i="29"/>
  <c r="L47" i="25"/>
  <c r="N47" i="25" s="1"/>
  <c r="M47" i="25" s="1"/>
  <c r="P47" i="25" s="1"/>
  <c r="K87" i="29" s="1"/>
  <c r="J68" i="29"/>
  <c r="L35" i="25"/>
  <c r="N35" i="25" s="1"/>
  <c r="M35" i="25" s="1"/>
  <c r="P35" i="25" s="1"/>
  <c r="K68" i="29" s="1"/>
  <c r="J113" i="29"/>
  <c r="L67" i="25"/>
  <c r="N67" i="25" s="1"/>
  <c r="M67" i="25" s="1"/>
  <c r="P67" i="25" s="1"/>
  <c r="K113" i="29" s="1"/>
  <c r="J63" i="29"/>
  <c r="L31" i="25"/>
  <c r="N31" i="25" s="1"/>
  <c r="M31" i="25" s="1"/>
  <c r="P31" i="25" s="1"/>
  <c r="K63" i="29" s="1"/>
  <c r="J73" i="29"/>
  <c r="L39" i="25"/>
  <c r="N39" i="25" s="1"/>
  <c r="M39" i="25" s="1"/>
  <c r="P39" i="25" s="1"/>
  <c r="K73" i="29" s="1"/>
  <c r="J43" i="29"/>
  <c r="L23" i="25"/>
  <c r="N23" i="25" s="1"/>
  <c r="M23" i="25" s="1"/>
  <c r="P23" i="25" s="1"/>
  <c r="K43" i="29" s="1"/>
  <c r="M14" i="25"/>
  <c r="P14" i="25" s="1"/>
  <c r="K23" i="29" s="1"/>
  <c r="J7" i="29"/>
  <c r="N8" i="25" l="1"/>
  <c r="M8" i="25" s="1"/>
  <c r="P8" i="25" s="1"/>
  <c r="K10" i="29" s="1"/>
  <c r="D14" i="26"/>
  <c r="D13" i="26"/>
  <c r="D12" i="26"/>
  <c r="D11" i="26"/>
  <c r="M7" i="25"/>
  <c r="P7" i="25" s="1"/>
  <c r="K7" i="29" s="1"/>
  <c r="P90" i="1"/>
  <c r="P91" i="1"/>
  <c r="P92" i="1"/>
  <c r="P93" i="1"/>
  <c r="P94" i="1"/>
  <c r="P95" i="1"/>
  <c r="P96" i="1"/>
  <c r="P97" i="1"/>
  <c r="P98" i="1"/>
  <c r="P99" i="1"/>
  <c r="P100" i="1"/>
  <c r="P101" i="1"/>
  <c r="P102" i="1"/>
  <c r="P103" i="1"/>
  <c r="P104" i="1"/>
  <c r="P105" i="1"/>
  <c r="P106" i="1"/>
  <c r="P107" i="1"/>
  <c r="P108" i="1"/>
  <c r="P109" i="1"/>
  <c r="P110" i="1"/>
  <c r="P111" i="1"/>
  <c r="P112" i="1"/>
  <c r="P113" i="1"/>
  <c r="P114" i="1"/>
  <c r="O90" i="1"/>
  <c r="O91" i="1"/>
  <c r="O92" i="1"/>
  <c r="O93" i="1"/>
  <c r="O94" i="1"/>
  <c r="O95" i="1"/>
  <c r="O96" i="1"/>
  <c r="O97" i="1"/>
  <c r="O98" i="1"/>
  <c r="O99" i="1"/>
  <c r="O100" i="1"/>
  <c r="O101" i="1"/>
  <c r="O102" i="1"/>
  <c r="O103" i="1"/>
  <c r="O104" i="1"/>
  <c r="O105" i="1"/>
  <c r="O106" i="1"/>
  <c r="O107" i="1"/>
  <c r="O108" i="1"/>
  <c r="O109" i="1"/>
  <c r="O110" i="1"/>
  <c r="O111" i="1"/>
  <c r="O112" i="1"/>
  <c r="O113" i="1"/>
  <c r="O114" i="1"/>
  <c r="N90" i="1"/>
  <c r="N91" i="1"/>
  <c r="N92" i="1"/>
  <c r="N93" i="1"/>
  <c r="N94" i="1"/>
  <c r="N95" i="1"/>
  <c r="N96" i="1"/>
  <c r="N97" i="1"/>
  <c r="N98" i="1"/>
  <c r="N99" i="1"/>
  <c r="N100" i="1"/>
  <c r="N101" i="1"/>
  <c r="N102" i="1"/>
  <c r="N103" i="1"/>
  <c r="N104" i="1"/>
  <c r="N105" i="1"/>
  <c r="N106" i="1"/>
  <c r="N107" i="1"/>
  <c r="N108" i="1"/>
  <c r="N109" i="1"/>
  <c r="N110" i="1"/>
  <c r="N111" i="1"/>
  <c r="N112" i="1"/>
  <c r="N113" i="1"/>
  <c r="N114" i="1"/>
  <c r="Q90" i="1"/>
  <c r="Q91" i="1"/>
  <c r="Q92" i="1"/>
  <c r="Q93" i="1"/>
  <c r="Q94" i="1"/>
  <c r="Q95" i="1"/>
  <c r="Q96" i="1"/>
  <c r="Q97" i="1"/>
  <c r="Q98" i="1"/>
  <c r="Q99" i="1"/>
  <c r="Q100" i="1"/>
  <c r="Q101" i="1"/>
  <c r="Q102" i="1"/>
  <c r="Q103" i="1"/>
  <c r="Q104" i="1"/>
  <c r="Q105" i="1"/>
  <c r="Q106" i="1"/>
  <c r="Q107" i="1"/>
  <c r="Q108" i="1"/>
  <c r="Q109" i="1"/>
  <c r="Q110" i="1"/>
  <c r="Q111" i="1"/>
  <c r="Q112" i="1"/>
  <c r="Q113" i="1"/>
  <c r="Q114" i="1"/>
  <c r="D15" i="26" l="1"/>
  <c r="D18" i="26" s="1"/>
  <c r="Q81" i="1"/>
  <c r="P83" i="1"/>
  <c r="P86" i="1"/>
  <c r="P88" i="1"/>
  <c r="O84" i="1"/>
  <c r="P80" i="1"/>
  <c r="O86" i="1"/>
  <c r="Q86" i="1"/>
  <c r="P84" i="1"/>
  <c r="N83" i="1"/>
  <c r="N81" i="1"/>
  <c r="E11" i="26" l="1"/>
  <c r="E13" i="26"/>
  <c r="E15" i="26"/>
  <c r="E12" i="26"/>
  <c r="E14" i="26"/>
  <c r="P81" i="1"/>
  <c r="O81" i="1"/>
  <c r="Q87" i="1"/>
  <c r="Q83" i="1"/>
  <c r="Q88" i="1"/>
  <c r="O83" i="1"/>
  <c r="Q80" i="1"/>
  <c r="N84" i="1"/>
  <c r="N86" i="1"/>
  <c r="P87" i="1"/>
  <c r="N87" i="1"/>
  <c r="O88" i="1"/>
  <c r="O80" i="1"/>
  <c r="O87" i="1"/>
  <c r="N88" i="1"/>
  <c r="N80" i="1"/>
  <c r="Q84" i="1"/>
  <c r="P82" i="1" l="1"/>
  <c r="N82" i="1"/>
  <c r="O82" i="1"/>
  <c r="Q82" i="1"/>
  <c r="O85" i="1"/>
  <c r="P85" i="1"/>
  <c r="N85" i="1"/>
  <c r="Q85" i="1"/>
  <c r="O89" i="1"/>
  <c r="P89" i="1"/>
  <c r="N89" i="1"/>
  <c r="Q89" i="1"/>
  <c r="P79" i="1" l="1"/>
  <c r="N79" i="1"/>
  <c r="Q79" i="1"/>
  <c r="O79" i="1"/>
  <c r="O73" i="1" l="1"/>
  <c r="P73" i="1"/>
  <c r="N73" i="1"/>
  <c r="Q73" i="1"/>
  <c r="P75" i="1" l="1"/>
  <c r="N75" i="1"/>
  <c r="Q75" i="1"/>
  <c r="O75" i="1"/>
  <c r="O77" i="1"/>
  <c r="P77" i="1"/>
  <c r="N77" i="1"/>
  <c r="Q77" i="1"/>
  <c r="P76" i="1"/>
  <c r="O76" i="1"/>
  <c r="N76" i="1"/>
  <c r="Q76" i="1"/>
  <c r="P78" i="1"/>
  <c r="O78" i="1"/>
  <c r="N78" i="1"/>
  <c r="Q78" i="1"/>
  <c r="P74" i="1"/>
  <c r="O74" i="1"/>
  <c r="N74" i="1"/>
  <c r="Q74" i="1"/>
  <c r="P70" i="1" l="1"/>
  <c r="O70" i="1"/>
  <c r="N70" i="1"/>
  <c r="Q70" i="1"/>
  <c r="P71" i="1"/>
  <c r="N71" i="1"/>
  <c r="Q71" i="1"/>
  <c r="O71" i="1"/>
  <c r="P72" i="1"/>
  <c r="O72" i="1"/>
  <c r="N72" i="1"/>
  <c r="Q72" i="1"/>
  <c r="P67" i="1" l="1"/>
  <c r="N67" i="1"/>
  <c r="Q67" i="1"/>
  <c r="O67" i="1"/>
  <c r="P68" i="1"/>
  <c r="O68" i="1"/>
  <c r="N68" i="1"/>
  <c r="Q68" i="1"/>
  <c r="O65" i="1"/>
  <c r="P65" i="1"/>
  <c r="N65" i="1"/>
  <c r="Q65" i="1"/>
  <c r="O69" i="1"/>
  <c r="P69" i="1"/>
  <c r="N69" i="1"/>
  <c r="Q69" i="1"/>
  <c r="P66" i="1"/>
  <c r="O66" i="1"/>
  <c r="N66" i="1"/>
  <c r="Q66" i="1"/>
  <c r="P62" i="1" l="1"/>
  <c r="O62" i="1"/>
  <c r="N62" i="1"/>
  <c r="Q62" i="1"/>
  <c r="P64" i="1"/>
  <c r="O64" i="1"/>
  <c r="N64" i="1"/>
  <c r="Q64" i="1"/>
  <c r="O61" i="1"/>
  <c r="P61" i="1"/>
  <c r="N61" i="1"/>
  <c r="Q61" i="1"/>
  <c r="P63" i="1"/>
  <c r="N63" i="1"/>
  <c r="Q63" i="1"/>
  <c r="O63" i="1"/>
  <c r="P58" i="1" l="1"/>
  <c r="O58" i="1"/>
  <c r="N58" i="1"/>
  <c r="P60" i="1"/>
  <c r="O60" i="1"/>
  <c r="N60" i="1"/>
  <c r="P59" i="1"/>
  <c r="N59" i="1"/>
  <c r="O59" i="1"/>
  <c r="Q58" i="1"/>
  <c r="Q60" i="1"/>
  <c r="Q59" i="1"/>
  <c r="P56" i="1" l="1"/>
  <c r="O56" i="1"/>
  <c r="N56" i="1"/>
  <c r="P55" i="1"/>
  <c r="N55" i="1"/>
  <c r="O55" i="1"/>
  <c r="O57" i="1"/>
  <c r="P57" i="1"/>
  <c r="N57" i="1"/>
  <c r="Q52" i="1"/>
  <c r="P52" i="1"/>
  <c r="O52" i="1"/>
  <c r="N52" i="1"/>
  <c r="Q46" i="1"/>
  <c r="P46" i="1"/>
  <c r="O46" i="1"/>
  <c r="N46" i="1"/>
  <c r="Q54" i="1"/>
  <c r="P54" i="1"/>
  <c r="O54" i="1"/>
  <c r="N54" i="1"/>
  <c r="Q51" i="1"/>
  <c r="P51" i="1"/>
  <c r="N51" i="1"/>
  <c r="O51" i="1"/>
  <c r="Q47" i="1"/>
  <c r="P47" i="1"/>
  <c r="N47" i="1"/>
  <c r="O47" i="1"/>
  <c r="Q56" i="1"/>
  <c r="Q49" i="1"/>
  <c r="N49" i="1"/>
  <c r="P49" i="1"/>
  <c r="O49" i="1"/>
  <c r="Q53" i="1"/>
  <c r="N53" i="1"/>
  <c r="P53" i="1"/>
  <c r="O53" i="1"/>
  <c r="Q55" i="1"/>
  <c r="Q48" i="1"/>
  <c r="P48" i="1"/>
  <c r="O48" i="1"/>
  <c r="N48" i="1"/>
  <c r="Q50" i="1"/>
  <c r="P50" i="1"/>
  <c r="O50" i="1"/>
  <c r="N50" i="1"/>
  <c r="Q57" i="1"/>
  <c r="Q45" i="1" l="1"/>
  <c r="N45" i="1"/>
  <c r="P45" i="1"/>
  <c r="O45" i="1"/>
  <c r="S11" i="1" l="1"/>
  <c r="R11" i="1"/>
  <c r="Q11" i="1"/>
  <c r="P11" i="1"/>
  <c r="O11" i="1"/>
  <c r="S10" i="1"/>
  <c r="R10" i="1"/>
  <c r="Q10" i="1"/>
  <c r="P10" i="1"/>
  <c r="O10" i="1"/>
  <c r="S9" i="1"/>
  <c r="R9" i="1"/>
  <c r="Q9" i="1"/>
  <c r="P9" i="1"/>
  <c r="O9" i="1"/>
  <c r="S8" i="1"/>
  <c r="R8" i="1"/>
  <c r="Q8" i="1"/>
  <c r="P8" i="1"/>
  <c r="O8" i="1"/>
  <c r="S7" i="1"/>
  <c r="R7" i="1"/>
  <c r="Q7" i="1"/>
  <c r="P7" i="1"/>
  <c r="O7" i="1"/>
  <c r="O21" i="1" l="1"/>
  <c r="N15" i="1"/>
  <c r="Q28" i="1" l="1"/>
  <c r="Q27" i="1"/>
  <c r="Q31" i="1"/>
  <c r="Q42" i="1"/>
  <c r="P42" i="1"/>
  <c r="O42" i="1"/>
  <c r="N42" i="1"/>
  <c r="Q44" i="1"/>
  <c r="P44" i="1"/>
  <c r="O44" i="1"/>
  <c r="N44" i="1"/>
  <c r="Q25" i="1"/>
  <c r="Q39" i="1"/>
  <c r="Q43" i="1"/>
  <c r="O43" i="1"/>
  <c r="P43" i="1"/>
  <c r="N43" i="1"/>
  <c r="Q37" i="1"/>
  <c r="Q41" i="1"/>
  <c r="Q21" i="1"/>
  <c r="Q19" i="1"/>
  <c r="Q16" i="1"/>
  <c r="Q20" i="1"/>
  <c r="Q26" i="1"/>
  <c r="N39" i="1"/>
  <c r="O39" i="1"/>
  <c r="P39" i="1"/>
  <c r="N41" i="1"/>
  <c r="O41" i="1"/>
  <c r="P37" i="1"/>
  <c r="O37" i="1"/>
  <c r="N37" i="1"/>
  <c r="P28" i="1"/>
  <c r="N28" i="1"/>
  <c r="O28" i="1"/>
  <c r="N31" i="1"/>
  <c r="O31" i="1"/>
  <c r="P31" i="1"/>
  <c r="P41" i="1"/>
  <c r="Q18" i="1"/>
  <c r="N21" i="1"/>
  <c r="P21" i="1"/>
  <c r="N23" i="1"/>
  <c r="P17" i="1"/>
  <c r="Q24" i="1"/>
  <c r="O20" i="1"/>
  <c r="O27" i="1"/>
  <c r="P27" i="1"/>
  <c r="N27" i="1"/>
  <c r="O22" i="1"/>
  <c r="Q15" i="1"/>
  <c r="O15" i="1"/>
  <c r="P15" i="1"/>
  <c r="O25" i="1"/>
  <c r="N25" i="1"/>
  <c r="P25" i="1"/>
  <c r="Q32" i="1" l="1"/>
  <c r="Q40" i="1"/>
  <c r="Q36" i="1"/>
  <c r="Q38" i="1"/>
  <c r="Q34" i="1"/>
  <c r="Q30" i="1"/>
  <c r="Q22" i="1"/>
  <c r="Q23" i="1"/>
  <c r="Q33" i="1"/>
  <c r="Q35" i="1"/>
  <c r="Q29" i="1"/>
  <c r="Q17" i="1"/>
  <c r="O19" i="1"/>
  <c r="P20" i="1"/>
  <c r="P19" i="1"/>
  <c r="N19" i="1"/>
  <c r="N20" i="1"/>
  <c r="O16" i="1"/>
  <c r="N16" i="1"/>
  <c r="P26" i="1"/>
  <c r="P16" i="1"/>
  <c r="O26" i="1"/>
  <c r="N26" i="1"/>
  <c r="N32" i="1"/>
  <c r="O35" i="1"/>
  <c r="N36" i="1"/>
  <c r="P30" i="1"/>
  <c r="O32" i="1"/>
  <c r="N29" i="1"/>
  <c r="O36" i="1"/>
  <c r="P29" i="1"/>
  <c r="O29" i="1"/>
  <c r="P32" i="1"/>
  <c r="P36" i="1"/>
  <c r="O30" i="1"/>
  <c r="P35" i="1"/>
  <c r="P33" i="1"/>
  <c r="O33" i="1"/>
  <c r="N33" i="1"/>
  <c r="O38" i="1"/>
  <c r="P38" i="1"/>
  <c r="N38" i="1"/>
  <c r="N30" i="1"/>
  <c r="N35" i="1"/>
  <c r="O34" i="1"/>
  <c r="N34" i="1"/>
  <c r="P34" i="1"/>
  <c r="N40" i="1"/>
  <c r="P40" i="1"/>
  <c r="O40" i="1"/>
  <c r="N18" i="1"/>
  <c r="P18" i="1"/>
  <c r="O18" i="1"/>
  <c r="P23" i="1"/>
  <c r="O23" i="1"/>
  <c r="N24" i="1"/>
  <c r="N17" i="1"/>
  <c r="O17" i="1"/>
  <c r="N22" i="1"/>
  <c r="P24" i="1"/>
  <c r="O24" i="1"/>
  <c r="P2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D7" authorId="0" shapeId="0" xr:uid="{00000000-0006-0000-0300-000001000000}">
      <text>
        <r>
          <rPr>
            <sz val="9"/>
            <color indexed="81"/>
            <rFont val="Tahoma"/>
            <family val="2"/>
          </rPr>
          <t xml:space="preserve">Deficiencia, Falla, Inadecuacion, sin el cumplimiento, por fuera de los requerimientos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<sst xmlns="http://schemas.openxmlformats.org/spreadsheetml/2006/main" count="3563" uniqueCount="1185">
  <si>
    <t>PROCESO</t>
  </si>
  <si>
    <t>Direccionamiento Sectorial e Institucional</t>
  </si>
  <si>
    <t>Mision</t>
  </si>
  <si>
    <t>Vision</t>
  </si>
  <si>
    <t>Objetivos estrategicos</t>
  </si>
  <si>
    <t>Atención y Servicio al Ciudadano</t>
  </si>
  <si>
    <t>Control Interno Disciplinario</t>
  </si>
  <si>
    <t>Fortalecimiento de Capacidades Operativas para la S, C y AJ</t>
  </si>
  <si>
    <t>Gestión de Comunicaciones</t>
  </si>
  <si>
    <t>Gestión de Recursos Físicos y Documental</t>
  </si>
  <si>
    <t>Gestión de Seguridad y Convivencia</t>
  </si>
  <si>
    <t>Gestión de Tecnología de Información</t>
  </si>
  <si>
    <t>Gestión Financiera</t>
  </si>
  <si>
    <t>Gestión Humana</t>
  </si>
  <si>
    <t>Gestión Jurídica y Contractual</t>
  </si>
  <si>
    <t>Seguimiento y Monitoreo al Sistema de Control Interno</t>
  </si>
  <si>
    <t>Proceso</t>
  </si>
  <si>
    <t>Impacto</t>
  </si>
  <si>
    <t>Riesgo Inherente</t>
  </si>
  <si>
    <t>Control</t>
  </si>
  <si>
    <t>Periodicidad</t>
  </si>
  <si>
    <t>Riesgo Residual</t>
  </si>
  <si>
    <t xml:space="preserve">Acceso y Fortalecimiento a la Justicia </t>
  </si>
  <si>
    <t>ZONA RIESGO ALTO</t>
  </si>
  <si>
    <t>Reducir el riesgo</t>
  </si>
  <si>
    <t>ZONA RIESGO BAJA</t>
  </si>
  <si>
    <t>N/A</t>
  </si>
  <si>
    <t>ZONA RIESGO MODERADO</t>
  </si>
  <si>
    <t>Compartir el riesgo</t>
  </si>
  <si>
    <t>Gestión de Emergencias</t>
  </si>
  <si>
    <t>Gestión y Análisis de Información de S, C y AJ</t>
  </si>
  <si>
    <t>CD-Atención Integral para PPL</t>
  </si>
  <si>
    <t>CD-Custodia y vigilancia para la seguridad</t>
  </si>
  <si>
    <t>CD-Tramite Jurídico para PPL</t>
  </si>
  <si>
    <t>TABLA 4</t>
  </si>
  <si>
    <t>ZONA DE RIESGO EXTREMO</t>
  </si>
  <si>
    <t>TABLA 5</t>
  </si>
  <si>
    <t>TABLA 6</t>
  </si>
  <si>
    <t xml:space="preserve">TABLA 7 </t>
  </si>
  <si>
    <t>TABLA 1</t>
  </si>
  <si>
    <t>TABLA 2</t>
  </si>
  <si>
    <t>TABLA 3</t>
  </si>
  <si>
    <t>Tipo implementacion de control</t>
  </si>
  <si>
    <t>Descripción</t>
  </si>
  <si>
    <t>tipo de control</t>
  </si>
  <si>
    <t>Asignación del responsable</t>
  </si>
  <si>
    <t>Autoridad del responsable</t>
  </si>
  <si>
    <t>¿Qué pasa con las desviaciones?</t>
  </si>
  <si>
    <t>La evidencia de la ejecución es:</t>
  </si>
  <si>
    <t>La periodicidad es adecuada?</t>
  </si>
  <si>
    <t>Fortaleza del control</t>
  </si>
  <si>
    <t xml:space="preserve">Dezplazamientos </t>
  </si>
  <si>
    <t>Tipo de Fuente</t>
  </si>
  <si>
    <t>Probabilidad de ocurrencia</t>
  </si>
  <si>
    <t>Manual</t>
  </si>
  <si>
    <t xml:space="preserve">Utilizan herramientas tecnológicas como sistemas de información o Software que permiten incluir contraseñas de acceso, o con controles de seguimiento a aprobaciones o ejecuciones que  se realizan a través de éste, generación de reportes o indicadores, sistemas de seguridad con scanner, sistemas de grabación, entre otros. </t>
  </si>
  <si>
    <t>Preventivo</t>
  </si>
  <si>
    <t>Evitan que un evento suceda. Por ejemplo, el requerimiento de un login y password en un sistema de información es un control preventivo.</t>
  </si>
  <si>
    <t>Asignado</t>
  </si>
  <si>
    <t>Adecuada</t>
  </si>
  <si>
    <t>Se investigan y se resuelven oportunamente</t>
  </si>
  <si>
    <t>Completa</t>
  </si>
  <si>
    <t>Fuerte</t>
  </si>
  <si>
    <t>Directamente</t>
  </si>
  <si>
    <t>Cumplimiento</t>
  </si>
  <si>
    <t xml:space="preserve">posibilidad de ocurrencia de eventos que  afecten la situación jurídica o contractual de la organización debido a su incumplimiento o desacato a la normatividad legal y las obligaciones contractuales.
</t>
  </si>
  <si>
    <t>CASI SEGURO</t>
  </si>
  <si>
    <t>CATASTROFICO</t>
  </si>
  <si>
    <t>Políticas de operación aplicables, autorizaciones a través de firmas o confirmaciones vía correo electrónico, archivos físicos, consecutivos, listas de chequeo, controles de seguridad con personal especializado, entre otros.</t>
  </si>
  <si>
    <t>Detectivo</t>
  </si>
  <si>
    <t>buscan identificar la situación no deseada, una vez se haya presentado, y tiene por objetivo minimizar el impacto de la materialización del evento de riesgo, por eso este tipo de riesgo está encaminado a disminuir las consecuencias del riesgo.</t>
  </si>
  <si>
    <t>No Asignado</t>
  </si>
  <si>
    <t>Inadecuada</t>
  </si>
  <si>
    <t>No se investigan y se resuelven oportunamente</t>
  </si>
  <si>
    <t>Incompleta</t>
  </si>
  <si>
    <t>Moderado</t>
  </si>
  <si>
    <t>No Desminuye</t>
  </si>
  <si>
    <t>Indirectamente</t>
  </si>
  <si>
    <t>Gerenciales</t>
  </si>
  <si>
    <t>posibilidad de ocurrencia de eventos que afecten los procesos gerenciales y/o la alta dirección.</t>
  </si>
  <si>
    <t>PROBABLE</t>
  </si>
  <si>
    <t>MAYOR</t>
  </si>
  <si>
    <t>Check</t>
  </si>
  <si>
    <t>No existe</t>
  </si>
  <si>
    <t>Debil</t>
  </si>
  <si>
    <t>Financiero</t>
  </si>
  <si>
    <t xml:space="preserve">posibilidad de ocurrencia de eventos que  afecten los estados financieros y todas aquellas áreas involucradas con el proceso financiero como presupuesto, tesorería, contabilidad, cartera, central de cuentas, costos, etc.
</t>
  </si>
  <si>
    <t>POSIBLE</t>
  </si>
  <si>
    <t>MODERADO</t>
  </si>
  <si>
    <t>SI</t>
  </si>
  <si>
    <t>Económico</t>
  </si>
  <si>
    <t>Factores macroeconómicos que se presentan como resultado de las variables de la economía nacional, regional o mundial cuyo efecto tiende a ser sistémico</t>
  </si>
  <si>
    <t>IMPROBABLE</t>
  </si>
  <si>
    <t>MENOR</t>
  </si>
  <si>
    <t>NO</t>
  </si>
  <si>
    <t>,</t>
  </si>
  <si>
    <t>Operativo</t>
  </si>
  <si>
    <t>posibilidad de ocurrencia de eventos que  afecten los procesos misionales de la entidad.</t>
  </si>
  <si>
    <t>RARO</t>
  </si>
  <si>
    <t>INSIGNIFICANTE</t>
  </si>
  <si>
    <t>Político</t>
  </si>
  <si>
    <t>Traumatismos en los procesos o en la entidad generados como resultado de los cambios en la política pública a nivel nacional o distrital</t>
  </si>
  <si>
    <t>Rango</t>
  </si>
  <si>
    <t>Normativo</t>
  </si>
  <si>
    <t>incumplimiento normativo</t>
  </si>
  <si>
    <t>Tecnológico</t>
  </si>
  <si>
    <t xml:space="preserve">posibilidad de ocurrencia de eventos que  afecten la totalidad o parte de la infraestructura tecnológica (hardware, software, redes, etc.) de una entidad.
</t>
  </si>
  <si>
    <t>Acción</t>
  </si>
  <si>
    <t>Nombre del proceso</t>
  </si>
  <si>
    <t>Nombre de dependencia encargada del proceso</t>
  </si>
  <si>
    <t>Imagen</t>
  </si>
  <si>
    <t xml:space="preserve">posibilidad de ocurrencia de un evento que afecte la imagen, buen nombre o reputación de una organización, ante sus clientes y  partes interesadas.
</t>
  </si>
  <si>
    <t>Aceptar el riesgo</t>
  </si>
  <si>
    <t>No se adopta ninguna medida que afecte la probabilidad o el impacto del riesgo</t>
  </si>
  <si>
    <t>Subsecretaría de Acceso a la Justicia</t>
  </si>
  <si>
    <t>Estratégico</t>
  </si>
  <si>
    <t xml:space="preserve">posibilidad de ocurrencia de eventos que afecten los objetivos estratégicos de la organización pública y por tanto impactan toda la entidad. </t>
  </si>
  <si>
    <t xml:space="preserve">Se adoptan medidas para reducir la probabilidad o el impacto del riesgo, o ambos; por lo general conlleva a la implementación de controles.
</t>
  </si>
  <si>
    <t>Subsecretaría de Gestión Institucional</t>
  </si>
  <si>
    <t>Numero</t>
  </si>
  <si>
    <t>0/0</t>
  </si>
  <si>
    <t>0/1</t>
  </si>
  <si>
    <t>1/0</t>
  </si>
  <si>
    <t>(1/1)</t>
  </si>
  <si>
    <t>Ambiental</t>
  </si>
  <si>
    <t>Posibilidad que se presente una circunstancia o evento derivado de la ejecución de las actividades de la SDSCJ que afecte negativamente el medio ambiente</t>
  </si>
  <si>
    <t>Evitar el riesgo</t>
  </si>
  <si>
    <t xml:space="preserve">Se abandonan las actividades que dan lugar al riesgo, decidiendo no iniciar o no continuar con la actividad que causa el riesgo.
</t>
  </si>
  <si>
    <t>Oficina  de Control Disciplinario Interno</t>
  </si>
  <si>
    <t xml:space="preserve">Se reduce la probabilidad o el impacto del riesgo, transfiriendo o compartiendo una parte del riesgo. 
</t>
  </si>
  <si>
    <t>Oficina Asesora de Planeación</t>
  </si>
  <si>
    <t>Subsecretaría de Inversiones y Fortalecimiento de Capacidades Operativas</t>
  </si>
  <si>
    <t>Oficina Asesora de Comunicaciones</t>
  </si>
  <si>
    <t>Oficina Centro de Comando, Control, Comunicaciones y Computo- C4</t>
  </si>
  <si>
    <t>Dirección de Recursos Fisicos y Gestión Documental</t>
  </si>
  <si>
    <t>Subsecretaría de Seguridad y Convivencia</t>
  </si>
  <si>
    <t>Dirección de Tecnologias y Sistemas de la Información</t>
  </si>
  <si>
    <t>Dirección Financiera</t>
  </si>
  <si>
    <t>Dirección de Gestión Humana</t>
  </si>
  <si>
    <t>Dirección Juridica y Contractual</t>
  </si>
  <si>
    <t>Oficina de Análisis de Información y Estudios Estrategicos</t>
  </si>
  <si>
    <t>Oficina de Control Interno</t>
  </si>
  <si>
    <t>Carcel Distrital</t>
  </si>
  <si>
    <t>MATRIZ GENERAL DE RIESGOS DE GESTIÓN</t>
  </si>
  <si>
    <t>Matriz Mapa de Riesgos</t>
  </si>
  <si>
    <t>Orientaciones Generales</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</si>
  <si>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</si>
  <si>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</si>
  <si>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</si>
  <si>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</si>
  <si>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</si>
  <si>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</si>
  <si>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</si>
  <si>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</si>
  <si>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</si>
  <si>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</si>
  <si>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</si>
  <si>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 del Al:</t>
  </si>
  <si>
    <t>Vigencia que tiene el mapa de riesgos fecha inicio fecha final, formato (DD/MM/AAAA)</t>
  </si>
  <si>
    <t>No. de Riesgo</t>
  </si>
  <si>
    <t>¿QUÉ? 
IMPACTO</t>
  </si>
  <si>
    <t xml:space="preserve">¿CÓMO?
CAUSA INMEDIATA </t>
  </si>
  <si>
    <r>
      <t xml:space="preserve">Circunstancias bajo las cuales se presenta el riesgo, es la situación más evidente frente al riesgo, redacte de la forma más concreta posible.
(Iniciar con la palabra </t>
    </r>
    <r>
      <rPr>
        <b/>
        <sz val="10"/>
        <rFont val="Arial Narrow"/>
        <family val="2"/>
      </rPr>
      <t>por</t>
    </r>
    <r>
      <rPr>
        <sz val="10"/>
        <rFont val="Arial Narrow"/>
        <family val="2"/>
      </rPr>
      <t>)</t>
    </r>
  </si>
  <si>
    <t>¿PORQUÉ?
CAUSA RAÍZ</t>
  </si>
  <si>
    <r>
      <t xml:space="preserve">Causa  principal  o básica, corresponde a las razones por la cuales se puede presentar  el riesgo, redacte de la forma más concreta posible.
(Iniciar </t>
    </r>
    <r>
      <rPr>
        <b/>
        <sz val="10"/>
        <rFont val="Arial Narrow"/>
        <family val="2"/>
      </rPr>
      <t>con debido a</t>
    </r>
    <r>
      <rPr>
        <sz val="10"/>
        <rFont val="Arial Narrow"/>
        <family val="2"/>
      </rPr>
      <t>)</t>
    </r>
  </si>
  <si>
    <t>DESCRIPCIÓN DEL RIESGO</t>
  </si>
  <si>
    <t>FACTOR DEL RIESGO / TIPO</t>
  </si>
  <si>
    <t>FACTOR DEL RIESGO / SELECCIONE FUENTE GENERADORA DEL EVENTO PARA TIPO E,F,G</t>
  </si>
  <si>
    <t>RESULTADO FUENTE GENERADORA DEL EVENTO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</si>
  <si>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</si>
  <si>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</si>
  <si>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10"/>
        <rFont val="Arial Narrow"/>
        <family val="2"/>
      </rPr>
      <t>La matriz calcula automáticamente:</t>
    </r>
    <r>
      <rPr>
        <sz val="10"/>
        <rFont val="Arial Narrow"/>
        <family val="2"/>
      </rPr>
      <t xml:space="preserve">
Frecuencia de la Actividad
% Probabilidad
Nivel Probabilidad</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</si>
  <si>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</si>
  <si>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</si>
  <si>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</si>
  <si>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</si>
  <si>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</si>
  <si>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</si>
  <si>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</si>
  <si>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</si>
  <si>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</si>
  <si>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</si>
  <si>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</si>
  <si>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</si>
  <si>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</si>
  <si>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</si>
  <si>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</si>
  <si>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</si>
  <si>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</si>
  <si>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</si>
  <si>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</si>
  <si>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</si>
  <si>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</si>
  <si>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</si>
  <si>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</si>
  <si>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</si>
  <si>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</si>
  <si>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</si>
  <si>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INHERENTE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</si>
  <si>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</si>
  <si>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</si>
  <si>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</si>
  <si>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</si>
  <si>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</si>
  <si>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</si>
  <si>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</si>
  <si>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Plan de Acción
Descripción de la Acción, basado en el análisis de causas
Responsable (Cargo)
Fecha de Inicio
Fecha de Finalización</t>
  </si>
  <si>
    <t>Seguimientos por parte del Líder del Proceso</t>
  </si>
  <si>
    <t>Realizar descripción de los seguimientos por parte del proceso</t>
  </si>
  <si>
    <t>Verificación por parte de segunda línea de defensa o quien haga sus veces (Fecha y Descripción)</t>
  </si>
  <si>
    <t>Realizar descripción de las verificaciones de la segunda línea de defensa</t>
  </si>
  <si>
    <t>Verificación por parte de la Oficina de Control Interno o quien haga sus veces (Fecha y Descripción)</t>
  </si>
  <si>
    <t>Realizar descripción de las verificaciones que realiza Control Interno o quien haga sus veces.</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</si>
  <si>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</si>
  <si>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</si>
  <si>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</si>
  <si>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</si>
  <si>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</si>
  <si>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</si>
  <si>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10"/>
        <rFont val="Arial Narrow"/>
        <family val="2"/>
      </rPr>
      <t>La matriz calcula automáticamente:</t>
    </r>
    <r>
      <rPr>
        <sz val="10"/>
        <rFont val="Arial Narrow"/>
        <family val="2"/>
      </rPr>
      <t xml:space="preserve">
Frecuencia de la Actividad
% Probabilidad
Nivel Probabilidad
</t>
    </r>
  </si>
  <si>
    <t>Debe seleccionar de listas desplegables
Documentación: Documentado - Sin Documentar
Frecuencia: Continua - Aleatoria
Evidencia: Con registro - Sin registro</t>
  </si>
  <si>
    <t xml:space="preserve">Plan de Acción
Descripción de la Acción, basado en el análisis de causas
Responsable (Cargo)
Fecha de Inicio
Fecha de Finalización
</t>
  </si>
  <si>
    <t>PROCESO:</t>
  </si>
  <si>
    <t>OBJETIVO DEL PROCESO:</t>
  </si>
  <si>
    <t>(consecutivo asignado por OAP)</t>
  </si>
  <si>
    <t>(Iniciar con la palabra 
por)</t>
  </si>
  <si>
    <t>(Iniciar con 
debido a)</t>
  </si>
  <si>
    <t>FACTOR DEL RIESGO</t>
  </si>
  <si>
    <t>¿CÓMO?
CAUSA INMEDIATA</t>
  </si>
  <si>
    <t>TIPO</t>
  </si>
  <si>
    <t>SELECCIONE FUENTE GENERADORA DEL EVENTO</t>
  </si>
  <si>
    <t>VALIDACIÓN FUENTE GENERADORA DEL EVENTO PARA TIPO A,B,C,D</t>
  </si>
  <si>
    <t>VALIDACION DE CONTROLES</t>
  </si>
  <si>
    <t>EN CADA PROCESO</t>
  </si>
  <si>
    <t>OBJETIVO</t>
  </si>
  <si>
    <t>CAUSA</t>
  </si>
  <si>
    <t>RIESGO</t>
  </si>
  <si>
    <t>CONSECUENCIA</t>
  </si>
  <si>
    <t>"DEBIDO A…"</t>
  </si>
  <si>
    <t>"PUEDE OCURRIR…"</t>
  </si>
  <si>
    <t>"LO QUE GENERARIA"</t>
  </si>
  <si>
    <t>DEBILIDADES Y AMENAZAS</t>
  </si>
  <si>
    <t>IMPACTO INHERENTE</t>
  </si>
  <si>
    <t>PROBABILIDAD INHERENTE</t>
  </si>
  <si>
    <t>Resultado</t>
  </si>
  <si>
    <t>No. Riesgo</t>
  </si>
  <si>
    <t>Riesgo</t>
  </si>
  <si>
    <t>Frecuencia de la Actividad</t>
  </si>
  <si>
    <t>% Probabilidad</t>
  </si>
  <si>
    <t>Nivel Probabilidad</t>
  </si>
  <si>
    <t>%</t>
  </si>
  <si>
    <t>Nivel</t>
  </si>
  <si>
    <t>Porcentaje de Impacto</t>
  </si>
  <si>
    <t>Nivel de Impacto</t>
  </si>
  <si>
    <t>PROBABILIDAD</t>
  </si>
  <si>
    <t>IMPACTO</t>
  </si>
  <si>
    <t>El riesgo afecta la imagen de algún área de la organización.</t>
  </si>
  <si>
    <t>Mínimo</t>
  </si>
  <si>
    <t>Máximo</t>
  </si>
  <si>
    <t>Probabilidad</t>
  </si>
  <si>
    <t>% Impacto</t>
  </si>
  <si>
    <t>Afectación_Económica</t>
  </si>
  <si>
    <t>Muy Baja</t>
  </si>
  <si>
    <t>Leve</t>
  </si>
  <si>
    <t>Baja</t>
  </si>
  <si>
    <t>Menor</t>
  </si>
  <si>
    <t>El riesgo afecta la imagen de la entidad internamente, de conocimiento general nivel interno, de junta directiva y accionistas y/o de proveedores.</t>
  </si>
  <si>
    <t>Media</t>
  </si>
  <si>
    <t>El riesgo afecta la imagen de la entidad con algunos usuarios de relevancia frente al logro de los objetivos.</t>
  </si>
  <si>
    <t>Alta</t>
  </si>
  <si>
    <t>Mayor</t>
  </si>
  <si>
    <t>El riesgo afecta la imagen de la entidad con efecto publicitario sostenido a nivel de sector administrativo, nivel departamental o municipal.</t>
  </si>
  <si>
    <t>Muy Alta</t>
  </si>
  <si>
    <t>Catastrófico</t>
  </si>
  <si>
    <t>El riesgo afecta la imagen de la entidad a nivel nacional, con efecto publicitario sostenido a nivel país</t>
  </si>
  <si>
    <t>MAPA DE CALOR RIESGO INHERENTE</t>
  </si>
  <si>
    <t>CALIFICACIÓN RIESGO INHERENTE</t>
  </si>
  <si>
    <t>No. DEL RIESGO</t>
  </si>
  <si>
    <t>Alto</t>
  </si>
  <si>
    <t>Extremo</t>
  </si>
  <si>
    <t>Bajo</t>
  </si>
  <si>
    <t>NIVELES DE RIESGO</t>
  </si>
  <si>
    <t xml:space="preserve"> </t>
  </si>
  <si>
    <t>VALORACIÓN DEL CONTROL</t>
  </si>
  <si>
    <t xml:space="preserve">Peso del Control + Peso de la implementación </t>
  </si>
  <si>
    <t>% Probabilidad Riesgo Inherente-(% Probabilidad Riesgo Inherente*Valor Total del Control)</t>
  </si>
  <si>
    <t>Atributos del control</t>
  </si>
  <si>
    <t>Eficiencia</t>
  </si>
  <si>
    <t>% Probabilidad Riesgo Inherente</t>
  </si>
  <si>
    <t>% Impacto Riesgo Inherente</t>
  </si>
  <si>
    <t>No. Control</t>
  </si>
  <si>
    <t>Responsable
(Cargo y/o Aplicativo)</t>
  </si>
  <si>
    <t>Acción
(Inicia con un verbo)</t>
  </si>
  <si>
    <t>Complemento (Soporte Documental, Periodicidad, Objetivo de la Acción, desviación)</t>
  </si>
  <si>
    <t>Descripción del control</t>
  </si>
  <si>
    <t>Desviación</t>
  </si>
  <si>
    <t>Probabilidad residual Final</t>
  </si>
  <si>
    <t>Impacto Residual Final</t>
  </si>
  <si>
    <t>NIVEL</t>
  </si>
  <si>
    <t>% MIN</t>
  </si>
  <si>
    <t>% MAX</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</si>
  <si>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</si>
  <si>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</si>
  <si>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</si>
  <si>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</si>
  <si>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</si>
  <si>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</si>
  <si>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</si>
  <si>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</si>
  <si>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</si>
  <si>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 xml:space="preserve">Determine el tratamiento a seguir 
</t>
  </si>
  <si>
    <t>Definición del Tratamiento</t>
  </si>
  <si>
    <t>Descripción de la Acción, basado en el análisis de causas</t>
  </si>
  <si>
    <t>Responsable 
(Cargo)</t>
  </si>
  <si>
    <t>Fecha de Inicio</t>
  </si>
  <si>
    <t>Fecha de Finalización</t>
  </si>
  <si>
    <t>Aceptar</t>
  </si>
  <si>
    <t>Reducir_mitigar_Transferir_Evitar</t>
  </si>
  <si>
    <t>Requiere Plan de Acción</t>
  </si>
  <si>
    <t>Reducir_Mitigar</t>
  </si>
  <si>
    <t>Redicir_Transferir</t>
  </si>
  <si>
    <t>Evitar</t>
  </si>
  <si>
    <t>No requiere Plan de Acción</t>
  </si>
  <si>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</si>
  <si>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</si>
  <si>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t>Sumatoria de riesgos Extremos</t>
  </si>
  <si>
    <t>Sumatoria de riesgos altos</t>
  </si>
  <si>
    <t>Sumatoria de riesgos moderados</t>
  </si>
  <si>
    <t>Sumatoria de Riesgos bajos</t>
  </si>
  <si>
    <t>Total</t>
  </si>
  <si>
    <t>CONTROL</t>
  </si>
  <si>
    <t>EN QUE PROCEDIMIENTO SE VE REFLEJADO?</t>
  </si>
  <si>
    <t>SI NO HAY, EN CUAL DEBERIA ESTAR?</t>
  </si>
  <si>
    <t>DENTRO DEL PROCEDIMIENTO, CUENTA CON UNA POLITICA DE OPERACIÓN?</t>
  </si>
  <si>
    <t>EN QUE ACTIVIDADES SE DESARROLLA?</t>
  </si>
  <si>
    <t>CONCLUSION</t>
  </si>
  <si>
    <r>
      <t xml:space="preserve">Se requiere haber avanzado en el análisis del </t>
    </r>
    <r>
      <rPr>
        <b/>
        <sz val="11"/>
        <rFont val="Arial Narrow"/>
        <family val="2"/>
      </rPr>
      <t>proceso, su objetivo, alcance y actividades clave</t>
    </r>
    <r>
      <rPr>
        <sz val="11"/>
        <rFont val="Arial Narrow"/>
        <family val="2"/>
      </rPr>
      <t xml:space="preserve"> considerando los lineamientos establecidos en La Política de Administración de Riesgos, donde se brindan ampliamente las bases para adelantar este análisis.
Así mismo, se deben considerar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</si>
  <si>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Se debe ingresar información solo en las celdas identificadas sombreadas, las demás contienen formulas de auto llenado</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</si>
  <si>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</si>
  <si>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Consolida o resume los análisis sobre impacto + causa inmediata + causa raíz, permitiendo contar con una redacción clara y concreta del riesgo identificado. Tenga en cuenta la estructura de alto nivel establecida en al guía, inicia con</t>
    </r>
    <r>
      <rPr>
        <sz val="10"/>
        <color rgb="FF9D1345"/>
        <rFont val="Arial Narrow"/>
        <family val="2"/>
      </rPr>
      <t xml:space="preserve"> </t>
    </r>
    <r>
      <rPr>
        <b/>
        <sz val="10"/>
        <color rgb="FF9D1345"/>
        <rFont val="Arial Narrow"/>
        <family val="2"/>
      </rPr>
      <t>POSIBILIDAD DE + Impacto para la entidad (Qué) + Causa Inmediata (Cómo) + Causa Raíz (Por qué)</t>
    </r>
    <r>
      <rPr>
        <sz val="10"/>
        <color rgb="FF9D1345"/>
        <rFont val="Arial Narrow"/>
        <family val="2"/>
      </rPr>
      <t xml:space="preserve"> </t>
    </r>
    <r>
      <rPr>
        <sz val="10"/>
        <rFont val="Arial Narrow"/>
        <family val="2"/>
      </rPr>
      <t xml:space="preserve">
(Se genera automáticamente)</t>
    </r>
  </si>
  <si>
    <t>Seleccione de la lista desplegable entre las opciones:
A_Ejecución_y_Administración_de_procesos
B_Fraude_Externo
C_Fraude_Interno
D_Fallas_Tecnológicas
E_Relaciones_Laborales
F_Usuarios_Productos_y_Prácticas_Organizacionales
G_Daños_Activos_Físicos</t>
  </si>
  <si>
    <r>
      <rPr>
        <b/>
        <sz val="10"/>
        <rFont val="Arial Narrow"/>
        <family val="2"/>
      </rPr>
      <t>Si en TIPO seleccionó las opciones:</t>
    </r>
    <r>
      <rPr>
        <sz val="10"/>
        <rFont val="Arial Narrow"/>
        <family val="2"/>
      </rPr>
      <t xml:space="preserve">
E_Relaciones_Laborales
F_Usuarios_Productos_y_Prácticas_Organizacionales
G_Daños_Activos_Físicos
</t>
    </r>
    <r>
      <rPr>
        <b/>
        <sz val="10"/>
        <rFont val="Arial Narrow"/>
        <family val="2"/>
      </rPr>
      <t>Debe definir la fuente generadora de la lista desplegable</t>
    </r>
  </si>
  <si>
    <t>Se rellena automáticamente según lo seleccionado de FACTOR DEL RIESGO</t>
  </si>
  <si>
    <r>
      <t xml:space="preserve">Recuerde que el control se define como la medida que permite reducir o mitigar un riesgo. Defina el control (es) que atacan la causa raíz del riesgo, considere la estructura establecida en la Política de Administración de Riesgos: </t>
    </r>
    <r>
      <rPr>
        <b/>
        <sz val="10"/>
        <color rgb="FF9D1345"/>
        <rFont val="Arial Narrow"/>
        <family val="2"/>
      </rPr>
      <t>Responsable de ejecutar el control + Acción + Complemento (Soporte Documental, Periodicidad, Objetivo de la Acción, desviación)</t>
    </r>
  </si>
  <si>
    <t>Utilice la lista de despliegue que se encuentra parametrizada, le aparecerán las opciones:
Sin Iniciar, En proceso, Cerrado,
la selección en este caso dependerá de las acciones del plan que se hayan establecido en cada caso.</t>
  </si>
  <si>
    <r>
      <t xml:space="preserve">Consolida o resume los análisis sobre impacto + causa inmediata + causa raíz, permitiendo contar con una redacción clara y concreta del riesgo identificado. Tenga en cuenta la estructura de alto nivel establecida en al guía, inicia con </t>
    </r>
    <r>
      <rPr>
        <b/>
        <sz val="10"/>
        <rFont val="Arial Narrow"/>
        <family val="2"/>
      </rPr>
      <t>POSIBILIDAD DE + Impacto para la entidad (Qué) + Causa Inmediata (Cómo) + Causa Raíz (Por qué)</t>
    </r>
    <r>
      <rPr>
        <sz val="10"/>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</si>
  <si>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establecida en la Política de Administración de Riesgos: </t>
    </r>
    <r>
      <rPr>
        <b/>
        <sz val="10"/>
        <rFont val="Arial Narrow"/>
        <family val="2"/>
      </rPr>
      <t>Responsable de ejecutar el control + Acción + Complemento (Soporte Documental, Periodicidad, Objetivo de la Acción, desviación)</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</si>
  <si>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tercerización), indicando información relevante. </t>
  </si>
  <si>
    <t>MATRIZ GENERAL DE RIESGOS POR PROCESO</t>
  </si>
  <si>
    <t>HOJA RESUMEN</t>
  </si>
  <si>
    <r>
      <rPr>
        <b/>
        <sz val="11"/>
        <color theme="1"/>
        <rFont val="Arial"/>
        <family val="2"/>
      </rPr>
      <t>Explicaciones Para realizar la ponderación de Riesgos.</t>
    </r>
    <r>
      <rPr>
        <sz val="11"/>
        <color theme="1"/>
        <rFont val="Arial"/>
        <family val="2"/>
      </rPr>
      <t xml:space="preserve">
1. Si en la sumatoria de los riesgos los Extremos representan mas o igual al 20% de los Riesgos, la calificación del Proceso será EXTREMO.</t>
    </r>
  </si>
  <si>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Arial"/>
        <family val="2"/>
      </rPr>
      <t xml:space="preserve">Nota: </t>
    </r>
    <r>
      <rPr>
        <sz val="11"/>
        <color theme="1"/>
        <rFont val="Arial"/>
        <family val="2"/>
      </rPr>
      <t>Adapatado de Instituto de Auditores Internos</t>
    </r>
    <r>
      <rPr>
        <b/>
        <sz val="11"/>
        <color theme="1"/>
        <rFont val="Arial"/>
        <family val="2"/>
      </rPr>
      <t xml:space="preserve"> COSO ERM </t>
    </r>
    <r>
      <rPr>
        <sz val="11"/>
        <color theme="1"/>
        <rFont val="Arial"/>
        <family val="2"/>
      </rPr>
      <t>Agosto 2014</t>
    </r>
  </si>
  <si>
    <t>Reporte Líderes Operativos 
 (1ra línea)</t>
  </si>
  <si>
    <t>HOJA RESUMEN:</t>
  </si>
  <si>
    <t>Monitoreo</t>
  </si>
  <si>
    <t xml:space="preserve">Reporte Seguimiento OAP (2da línea)	</t>
  </si>
  <si>
    <t xml:space="preserve">Reporte Seguimiento OAP
 (2da línea)	</t>
  </si>
  <si>
    <t xml:space="preserve">Reporte Líderes Operativos
 (1ra línea)	</t>
  </si>
  <si>
    <t>Consecutivo Riesgo</t>
  </si>
  <si>
    <t>Causa Inmediata</t>
  </si>
  <si>
    <t>Causa Raiz</t>
  </si>
  <si>
    <t>Descripción del Riesgo</t>
  </si>
  <si>
    <t>Diligencie el número del riesgo junto con con codigo de proceso. Ejemplo:  Riesgo 1 del proceso Gestión Contractual  R1GTC, Riesgo 2   R2GTC</t>
  </si>
  <si>
    <t>Resgistre el nombre del proceso</t>
  </si>
  <si>
    <t>Describa la causa principal o básica, corresponde a las razones por la cuales se
puede presentar el riesgo</t>
  </si>
  <si>
    <t>Descripción del riesgo identificado</t>
  </si>
  <si>
    <t>Resgistre el periodo de aplicación de la evidencia.</t>
  </si>
  <si>
    <t>Nivel del riesgo sin aplicar la efectividad de los controles.</t>
  </si>
  <si>
    <t>Describa la activifdad de control para mitigar el riesgo.</t>
  </si>
  <si>
    <t>Nivel del riesgo  resultado de aplicar la efectividad de los controles.
inherente.</t>
  </si>
  <si>
    <t>Descripción de Riesgo</t>
  </si>
  <si>
    <t>Tratamiento del Riesgo residual</t>
  </si>
  <si>
    <t>Describa  las circunstancias bajo las cuales se presenta el riesgo, pero no constituyen la causa principal o base para que se presente el riesgo</t>
  </si>
  <si>
    <t xml:space="preserve">       </t>
  </si>
  <si>
    <t>Analice las consecuencias que puede ocasionar a la organización la materialización del riesgo, Seleccione de la lista desplegable entre: 
Posibilidad de afectación Económica
Posibilidad de afectación Reputacional
Posibilidad de afectación Económica y Reputacional</t>
  </si>
  <si>
    <t xml:space="preserve">Diligencia posiblilidad de afectación económica y/o reputacional </t>
  </si>
  <si>
    <t>F-FI-1382
V.3</t>
  </si>
  <si>
    <t>¿Se afecta la Continuidad del Negocio?</t>
  </si>
  <si>
    <t>Descripcion del Control</t>
  </si>
  <si>
    <t>Evaluación global de los controles (sobre 50)</t>
  </si>
  <si>
    <t>Menor a 10 SMLMV</t>
  </si>
  <si>
    <t>Entre 10 y 50 SMLMV</t>
  </si>
  <si>
    <t>Entre 50 y 100 SMLMV</t>
  </si>
  <si>
    <t>Entre 100 y 500 SMLMV</t>
  </si>
  <si>
    <t>Mayor a 500 SMLMV</t>
  </si>
  <si>
    <t>La actividad que conlleva el riesgo se ejecuta
 como máximos 2 veces por año</t>
  </si>
  <si>
    <t xml:space="preserve"> La actividad que conlleva el riesgo se ejecuta de
 3 a 24 veces por año</t>
  </si>
  <si>
    <t xml:space="preserve"> La actividad que conlleva el riesgo se ejecuta de
 24 a 500 veces por año</t>
  </si>
  <si>
    <t xml:space="preserve"> La actividad que conlleva el riesgo se ejecuta
 mínimo 500 veces al año y máximo 5000 veces
 por año</t>
  </si>
  <si>
    <t xml:space="preserve"> La actividad que conlleva el riesgo se ejecuta más 
de 5000 veces por año</t>
  </si>
  <si>
    <t>Correctivo</t>
  </si>
  <si>
    <t>Documentado</t>
  </si>
  <si>
    <t>Evidencia</t>
  </si>
  <si>
    <t>PERIODICIDAD</t>
  </si>
  <si>
    <t>Cada vez que se Requiera</t>
  </si>
  <si>
    <t>Diario</t>
  </si>
  <si>
    <t>Semanal</t>
  </si>
  <si>
    <t>Mensual</t>
  </si>
  <si>
    <t>Bimensual</t>
  </si>
  <si>
    <t>Trimestral</t>
  </si>
  <si>
    <t>Cuatrimestral</t>
  </si>
  <si>
    <t>Semestral</t>
  </si>
  <si>
    <t>Anual</t>
  </si>
  <si>
    <t>Automático</t>
  </si>
  <si>
    <t>Reporte Seguimiento OCI
(3ra línea)</t>
  </si>
  <si>
    <t>F-FI-1382
V.4</t>
  </si>
  <si>
    <t>¿Se afecta la continuidad del Negocio?</t>
  </si>
  <si>
    <t xml:space="preserve">El riesgo de gestion afecta la continuidad del negocio?, verificar con el Plan de continuidad de la SDSCJ
</t>
  </si>
  <si>
    <t>No Control</t>
  </si>
  <si>
    <t>Dilgenciar consecutivo del control</t>
  </si>
  <si>
    <t>Evaluacion global de los controles (sobre 50)</t>
  </si>
  <si>
    <t>Se registra la evaluación del control 0-50 acorde a la guia de riesgos</t>
  </si>
  <si>
    <t>Tipo de tratamiento de riesgo Residual</t>
  </si>
  <si>
    <t>Elegir la accion de:tratamiento</t>
  </si>
  <si>
    <t xml:space="preserve">Reporte Seguimiento OCI (3ra línea)	</t>
  </si>
  <si>
    <t>Seguimiento acorde a roles y responsabilidades definidos en la politica de administracion de riesgos</t>
  </si>
  <si>
    <t>Se calcula automáticamente según lo seleccionado de FACTOR DEL RIESGO</t>
  </si>
  <si>
    <t xml:space="preserve">Debe seleccionar de listas desplegables
Documentación: Documentado - Sin Documentar
Periodicidad: Elegir de la lista desplegable
Evidencia: Con registro - Sin registro
Desviación: Si, No
</t>
  </si>
  <si>
    <t>R1AJ</t>
  </si>
  <si>
    <t>Posibilidad de afectación reputacional</t>
  </si>
  <si>
    <t xml:space="preserve">por perdida de la confianza del ciudadano hacia los servicios prestados en las casas de justicia </t>
  </si>
  <si>
    <t>debido a la inadecuada orientación a los usuarios en casas de justicia por parte del centro de recepción de la información</t>
  </si>
  <si>
    <t>A Ejecución y Administración de Procesos</t>
  </si>
  <si>
    <t>Procesos</t>
  </si>
  <si>
    <t>R2AJ</t>
  </si>
  <si>
    <t>por la imposibilidad de garantizar la adecuada atención de usuarios en los equipamientos de Justicia de forma presencial y virtual</t>
  </si>
  <si>
    <t>debido a la desvinculación de entidades operadoras al programa de casas de justicia</t>
  </si>
  <si>
    <t>R3AJ</t>
  </si>
  <si>
    <t xml:space="preserve">por la imposibilidad de garantizar la adecuada atención de usuarios en los equipamientos de Justicia de forma presencial </t>
  </si>
  <si>
    <t xml:space="preserve"> debido a inadecuadas condiciones de infraestructura en las Casas de Justicia y desconocimiento de las rutas de acceso a la Justicia por parte del Centro de Recepción e Información CRI</t>
  </si>
  <si>
    <t>R4AJ</t>
  </si>
  <si>
    <t>por perdida de la confianza y limitado acceso a la justicia por parte del ciudadano hacia los servicios prestados en las Casas de Justicia</t>
  </si>
  <si>
    <t xml:space="preserve">debido a la interrupción o retraso en la prestación de los servicios que prestan las entidades operadoras en las Casas de Justicia de Bogotá </t>
  </si>
  <si>
    <t>R5AJ</t>
  </si>
  <si>
    <t>Posibilidad de afectación económica</t>
  </si>
  <si>
    <t xml:space="preserve"> por una demanda de una autoridad judicial</t>
  </si>
  <si>
    <t xml:space="preserve">debido a la no prestación del servicio de atencion en el programa Distrital de Justicia Juvenil Restaurativa  a las personas remitidas por una autoridad judicial o administrativa del Sistema de Responsabilidad penal para Adolecentes </t>
  </si>
  <si>
    <t>R6AJ</t>
  </si>
  <si>
    <t>por una queja de un grupo de valor</t>
  </si>
  <si>
    <t>debido a fallas en la calidad en la prestación del servicio  de atención en el programa Distrital de Justicia Juvenil Restaurativa</t>
  </si>
  <si>
    <t>R1AR</t>
  </si>
  <si>
    <t xml:space="preserve">por sanciones de entes de control </t>
  </si>
  <si>
    <t>debido a responder PQRSDF fuera de los tiempos de ley</t>
  </si>
  <si>
    <t>R2AR</t>
  </si>
  <si>
    <t>debido a publicación extemporánea de informes de PQRSDF en la pagina web de la entidad</t>
  </si>
  <si>
    <t>R1CID</t>
  </si>
  <si>
    <t>Posibilidad de afectación reputacional y económica</t>
  </si>
  <si>
    <t>por demandas de parte de los particulares o vencimiento de los términos</t>
  </si>
  <si>
    <t>debido a procesos disciplinarios desarrollados y fallados sin cumplir con los parámetros de ley.</t>
  </si>
  <si>
    <t>R1DE</t>
  </si>
  <si>
    <t xml:space="preserve">por sanciones de entes de control y/o quejas de un grupo de valor </t>
  </si>
  <si>
    <t>debido a otorgar visto bueno a solicitudes de Certificado de Disponibilidad Presupuestal - CDP de los proyectos de inversion sin el lleno de requisitos</t>
  </si>
  <si>
    <t>R2DE</t>
  </si>
  <si>
    <t>por sanciones de entes de control</t>
  </si>
  <si>
    <t>debido a falencias en la Calidad de la información  sobre la ejecucion de los proyectos de inversion.</t>
  </si>
  <si>
    <t>R2FI</t>
  </si>
  <si>
    <t>Posibilidad de afectación Económica y Reputacional</t>
  </si>
  <si>
    <t>por sanciones o requerimientos de los entes de control y de la autoridad ambiental</t>
  </si>
  <si>
    <t>debido al incumplimiento de lineamientos normativos ambientales aplicables y de formulación, concertación e implementación del Plan Institucional de Gestión Ambiental PIGA</t>
  </si>
  <si>
    <t>R3FI</t>
  </si>
  <si>
    <t>por queja de un grupo de valor</t>
  </si>
  <si>
    <t xml:space="preserve">debido a fallas en la formulacion de planes institucionales en materia de MIPG </t>
  </si>
  <si>
    <t>R1GC</t>
  </si>
  <si>
    <t xml:space="preserve">debido a  publicación no autorizada que genere desinformación en la opinión pública	</t>
  </si>
  <si>
    <t>R1GE</t>
  </si>
  <si>
    <t>por sanciones o multas de entes de control. 
o por demandas, tutelas, derechos de petición</t>
  </si>
  <si>
    <t>debido a la falla total o parcial en el servicio de atención de la línea de Seguridad y Emergencias 123.</t>
  </si>
  <si>
    <t>R2GE</t>
  </si>
  <si>
    <t>debido al acceso y uso inadecuado dispositivos para la toma de registros multimedia de la información contenida en el software de Gestión de eventos de seguridad y emergencias.</t>
  </si>
  <si>
    <t>R3GE</t>
  </si>
  <si>
    <t>debido a la afectación de personas, bienes o recursos por servicio o atención inadecuada de incidentes desde el NUSE 123.</t>
  </si>
  <si>
    <t>R1GD</t>
  </si>
  <si>
    <t xml:space="preserve">por perdida o extravió documental </t>
  </si>
  <si>
    <t>debido a la falta de acatamiento de las directrices establecidas por el proceso de Recursos Físicos y documental por parte de los servidores y/o contratistas de la entidad</t>
  </si>
  <si>
    <t>R1GRF</t>
  </si>
  <si>
    <t xml:space="preserve">por perdida y/o desaparición de los bienes al servicio de la Entidad </t>
  </si>
  <si>
    <t>R1GT</t>
  </si>
  <si>
    <t>por detrimento patrimonial por la adquisición de bienes y/o servicios no acordes a las necesidades de la Entidad</t>
  </si>
  <si>
    <t xml:space="preserve">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t>
  </si>
  <si>
    <t>R2GT</t>
  </si>
  <si>
    <t>or investigaciones, demandas y/o sanciones</t>
  </si>
  <si>
    <t>debido falencias en el seguimiento a la ejecución contractual</t>
  </si>
  <si>
    <t>R3GT</t>
  </si>
  <si>
    <t>por indisponibilidad de las soluciones tecnológicas que apoyan la gestión de los procesos o insatisfacción de los usuarios en la operación de las mismas</t>
  </si>
  <si>
    <t xml:space="preserve">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t>
  </si>
  <si>
    <t>R4GT</t>
  </si>
  <si>
    <t>por la no atención oportuna o de calidad los  de requerimientos (solicitudes o incidentes)  o problemas derivados de la operación de las soluciones tecnológicas</t>
  </si>
  <si>
    <t>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t>
  </si>
  <si>
    <t>R5GT</t>
  </si>
  <si>
    <t>por insuficiencia en la gestión de los recursos, en razón a sanciones, insatisfactoria calificación por parte de las partes interesadas en la prestación de los servicios del proceso y/o incumplimiento normativo</t>
  </si>
  <si>
    <t xml:space="preserve">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t>
  </si>
  <si>
    <t>R6GT</t>
  </si>
  <si>
    <t>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t>
  </si>
  <si>
    <t>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t>
  </si>
  <si>
    <t>R7GT</t>
  </si>
  <si>
    <t>por Incremento de costos en la implementación de una solución tecnológica o inconvenientes de interoperabilidad entre soluciones</t>
  </si>
  <si>
    <t>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t>
  </si>
  <si>
    <t>R1GF</t>
  </si>
  <si>
    <t xml:space="preserve">por no contar con el fenecimiento de la cuenta en la vigencia </t>
  </si>
  <si>
    <t>debido a la identificación, clasificación y registro de información contable en rubros y cuantías que no correspondan</t>
  </si>
  <si>
    <t>R2GF</t>
  </si>
  <si>
    <t>por sanciones o multas de entes de control o demandas de terceros</t>
  </si>
  <si>
    <t xml:space="preserve"> debido a la realización de pagos indebidos</t>
  </si>
  <si>
    <t>R3GF</t>
  </si>
  <si>
    <t xml:space="preserve"> por la expedición del Registro Presupuestal sin el cumplimiento de los requisitos para el perfeccionamiento del contrato</t>
  </si>
  <si>
    <t>debido a falencias en la aplicación del Instructivo Solicitud de expedición y/o anulación de Certificado de Registro Presupuestal CRP I-GF-8</t>
  </si>
  <si>
    <t>R1GCT</t>
  </si>
  <si>
    <t>por la suscripción de contratos que presentan documentación inconsistente</t>
  </si>
  <si>
    <t>debido a deficiencias en la verificación de los requisitos habilitantes por parte del proceso de contratación.</t>
  </si>
  <si>
    <t>R2GCT</t>
  </si>
  <si>
    <t xml:space="preserve"> por pasivos exigibles</t>
  </si>
  <si>
    <t>debido a liquidación extemporánea de los contratos fuera de los plazos acordados en el contrato o los establecidos por la ley</t>
  </si>
  <si>
    <t>R3GCT</t>
  </si>
  <si>
    <t xml:space="preserve">por multa y/o sancion de entes de control </t>
  </si>
  <si>
    <t>debido a la presentación extemporanea y/o con falencias en los reportes enviados a la dirección financiera para posterior cargue en en el aplicativo SIVICOF y SIDEAP</t>
  </si>
  <si>
    <t>R4GCT</t>
  </si>
  <si>
    <t xml:space="preserve">por sanciones o multas de entes de control </t>
  </si>
  <si>
    <t xml:space="preserve">debido a demoras en la adquisicion de los bienes y servicios requeridos </t>
  </si>
  <si>
    <t>R5GCT</t>
  </si>
  <si>
    <t xml:space="preserve">por multa y/o sancion o de un ente de control  y/o quejas de un grupo de valor </t>
  </si>
  <si>
    <t xml:space="preserve">debido al incumplimiento en la ejecucion de los contratos </t>
  </si>
  <si>
    <t>R1GJ</t>
  </si>
  <si>
    <t>por sanciones administrativas</t>
  </si>
  <si>
    <t xml:space="preserve"> debido al incumplimiento en la respuesta a requerimientos asociados a los procesos judiciales y acciones constitucionales</t>
  </si>
  <si>
    <t>R1GI</t>
  </si>
  <si>
    <t>por la generación y entrega inoportuna de documentos de análisis estadísticos, mapas, boletines, recomendaciones y respuestas a solicitudes de información</t>
  </si>
  <si>
    <t xml:space="preserve">debido al procesamiento errado y/o datos errados o  desactualizados en la Bodega de datos </t>
  </si>
  <si>
    <t>R1SM</t>
  </si>
  <si>
    <t xml:space="preserve">por hallazgos a la Entidad por parte de entes de control </t>
  </si>
  <si>
    <t>debido al incumplimiento y/o inoportuna emisión de los informes de ley contemplados en el Plan Anual de Auditoria</t>
  </si>
  <si>
    <t>R2SM</t>
  </si>
  <si>
    <t xml:space="preserve">por falencias en la planeación y ejecución de las auditorías internas </t>
  </si>
  <si>
    <t>debido a inoportunidad y/o inconsistencia en la verificación de la información suministrada para la realización de la auditoria</t>
  </si>
  <si>
    <t>R1GH</t>
  </si>
  <si>
    <t>por sanciones y/o multas de entes de control y/o demandas</t>
  </si>
  <si>
    <t>debido al ingreso tardío, incompleto o con errores de las novedades administrativas al aplicativo de nómina.</t>
  </si>
  <si>
    <t>R2GH</t>
  </si>
  <si>
    <t>debido a fallas en el seguimiento a la ejecución de las actividades programadas en Plan de Trabajo de SGSST</t>
  </si>
  <si>
    <t>R3GH</t>
  </si>
  <si>
    <t>debido al incumplimiento en la ejecución del Plan Estratégico del Talento Humano</t>
  </si>
  <si>
    <t>R4GH</t>
  </si>
  <si>
    <t>por sanciones de entes de control o quejas de un grupo de valor</t>
  </si>
  <si>
    <t>debido a fallas en la planeacion de la estrategia del plan de cultura de integridad</t>
  </si>
  <si>
    <t>R1GS</t>
  </si>
  <si>
    <t>por sanciones o multas o reducción y/o afectación del presupuesto para las futuras vigencias o por cuestionamiento a la planeación del proceso</t>
  </si>
  <si>
    <t>debido a desviaciones o incumplimientos de las metas programadas de los indicadores relacionados con el proceso</t>
  </si>
  <si>
    <t>R2GS</t>
  </si>
  <si>
    <t>por sobrecostos en  recursos técnicos y humanos</t>
  </si>
  <si>
    <t>debido al desconocimiento de las actividades a desarrollar al interior del proceso</t>
  </si>
  <si>
    <t>R3GS</t>
  </si>
  <si>
    <t>por deficiente atención a los usuarios de los bienes y servicios del proceso</t>
  </si>
  <si>
    <t>debido a la falta de capacitación</t>
  </si>
  <si>
    <t>R4GS</t>
  </si>
  <si>
    <t>por demandas o extralimitación de funciones de servidores</t>
  </si>
  <si>
    <t>debido al inadecuado acompañamiento a las manifestaciones, movilizaciones, eventos o aglomeraciones</t>
  </si>
  <si>
    <t>R1AB</t>
  </si>
  <si>
    <t>por sanciones o multas de entes de control y las quejas recibidas por los grupos de valor</t>
  </si>
  <si>
    <t>debido al uso de los bienes en comodato con un fin diferente a lo pactado contractualmente</t>
  </si>
  <si>
    <t>R2AB</t>
  </si>
  <si>
    <t xml:space="preserve"> debido a la reclamación de los siniestros fuera de los tiempos establecidos en los que no opere la prescripción   </t>
  </si>
  <si>
    <t>R3AB</t>
  </si>
  <si>
    <t xml:space="preserve"> por sanciones o multas de entes de control </t>
  </si>
  <si>
    <t xml:space="preserve">debido al suministro de los bienes y servicios requeridos, fuera de los tiempos establecidos en los contratos </t>
  </si>
  <si>
    <t>R4AB</t>
  </si>
  <si>
    <t xml:space="preserve">por sanciones o multas de entes de control, y/o quejas de los grupos de interes </t>
  </si>
  <si>
    <t>debido a proyectos no ejecutados de acuerdo a lo proyectado en la vigencia anterior, Proyectos inconclusos en su ejecución (Obras de infraestructura sin terminar), Obras sin el cumplimiento de requisitos para su adecuado funcionamiento.</t>
  </si>
  <si>
    <t>R5AB</t>
  </si>
  <si>
    <t>por sanciones o multas de entes de control y/o quejas de los grupos de interes</t>
  </si>
  <si>
    <t>debido a la inadecuada disposición de los residuos peligrosos (Talleres)</t>
  </si>
  <si>
    <t>R1GIP</t>
  </si>
  <si>
    <t>por denuncias o sanciones de entes de control</t>
  </si>
  <si>
    <t>debido al incumplimiento en la prestación del servicio psicosocial (Prestación continua e ininterrumpida del servicio)</t>
  </si>
  <si>
    <t>R2GIP</t>
  </si>
  <si>
    <t>por sanciones o multas de entes de control, detrimento patrimonial. O perdida de la certificación ACA</t>
  </si>
  <si>
    <t>debido a la disminución de la cobertura ocupacional en las actividades válidas para la redención de pena</t>
  </si>
  <si>
    <t>R3GIP</t>
  </si>
  <si>
    <t xml:space="preserve">por demandas legales y disciplinarias </t>
  </si>
  <si>
    <t>debido a la fuga o Rescate de PPL en remisiones salud</t>
  </si>
  <si>
    <t>R4GIP</t>
  </si>
  <si>
    <t>por sanciones o multas de entes de control, detrimento patrimonial. O perdida de la certificación ACA. O incumplimiento normativo por concepto sanitario desfavorable</t>
  </si>
  <si>
    <t>debido a ETA (enfermedad transmitida por alimento) y que genere un cierre del servicio de alimentos</t>
  </si>
  <si>
    <t>R5GIP</t>
  </si>
  <si>
    <t>por demanda de los PPL, familiar, tercero o entes control</t>
  </si>
  <si>
    <t>debido al incumplimiento en la cobertura de los puestos de servicio y las actividades programadas</t>
  </si>
  <si>
    <t>R6GIP</t>
  </si>
  <si>
    <t xml:space="preserve">por demanda de los PPL, familiar, tercero o entes control </t>
  </si>
  <si>
    <t>debido a falencias en seguridad y deficiencia en los tiempos de reacción a los eventos que atenten contra la seguridad de las PPL/Funcionarios/Guardia.</t>
  </si>
  <si>
    <t>R7GIP</t>
  </si>
  <si>
    <t>por sanción disciplinaria</t>
  </si>
  <si>
    <t xml:space="preserve"> debido a fuga/rescates o falencia en la seguridad dentro del sistema penitenciario</t>
  </si>
  <si>
    <t>R8GIP</t>
  </si>
  <si>
    <t>por requerimientos de entes de control</t>
  </si>
  <si>
    <t>debido a la pérdida de la confidencialidad de la información</t>
  </si>
  <si>
    <t>R9GIP</t>
  </si>
  <si>
    <t>por requerimientos de entes de control y autoridades judiciales</t>
  </si>
  <si>
    <t xml:space="preserve">debido al vencimiento de trámites Jurídicos. </t>
  </si>
  <si>
    <t>R10GIP</t>
  </si>
  <si>
    <t xml:space="preserve">debido a la prescripción de trámites Jurídicos. </t>
  </si>
  <si>
    <t>R11GIP</t>
  </si>
  <si>
    <t xml:space="preserve"> debido a permitir la prolongación Ilícita de la libertad</t>
  </si>
  <si>
    <t>R12GIP</t>
  </si>
  <si>
    <t>debido a Hojas de vida incompletas, desactualizadas o imprecisas (Física o en el aplicativo SISIPEC WEB)</t>
  </si>
  <si>
    <t>R13GIP</t>
  </si>
  <si>
    <t>debido a conceder u otorgar libertad o trasladar a una PPL sin el debido cumplimiento de los requisitos legales.</t>
  </si>
  <si>
    <t>R14GIP</t>
  </si>
  <si>
    <t xml:space="preserve">por requerimientos de entes de control y autoridades judiciales </t>
  </si>
  <si>
    <t xml:space="preserve">debido a la privación ilegal de la libertad </t>
  </si>
  <si>
    <t>R1GCI</t>
  </si>
  <si>
    <t xml:space="preserve"> por inadecuada percepción por parte de los procesos de la entidad por indisponibilidad de la información requerida para atender requerimientos y sanciones economicas de los entes de control </t>
  </si>
  <si>
    <t>debido a fuga de capital intelectual por inadecuada identificación de los inventarios de conocimiento</t>
  </si>
  <si>
    <t>R1GTS</t>
  </si>
  <si>
    <t>por percepción desfavorable de la ciudadanía respecto a la gestión del requerimiento  de información solicitado</t>
  </si>
  <si>
    <t>debido a la alta rotación de personal que no cuenta con el conocimiento técnico apropiado para la gestión de los datos requeridos.</t>
  </si>
  <si>
    <t>R2GTS</t>
  </si>
  <si>
    <t>por percepción desfavorable del ciudadano hacia  las entidades que integran el sistema de seguridad y emergencias</t>
  </si>
  <si>
    <t>,debido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t>
  </si>
  <si>
    <t>Posibilidad de afectación reputacional por perdida de la confianza del ciudadano hacia los servicios prestados en las casas de justicia  debido a la inadecuada orientación a los usuarios en casas de justicia por parte del centro de recepción de la información</t>
  </si>
  <si>
    <t>Posibilidad de afectación reputacional por la imposibilidad de garantizar la adecuada atención de usuarios en los equipamientos de Justicia de forma presencial y virtual debido a la desvinculación de entidades operadoras al programa de casas de justicia</t>
  </si>
  <si>
    <t>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t>
  </si>
  <si>
    <t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t>
  </si>
  <si>
    <t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t>
  </si>
  <si>
    <t>Posibilidad de afectación reputacional por una queja de un grupo de valor debido a fallas en la calidad en la prestación del servicio  de atención en el programa Distrital de Justicia Juvenil Restaurativa</t>
  </si>
  <si>
    <t>Posibilidad de afectación reputacional por sanciones de entes de control  debido a responder PQRSDF fuera de los tiempos de ley</t>
  </si>
  <si>
    <t>Posibilidad de afectación reputacional por sanciones de entes de control  debido a publicación extemporánea de informes de PQRSDF en la pagina web de la entidad</t>
  </si>
  <si>
    <t>Posibilidad de afectación reputacional y económica por demandas de parte de los particulares o vencimiento de los términos debido a procesos disciplinarios desarrollados y fallados sin cumplir con los parámetros de ley.</t>
  </si>
  <si>
    <t>Posibilidad de afectación reputacional por sanciones de entes de control y/o quejas de un grupo de valor  debido a otorgar visto bueno a solicitudes de Certificado de Disponibilidad Presupuestal - CDP de los proyectos de inversion sin el lleno de requisitos</t>
  </si>
  <si>
    <t>Posibilidad de afectación reputacional por sanciones de entes de control debido a falencias en la Calidad de la información  sobre la ejecucion de los proyectos de inversion.</t>
  </si>
  <si>
    <t>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t>
  </si>
  <si>
    <t xml:space="preserve">Posibilidad de afectación reputacional por queja de un grupo de valor debido a fallas en la formulacion de planes institucionales en materia de MIPG </t>
  </si>
  <si>
    <t xml:space="preserve">Posibilidad de afectación reputacional por sanciones de entes de control y/o quejas de un grupo de valor  debido a  publicación no autorizada que genere desinformación en la opinión pública	</t>
  </si>
  <si>
    <t>Posibilidad de afectación reputacional y económica por sanciones o multas de entes de control. 
o por demandas, tutelas, derechos de petición debido a la falla total o parcial en el servicio de atención de la línea de Seguridad y Emergencias 123.</t>
  </si>
  <si>
    <t>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t>
  </si>
  <si>
    <t>Posibilidad de afectación reputacional y económica por sanciones o multas de entes de control. 
o por demandas, tutelas, derechos de petición debido a la afectación de personas, bienes o recursos por servicio o atención inadecuada de incidentes desde el NUSE 123.</t>
  </si>
  <si>
    <t>Posibilidad de afectación reputacional por perdida o extravió documental  debido a la falta de acatamiento de las directrices establecidas por el proceso de Recursos Físicos y documental por parte de los servidores y/o contratistas de la entidad</t>
  </si>
  <si>
    <t>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t>
  </si>
  <si>
    <t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t>
  </si>
  <si>
    <t>Posibilidad de afectación económica or investigaciones, demandas y/o sanciones debido falencias en el seguimiento a la ejecución contractual</t>
  </si>
  <si>
    <t>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t>
  </si>
  <si>
    <t>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t>
  </si>
  <si>
    <t>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t>
  </si>
  <si>
    <t>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t>
  </si>
  <si>
    <t>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t>
  </si>
  <si>
    <t>Posibilidad de afectación reputacional por no contar con el fenecimiento de la cuenta en la vigencia  debido a la identificación, clasificación y registro de información contable en rubros y cuantías que no correspondan</t>
  </si>
  <si>
    <t>Posibilidad de afectación económica por sanciones o multas de entes de control o demandas de terceros  debido a la realización de pagos indebidos</t>
  </si>
  <si>
    <t>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t>
  </si>
  <si>
    <t>Posibilidad de afectación reputacional y económica por la suscripción de contratos que presentan documentación inconsistente debido a deficiencias en la verificación de los requisitos habilitantes por parte del proceso de contratación.</t>
  </si>
  <si>
    <t>Posibilidad de afectación reputacional y económica  por pasivos exigibles debido a liquidación extemporánea de los contratos fuera de los plazos acordados en el contrato o los establecidos por la ley</t>
  </si>
  <si>
    <t>Posibilidad de afectación reputacional y económica por multa y/o sancion de entes de control  debido a la presentación extemporanea y/o con falencias en los reportes enviados a la dirección financiera para posterior cargue en en el aplicativo SIVICOF y SIDEAP</t>
  </si>
  <si>
    <t xml:space="preserve">Posibilidad de afectación reputacional y económica por sanciones o multas de entes de control  debido a demoras en la adquisicion de los bienes y servicios requeridos </t>
  </si>
  <si>
    <t xml:space="preserve">Posibilidad de afectación reputacional y económica por multa y/o sancion o de un ente de control  y/o quejas de un grupo de valor  debido al incumplimiento en la ejecucion de los contratos </t>
  </si>
  <si>
    <t>Posibilidad de afectación reputacional por sanciones administrativas  debido al incumplimiento en la respuesta a requerimientos asociados a los procesos judiciales y acciones constitucionales</t>
  </si>
  <si>
    <t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t>
  </si>
  <si>
    <t>Posibilidad de afectación reputacional por hallazgos a la Entidad por parte de entes de control  debido al incumplimiento y/o inoportuna emisión de los informes de ley contemplados en el Plan Anual de Auditoria</t>
  </si>
  <si>
    <t>Posibilidad de afectación reputacional por falencias en la planeación y ejecución de las auditorías internas  debido a inoportunidad y/o inconsistencia en la verificación de la información suministrada para la realización de la auditoria</t>
  </si>
  <si>
    <t>Posibilidad de afectación reputacional y económica por sanciones y/o multas de entes de control y/o demandas debido al ingreso tardío, incompleto o con errores de las novedades administrativas al aplicativo de nómina.</t>
  </si>
  <si>
    <t>Posibilidad de afectación reputacional y económica por sanciones y/o multas de entes de control y/o demandas debido a fallas en el seguimiento a la ejecución de las actividades programadas en Plan de Trabajo de SGSST</t>
  </si>
  <si>
    <t>Posibilidad de afectación reputacional por sanciones de entes de control debido al incumplimiento en la ejecución del Plan Estratégico del Talento Humano</t>
  </si>
  <si>
    <t>Posibilidad de afectación reputacional por sanciones de entes de control o quejas de un grupo de valor debido a fallas en la planeacion de la estrategia del plan de cultura de integridad</t>
  </si>
  <si>
    <t>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t>
  </si>
  <si>
    <t>Posibilidad de afectación reputacional y económica por sobrecostos en  recursos técnicos y humanos debido al desconocimiento de las actividades a desarrollar al interior del proceso</t>
  </si>
  <si>
    <t>Posibilidad de afectación reputacional por deficiente atención a los usuarios de los bienes y servicios del proceso debido a la falta de capacitación</t>
  </si>
  <si>
    <t>Posibilidad de afectación reputacional y económica por demandas o extralimitación de funciones de servidores debido al inadecuado acompañamiento a las manifestaciones, movilizaciones, eventos o aglomeraciones</t>
  </si>
  <si>
    <t>Posibilidad de afectación reputacional y económica por sanciones o multas de entes de control y las quejas recibidas por los grupos de valor debido al uso de los bienes en comodato con un fin diferente a lo pactado contractualmente</t>
  </si>
  <si>
    <t xml:space="preserve">Posibilidad de afectación económica por sanciones o multas de entes de control   debido a la reclamación de los siniestros fuera de los tiempos establecidos en los que no opere la prescripción   </t>
  </si>
  <si>
    <t xml:space="preserve">Posibilidad de afectación reputacional y económica  por sanciones o multas de entes de control  debido al suministro de los bienes y servicios requeridos, fuera de los tiempos establecidos en los contratos </t>
  </si>
  <si>
    <t>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t>
  </si>
  <si>
    <t>Posibilidad de afectación reputacional y económica por sanciones o multas de entes de control y/o quejas de los grupos de interes debido a la inadecuada disposición de los residuos peligrosos (Talleres)</t>
  </si>
  <si>
    <t>Posibilidad de afectación reputacional y económica por denuncias o sanciones de entes de control debido al incumplimiento en la prestación del servicio psicosocial (Prestación continua e ininterrumpida del servicio)</t>
  </si>
  <si>
    <t>Posibilidad de afectación reputacional y económica por sanciones o multas de entes de control, detrimento patrimonial. O perdida de la certificación ACA debido a la disminución de la cobertura ocupacional en las actividades válidas para la redención de pena</t>
  </si>
  <si>
    <t>Posibilidad de afectación reputacional por demandas legales y disciplinarias  debido a la fuga o Rescate de PPL en remisiones salud</t>
  </si>
  <si>
    <t>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t>
  </si>
  <si>
    <t>Posibilidad de afectación reputacional y económica por demanda de los PPL, familiar, tercero o entes control debido al incumplimiento en la cobertura de los puestos de servicio y las actividades programadas</t>
  </si>
  <si>
    <t>Posibilidad de afectación económica por demanda de los PPL, familiar, tercero o entes control  debido a falencias en seguridad y deficiencia en los tiempos de reacción a los eventos que atenten contra la seguridad de las PPL/Funcionarios/Guardia.</t>
  </si>
  <si>
    <t>Posibilidad de afectación reputacional por sanción disciplinaria  debido a fuga/rescates o falencia en la seguridad dentro del sistema penitenciario</t>
  </si>
  <si>
    <t>Posibilidad de afectación reputacional por requerimientos de entes de control debido a la pérdida de la confidencialidad de la información</t>
  </si>
  <si>
    <t xml:space="preserve">Posibilidad de afectación reputacional por requerimientos de entes de control y autoridades judiciales debido al vencimiento de trámites Jurídicos. </t>
  </si>
  <si>
    <t xml:space="preserve">Posibilidad de afectación reputacional por requerimientos de entes de control y autoridades judiciales debido a la prescripción de trámites Jurídicos. </t>
  </si>
  <si>
    <t>Posibilidad de afectación reputacional por requerimientos de entes de control y autoridades judiciales  debido a permitir la prolongación Ilícita de la libertad</t>
  </si>
  <si>
    <t>Posibilidad de afectación reputacional por requerimientos de entes de control y autoridades judiciales debido a Hojas de vida incompletas, desactualizadas o imprecisas (Física o en el aplicativo SISIPEC WEB)</t>
  </si>
  <si>
    <t>Posibilidad de afectación reputacional por requerimientos de entes de control y autoridades judiciales debido a conceder u otorgar libertad o trasladar a una PPL sin el debido cumplimiento de los requisitos legales.</t>
  </si>
  <si>
    <t xml:space="preserve">Posibilidad de afectación reputacional por requerimientos de entes de control y autoridades judiciales  debido a la privación ilegal de la libertad </t>
  </si>
  <si>
    <t>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t>
  </si>
  <si>
    <t>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t>
  </si>
  <si>
    <t>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t>
  </si>
  <si>
    <t>Atención y Relación con el Ciudadano</t>
  </si>
  <si>
    <t>Control Disciplinario</t>
  </si>
  <si>
    <t>Fortalecimiento Institucional</t>
  </si>
  <si>
    <t>Gestión de Comunicaciones Estratégicas</t>
  </si>
  <si>
    <t>Gestión Documental</t>
  </si>
  <si>
    <t>Gestión de Recursos Físicos al Servicio de la Entidad</t>
  </si>
  <si>
    <t>Gestión Contractual</t>
  </si>
  <si>
    <t>Gestión Jurídica</t>
  </si>
  <si>
    <t>Gestión y Análisis de Información</t>
  </si>
  <si>
    <t>Evaluación al Sistema de Control Interno</t>
  </si>
  <si>
    <t>Gestión Estratégica del Talento Humano</t>
  </si>
  <si>
    <t>Administración de Bienes Muebles e Inmuebles para el Fortalecimiento de las Capacidades Operativas</t>
  </si>
  <si>
    <t>Gestión Integral a las Personas Privadas de la Libertad</t>
  </si>
  <si>
    <t>Gestión del Conocimiento y la Innovación Pública</t>
  </si>
  <si>
    <t>Gestión Tecnológica de Seguridad y Emergencias</t>
  </si>
  <si>
    <t>Direccionamiento Estratégico</t>
  </si>
  <si>
    <t>Por Definir</t>
  </si>
  <si>
    <t>La Dirección de Acceso a la Justicia</t>
  </si>
  <si>
    <t xml:space="preserve"> verifica</t>
  </si>
  <si>
    <t xml:space="preserve">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t>
  </si>
  <si>
    <t>realiza</t>
  </si>
  <si>
    <t xml:space="preserve">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t>
  </si>
  <si>
    <t xml:space="preserve">La Dirección de Acceso a la Justicia </t>
  </si>
  <si>
    <t xml:space="preserve">responde </t>
  </si>
  <si>
    <t>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</si>
  <si>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 xml:space="preserve">establece </t>
  </si>
  <si>
    <t>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t>
  </si>
  <si>
    <t xml:space="preserve">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t>
  </si>
  <si>
    <t xml:space="preserve">realiza </t>
  </si>
  <si>
    <t>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t>
  </si>
  <si>
    <t xml:space="preserve">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t>
  </si>
  <si>
    <t>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</si>
  <si>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 xml:space="preserve"> realiza</t>
  </si>
  <si>
    <t>verifica</t>
  </si>
  <si>
    <t xml:space="preserve"> establece</t>
  </si>
  <si>
    <t xml:space="preserv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t>
  </si>
  <si>
    <t>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</si>
  <si>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 xml:space="preserve">El profesional de la Dirección de Responsabilidad Penal Adolescente </t>
  </si>
  <si>
    <t>Verifica</t>
  </si>
  <si>
    <t xml:space="preserve">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t>
  </si>
  <si>
    <t xml:space="preserve">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t>
  </si>
  <si>
    <t xml:space="preserve">El profesional asignado de atención y servicio al ciudadano </t>
  </si>
  <si>
    <t>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t>
  </si>
  <si>
    <t xml:space="preserve">El subsecretario de gestión institucional </t>
  </si>
  <si>
    <t xml:space="preserve">verifica </t>
  </si>
  <si>
    <t>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t>
  </si>
  <si>
    <t>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t>
  </si>
  <si>
    <t>El jefe de la oficina de Control Interno Disciplinario</t>
  </si>
  <si>
    <t xml:space="preserve">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t>
  </si>
  <si>
    <t>El analista asignado en la OAP</t>
  </si>
  <si>
    <t>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t>
  </si>
  <si>
    <t>El analista asignado de la OAP</t>
  </si>
  <si>
    <t>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t>
  </si>
  <si>
    <t xml:space="preserve">Los referentes Ambientales </t>
  </si>
  <si>
    <t xml:space="preserve">verifican </t>
  </si>
  <si>
    <t>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t>
  </si>
  <si>
    <t xml:space="preserve">realizan </t>
  </si>
  <si>
    <t>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t>
  </si>
  <si>
    <t>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t>
  </si>
  <si>
    <t>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t>
  </si>
  <si>
    <t>verifican</t>
  </si>
  <si>
    <t xml:space="preserve">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t>
  </si>
  <si>
    <t>Los profesionales asignados de la OAP</t>
  </si>
  <si>
    <t xml:space="preserve"> verifican </t>
  </si>
  <si>
    <t>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t>
  </si>
  <si>
    <t xml:space="preserve">El/la jefe de la OAC o quien se delegue </t>
  </si>
  <si>
    <t xml:space="preserve">verifica cada vez que se requiera emitir un boletìn o comunicado de prensa </t>
  </si>
  <si>
    <t>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</si>
  <si>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verifica diariamente </t>
  </si>
  <si>
    <t>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</si>
  <si>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verifica  cada vez que se requiera </t>
  </si>
  <si>
    <t>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</si>
  <si>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Los periodistas </t>
  </si>
  <si>
    <t xml:space="preserve">verifican  </t>
  </si>
  <si>
    <t>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t>
  </si>
  <si>
    <t xml:space="preserve">El jefe del C4  </t>
  </si>
  <si>
    <t xml:space="preserve">delega  </t>
  </si>
  <si>
    <t>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t>
  </si>
  <si>
    <t xml:space="preserve">El jefe del C4 </t>
  </si>
  <si>
    <t xml:space="preserve"> realiza  </t>
  </si>
  <si>
    <t xml:space="preserve">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t>
  </si>
  <si>
    <t xml:space="preserve">El jefe del C4 con apoyo del personal contratista de seguridad y vigilancia  </t>
  </si>
  <si>
    <t>realiza  seguimiento</t>
  </si>
  <si>
    <t xml:space="preserve">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t>
  </si>
  <si>
    <t xml:space="preserve">El grupo de entrenamiento del C4  </t>
  </si>
  <si>
    <t xml:space="preserve">sensibiliza y capacita </t>
  </si>
  <si>
    <t xml:space="preserve">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t>
  </si>
  <si>
    <t>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t>
  </si>
  <si>
    <t xml:space="preserve">El grupo de capacitación  </t>
  </si>
  <si>
    <t xml:space="preserve">entrena </t>
  </si>
  <si>
    <t xml:space="preserve">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</si>
  <si>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 xml:space="preserve">El grupo de capacitación </t>
  </si>
  <si>
    <t>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</si>
  <si>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El líder de gestión documental</t>
  </si>
  <si>
    <t xml:space="preserve">  verifica  </t>
  </si>
  <si>
    <t>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t>
  </si>
  <si>
    <t xml:space="preserve">El líder de gestión documental </t>
  </si>
  <si>
    <t xml:space="preserve"> verifica  </t>
  </si>
  <si>
    <t>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t>
  </si>
  <si>
    <t xml:space="preserve"> verifica </t>
  </si>
  <si>
    <t xml:space="preserve">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t>
  </si>
  <si>
    <t xml:space="preserve">El almacenista general </t>
  </si>
  <si>
    <t>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t>
  </si>
  <si>
    <t xml:space="preserve">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t>
  </si>
  <si>
    <t>El almacenista general</t>
  </si>
  <si>
    <t xml:space="preserve">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t>
  </si>
  <si>
    <t xml:space="preserve">El (la) Director(a) de Tecnologías y Sistemas de la Información </t>
  </si>
  <si>
    <t xml:space="preserve">valida </t>
  </si>
  <si>
    <t>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t>
  </si>
  <si>
    <t>El(la) Director(a) de Tecnologías y Sistemas de la Información o quien designe para apoyar la supervisión</t>
  </si>
  <si>
    <t>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t>
  </si>
  <si>
    <t xml:space="preserve">Los profesionales de la Dirección de Tecnologías y Sistemas de la Información </t>
  </si>
  <si>
    <t xml:space="preserve">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t>
  </si>
  <si>
    <t xml:space="preserve">validan </t>
  </si>
  <si>
    <t>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t>
  </si>
  <si>
    <t>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t>
  </si>
  <si>
    <t>Los profesionales de la Dirección de Tecnologías y Sistemas de la Información</t>
  </si>
  <si>
    <t xml:space="preserve"> validan</t>
  </si>
  <si>
    <t xml:space="preserve">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t>
  </si>
  <si>
    <t>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t>
  </si>
  <si>
    <t xml:space="preserve">divulga y socializa </t>
  </si>
  <si>
    <t>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t>
  </si>
  <si>
    <t>El (la) Director(a) de Tecnologías y Sistemas de la Información</t>
  </si>
  <si>
    <t xml:space="preserve"> gestiona</t>
  </si>
  <si>
    <t xml:space="preserve">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t>
  </si>
  <si>
    <t xml:space="preserve"> socializa</t>
  </si>
  <si>
    <t xml:space="preserve">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t>
  </si>
  <si>
    <t xml:space="preserve">El profesional asignado por el (la) Director(a) de Tecnologías y Sistema de la Información </t>
  </si>
  <si>
    <t xml:space="preserve">determina </t>
  </si>
  <si>
    <t>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t>
  </si>
  <si>
    <t xml:space="preserve">evalúa </t>
  </si>
  <si>
    <t>(planificación,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t>
  </si>
  <si>
    <t xml:space="preserve">El (la) Director(a) de Tecnologías y Sistemas de la Información  </t>
  </si>
  <si>
    <t xml:space="preserve">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t>
  </si>
  <si>
    <t xml:space="preserve">  convoca y lidera  </t>
  </si>
  <si>
    <t>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t>
  </si>
  <si>
    <t xml:space="preserve">El funcionario encargado del área contable de la Dirección Financiera </t>
  </si>
  <si>
    <t xml:space="preserve">concilia </t>
  </si>
  <si>
    <t>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t>
  </si>
  <si>
    <t xml:space="preserve">circulariza </t>
  </si>
  <si>
    <t>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t>
  </si>
  <si>
    <t xml:space="preserve">Las personas designadas por la Dirección Financiera </t>
  </si>
  <si>
    <t xml:space="preserve"> verifican  </t>
  </si>
  <si>
    <t>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t>
  </si>
  <si>
    <t>Los profesionales del área presupuesto</t>
  </si>
  <si>
    <t>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t>
  </si>
  <si>
    <t>El profesional de las unidades ejecutoras asignado</t>
  </si>
  <si>
    <t xml:space="preserve">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t>
  </si>
  <si>
    <t xml:space="preserve">Los profesionales de las unidades ejecutoras asignados </t>
  </si>
  <si>
    <t xml:space="preserve">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t>
  </si>
  <si>
    <t>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t>
  </si>
  <si>
    <t xml:space="preserve">El profesional de las unidades ejecutoras </t>
  </si>
  <si>
    <t>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t>
  </si>
  <si>
    <t xml:space="preserve">El (la) Director(a) Juridica y Contractual </t>
  </si>
  <si>
    <t xml:space="preserve">verifica  </t>
  </si>
  <si>
    <t>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t>
  </si>
  <si>
    <t xml:space="preserve">El Subsecretario(a) de Inversiones y Fortalecimiento de Capacidades Operativas, La Dirección Técnica, Dirección de Operaciones y Dirección de Bienes </t>
  </si>
  <si>
    <t xml:space="preserve">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t>
  </si>
  <si>
    <t xml:space="preserve">Los profesionales asignados de las unidades ejecutoras </t>
  </si>
  <si>
    <t>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t>
  </si>
  <si>
    <t>Los abogados designados de dar contestación a las acciones constitucionales (tutelas)</t>
  </si>
  <si>
    <t xml:space="preserve"> realizan </t>
  </si>
  <si>
    <t>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t>
  </si>
  <si>
    <t xml:space="preserve">Los abogados designados de dar contestación a los procesos judiciales </t>
  </si>
  <si>
    <t xml:space="preserve">realizarán </t>
  </si>
  <si>
    <t>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t>
  </si>
  <si>
    <t xml:space="preserve">Los responsables asignados  </t>
  </si>
  <si>
    <t xml:space="preserve">gestionan </t>
  </si>
  <si>
    <t>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t>
  </si>
  <si>
    <t>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t>
  </si>
  <si>
    <t xml:space="preserve">El Jefe de la Oficina de Control Interno </t>
  </si>
  <si>
    <t xml:space="preserve">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t>
  </si>
  <si>
    <t xml:space="preserve">El profesional designado por la Jefatura </t>
  </si>
  <si>
    <t xml:space="preserve">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t>
  </si>
  <si>
    <t xml:space="preserve">"El jefe de la Oficina de Control Interno previo a la reunión de apertura </t>
  </si>
  <si>
    <t xml:space="preserve">revisa </t>
  </si>
  <si>
    <t>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t>
  </si>
  <si>
    <t>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t>
  </si>
  <si>
    <t xml:space="preserve">Los profesionales de la Dirección de Gestión Humana asignados </t>
  </si>
  <si>
    <t>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t>
  </si>
  <si>
    <t>Los profesionales de la Dirección de Gestión Humana asignados</t>
  </si>
  <si>
    <t xml:space="preserve">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t>
  </si>
  <si>
    <t>El profesional designado como responsable del Sistema de Gestión de Seguridad y Salud en el Trabajo</t>
  </si>
  <si>
    <t>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t>
  </si>
  <si>
    <t>El profesional asignado de la Dirección de Gestión Humana</t>
  </si>
  <si>
    <t>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t>
  </si>
  <si>
    <t>Los profesionales asignados de la Dirección de Gestión Humana</t>
  </si>
  <si>
    <t>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t>
  </si>
  <si>
    <t xml:space="preserve">Los directores de Prevención y de Seguridad </t>
  </si>
  <si>
    <t>monitorea</t>
  </si>
  <si>
    <t xml:space="preserve">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t>
  </si>
  <si>
    <t xml:space="preserve">El líder del proceso </t>
  </si>
  <si>
    <t>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t>
  </si>
  <si>
    <t xml:space="preserve">gestiona </t>
  </si>
  <si>
    <t>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t>
  </si>
  <si>
    <t xml:space="preserve">Los directores de Prevención y Seguridad </t>
  </si>
  <si>
    <t xml:space="preserve">programan y gestionan </t>
  </si>
  <si>
    <t>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t>
  </si>
  <si>
    <t>El líder del proceso o el que este delegue</t>
  </si>
  <si>
    <t xml:space="preserve"> revisa </t>
  </si>
  <si>
    <t>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t>
  </si>
  <si>
    <t xml:space="preserve">El líder del proceso o el que este delegue </t>
  </si>
  <si>
    <t>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t>
  </si>
  <si>
    <t xml:space="preserve">El supervisor y/o apoyo a la supervisión designado, </t>
  </si>
  <si>
    <t>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t>
  </si>
  <si>
    <t xml:space="preserve">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t>
  </si>
  <si>
    <t>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t>
  </si>
  <si>
    <t xml:space="preserve">El Director de bienes </t>
  </si>
  <si>
    <t>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t>
  </si>
  <si>
    <t xml:space="preserve">El Subsecretario (a) de inversiones y Fortalecimiento de capacidades operativa, </t>
  </si>
  <si>
    <t xml:space="preserve">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t>
  </si>
  <si>
    <t xml:space="preserve">La Dirección de Bienes </t>
  </si>
  <si>
    <t xml:space="preserve">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t>
  </si>
  <si>
    <t>El supervisor y/o apoyo a la supervisión designado,</t>
  </si>
  <si>
    <t xml:space="preserve">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</si>
  <si>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 xml:space="preserve">El supervisor y/o apoyo a la supervisión designado </t>
  </si>
  <si>
    <t xml:space="preserve">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</si>
  <si>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El líder funcional del servicio psicosocial</t>
  </si>
  <si>
    <t xml:space="preserve">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t>
  </si>
  <si>
    <t xml:space="preserve">La Junta de Evaluación Trabajo Estudio y Enseñanza - JETEE  </t>
  </si>
  <si>
    <t xml:space="preserve">asigna </t>
  </si>
  <si>
    <t>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t>
  </si>
  <si>
    <t xml:space="preserve">El equipo de salud de la Cárcel Distrital </t>
  </si>
  <si>
    <t xml:space="preserve">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t>
  </si>
  <si>
    <t>El equipo de apoyo a la supervisión de alimentos</t>
  </si>
  <si>
    <t>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t>
  </si>
  <si>
    <t xml:space="preserve">El supervisor del contrato de alimentos, en coordinación con  el Director del CER, </t>
  </si>
  <si>
    <t>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t>
  </si>
  <si>
    <t xml:space="preserve">El comandante de compañía </t>
  </si>
  <si>
    <t xml:space="preserve">verifica y asigna </t>
  </si>
  <si>
    <t>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t>
  </si>
  <si>
    <t xml:space="preserve">El Comandante de Compañía </t>
  </si>
  <si>
    <t xml:space="preserve">programa </t>
  </si>
  <si>
    <t>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t>
  </si>
  <si>
    <t>El Comandante de Compañía</t>
  </si>
  <si>
    <t>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t>
  </si>
  <si>
    <t xml:space="preserve">El funcionario de Planta asignado al área de Archivo </t>
  </si>
  <si>
    <t xml:space="preserve">concede acceso </t>
  </si>
  <si>
    <t>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t>
  </si>
  <si>
    <t xml:space="preserve">El Profesional Especializado de trámite jurídico encargado de la asignación de radicados </t>
  </si>
  <si>
    <t xml:space="preserve">direcciona </t>
  </si>
  <si>
    <t>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t>
  </si>
  <si>
    <t xml:space="preserve">El Profesional Universitario </t>
  </si>
  <si>
    <t xml:space="preserve">notifica </t>
  </si>
  <si>
    <t>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t>
  </si>
  <si>
    <t xml:space="preserve">El Profesional Especializado de trámite jurídico , encargado de la asignación de radicados, de Cárcel Distrtial o CER, </t>
  </si>
  <si>
    <t>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t>
  </si>
  <si>
    <t>El Profesional Universitario encargado de la oficina de ingresos y egresos de carcel distrital,</t>
  </si>
  <si>
    <t xml:space="preserve">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t>
  </si>
  <si>
    <t>La oficina de radicación y atención al ciudadano</t>
  </si>
  <si>
    <t xml:space="preserve"> recibe</t>
  </si>
  <si>
    <t xml:space="preserv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t>
  </si>
  <si>
    <t xml:space="preserve">El Profesional Universitario de la oficina de ingresos y egresos </t>
  </si>
  <si>
    <t xml:space="preserve">llama y verifica </t>
  </si>
  <si>
    <t>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t>
  </si>
  <si>
    <t>El Profesional Universitario</t>
  </si>
  <si>
    <t xml:space="preserve">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t>
  </si>
  <si>
    <t>El profesional universitario de la oficina de ingresos y egresos que otorga el visto bueno a las boletas de detención y/o el Guardián que toma la impresión dactilar,</t>
  </si>
  <si>
    <t xml:space="preserve"> elaboraran </t>
  </si>
  <si>
    <t>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t>
  </si>
  <si>
    <t xml:space="preserve">El profesional asignado a la Gestión del Conocimiento </t>
  </si>
  <si>
    <t>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t>
  </si>
  <si>
    <t xml:space="preserve">Profesional de apoyo (Contratista) </t>
  </si>
  <si>
    <t>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t>
  </si>
  <si>
    <t xml:space="preserve">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t>
  </si>
  <si>
    <t>Responsable de AINTEC</t>
  </si>
  <si>
    <t xml:space="preserve">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t>
  </si>
  <si>
    <t>Profesional de apoyo (Contratista)</t>
  </si>
  <si>
    <t xml:space="preserve"> realiza seguimiento</t>
  </si>
  <si>
    <t xml:space="preserve">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t>
  </si>
  <si>
    <t xml:space="preserve"> revisa y valida </t>
  </si>
  <si>
    <t>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t>
  </si>
  <si>
    <t/>
  </si>
  <si>
    <t>Con Registro</t>
  </si>
  <si>
    <t>Si</t>
  </si>
  <si>
    <t>Sin Documentar</t>
  </si>
  <si>
    <t>Crongrama</t>
  </si>
  <si>
    <t>Programación</t>
  </si>
  <si>
    <t>Min 2 veces al mes</t>
  </si>
  <si>
    <t>Reducir_Compartir_Transferir_Evitar</t>
  </si>
  <si>
    <t>Reducir</t>
  </si>
  <si>
    <t xml:space="preserve">Durante el trimestre, la Dirección de Acceso a la Justicia realizó 3 jornadas de capacitación, inducción y reinducción a sus servidores y contratistas, sobre los temas relacionados al Acceso a la Justicia. Se adjuntan listados de asistencia de las jornadas realizadas los días 08,14 y 15 de mayo. </t>
  </si>
  <si>
    <r>
      <t xml:space="preserve">Evidencia: </t>
    </r>
    <r>
      <rPr>
        <sz val="11"/>
        <rFont val="Arial"/>
        <family val="2"/>
      </rPr>
      <t>Actas de reunión o Listado de asistencia</t>
    </r>
    <r>
      <rPr>
        <b/>
        <sz val="11"/>
        <rFont val="Arial"/>
        <family val="2"/>
      </rPr>
      <t xml:space="preserve">
Cantidad Esperada: 2 (dos)
Cantidad Entregada: 3 (tres)
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Al validar las evidencias adjuntas en la carpeta establecida para este control se encuentran las listas de asistencia de las jornadas de fortalecimiento CRI correspondientes a los dias 8, 14 y 15  de mayo de 2025, corresponden a lo descrito en el control y no se reporta materialización del riesgo.
</t>
    </r>
    <r>
      <rPr>
        <b/>
        <sz val="11"/>
        <rFont val="Arial"/>
        <family val="2"/>
      </rPr>
      <t xml:space="preserve">Recomendaciones: 
1. </t>
    </r>
    <r>
      <rPr>
        <sz val="11"/>
        <rFont val="Arial"/>
        <family val="2"/>
      </rPr>
      <t>Se sugiere a la 1LD fortalecer el control cuyo diseño contempla capacitaciones, recordando que estas no se consideran control si no incluyen evaluación que verifique apropiación del conocimiento.</t>
    </r>
    <r>
      <rPr>
        <b/>
        <sz val="11"/>
        <rFont val="Arial"/>
        <family val="2"/>
      </rPr>
      <t xml:space="preserve">
2. </t>
    </r>
    <r>
      <rPr>
        <sz val="11"/>
        <rFont val="Arial"/>
        <family val="2"/>
      </rPr>
      <t>Se sugiere verificar asociar el control al riesgo 1 o 3; si bien es posible que el control impacte tambien el riesgo 3, es importante verificar si efectivamente contribuye a mitigar cada riesgo específico y, de ser así, precisar en la descripción la forma en que lo hace, para asegurar la claridad, la trazabilidad y la adecuada evaluación de su efectividad.</t>
    </r>
  </si>
  <si>
    <t>En el marco del seguimiento que realiza la DAJ respecto al funcionamiento de las Casas de Justicia, se elaboraron los siguiente informes para el II Trimestre 2025: 16 informes de abril, 16 informes mayo y 16 informes de junio, los cuales se adjuntan.</t>
  </si>
  <si>
    <r>
      <t xml:space="preserve">Evidencia: </t>
    </r>
    <r>
      <rPr>
        <sz val="11"/>
        <rFont val="Arial"/>
        <family val="2"/>
      </rPr>
      <t>l Informe Mensual sobre la Atención de las Entidades Operadoras en la Casa de Justicia o el correo de la Dirección</t>
    </r>
    <r>
      <rPr>
        <b/>
        <sz val="11"/>
        <rFont val="Arial"/>
        <family val="2"/>
      </rPr>
      <t xml:space="preserve">
Cantidad Esperada: </t>
    </r>
    <r>
      <rPr>
        <sz val="11"/>
        <rFont val="Arial"/>
        <family val="2"/>
      </rPr>
      <t>16 (dieciseis) informes mesuales para un total de 48 informes o correo de la Direcciòn</t>
    </r>
    <r>
      <rPr>
        <b/>
        <sz val="11"/>
        <rFont val="Arial"/>
        <family val="2"/>
      </rPr>
      <t xml:space="preserve">
Cantidad Entregada: </t>
    </r>
    <r>
      <rPr>
        <sz val="11"/>
        <rFont val="Arial"/>
        <family val="2"/>
      </rPr>
      <t xml:space="preserve">16 (dieciseis) informes de abril, mayo y junio de 2025 de las casas de justicia Barrios Unidos, Ciudad Bolivar, Kennedy, Suba-Ciudad Jardìn,San Cristobal, Bosa Campo Verde, Fontibòn, Tunjuelito, Puente Aranda, Usquèn, Suba-la Campiña, Engativa, Bosa Centro, Usme, Los Martires y Chapinero
</t>
    </r>
    <r>
      <rPr>
        <b/>
        <sz val="11"/>
        <rFont val="Arial"/>
        <family val="2"/>
      </rPr>
      <t xml:space="preserve">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Las evidencias son pertinentes y corresponden a las actividades de seguimiento a las Casas de Justicia, y se encuentran alineadas con el control declarado; La documentación soporta adecuadamente la ejecución del control y permite verificar que la actividad de seguimiento fue realizada para los tres meses evaluados. No se reporta materialización del riesgo.
</t>
    </r>
    <r>
      <rPr>
        <b/>
        <sz val="11"/>
        <rFont val="Arial"/>
        <family val="2"/>
      </rPr>
      <t xml:space="preserve">Recomendaciones: 
</t>
    </r>
    <r>
      <rPr>
        <sz val="11"/>
        <rFont val="Arial"/>
        <family val="2"/>
      </rPr>
      <t>1</t>
    </r>
    <r>
      <rPr>
        <b/>
        <sz val="11"/>
        <rFont val="Arial"/>
        <family val="2"/>
      </rPr>
      <t xml:space="preserve">. </t>
    </r>
    <r>
      <rPr>
        <sz val="11"/>
        <rFont val="Arial"/>
        <family val="2"/>
      </rPr>
      <t>Se sugiere a la 1LD fortalecer el diseño del control
2. Se sugiere verificar asociar el control al riesgo 1 o 2; si bien es posible que el control impacte tambien el riesgo 2, es importante verificar si efectivamente contribuye a mitigar cada riesgo específico y, de ser así, precisar en la descripción la forma en que lo hace, para asegurar la claridad, la trazabilidad y la adecuada evaluación de su efectividad.</t>
    </r>
  </si>
  <si>
    <t>Durante el segundo  trimestre del año 2025, se respondieron oportunamente el 100% de las peticiones.  Se adjunta base de seguimiento a la  PQRS.</t>
  </si>
  <si>
    <r>
      <t xml:space="preserve">Evidencia: </t>
    </r>
    <r>
      <rPr>
        <sz val="11"/>
        <rFont val="Arial"/>
        <family val="2"/>
      </rPr>
      <t>Registro de Seguimiento a las PQRS</t>
    </r>
    <r>
      <rPr>
        <b/>
        <sz val="11"/>
        <rFont val="Arial"/>
        <family val="2"/>
      </rPr>
      <t xml:space="preserve">
Cantidad Esperada: 1 (uno) 
Cantidad Entregada: 1 (uno) Matriz Consolidada
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La matriz de excel adjunta relaciona un consolidado de 449 radicados y en estado 46 abiertas, 402 cerradas y 1 traslado., la evidencia corresponde a lo establecido en el control y no se reporta materialización del riesgo
</t>
    </r>
    <r>
      <rPr>
        <b/>
        <sz val="11"/>
        <rFont val="Arial"/>
        <family val="2"/>
      </rPr>
      <t xml:space="preserve">Recomendaciones: 
1. </t>
    </r>
    <r>
      <rPr>
        <sz val="11"/>
        <rFont val="Arial"/>
        <family val="2"/>
      </rPr>
      <t xml:space="preserve">Continuar con el monitoreo los casos abiertos para asegurar que no excedan los términos de ley.
</t>
    </r>
    <r>
      <rPr>
        <b/>
        <sz val="11"/>
        <rFont val="Arial"/>
        <family val="2"/>
      </rPr>
      <t xml:space="preserve">2. </t>
    </r>
    <r>
      <rPr>
        <sz val="11"/>
        <rFont val="Arial"/>
        <family val="2"/>
      </rPr>
      <t>Se sugiere a la 1LD fortalecer el diseño del control</t>
    </r>
    <r>
      <rPr>
        <b/>
        <sz val="11"/>
        <rFont val="Arial"/>
        <family val="2"/>
      </rPr>
      <t xml:space="preserve"> 
3. </t>
    </r>
    <r>
      <rPr>
        <sz val="11"/>
        <rFont val="Arial"/>
        <family val="2"/>
      </rPr>
      <t>Se sugiere verificar asociar el control al riesgo 1, 3 o 4; si bien es posible que el control impacte tambien los riesgos 3 y 4, es importante verificar si efectivamente contribuye a mitigar cada riesgo específico y, de ser así, precisar en la descripción la forma en que lo hace, para asegurar la claridad, la trazabilidad y la adecuada evaluación de su efectividad.</t>
    </r>
  </si>
  <si>
    <t xml:space="preserve">Se remitirá evidencia de este control en los siguientes reportes del segundo semestre 2025, al tener una periodicidad anual. </t>
  </si>
  <si>
    <r>
      <rPr>
        <b/>
        <sz val="11"/>
        <rFont val="Arial"/>
        <family val="2"/>
      </rPr>
      <t>Seguimiento</t>
    </r>
    <r>
      <rPr>
        <sz val="11"/>
        <rFont val="Arial"/>
        <family val="2"/>
      </rPr>
      <t>: 
1. Conforme a la periodicidad definida para este control, que es anual, para el segundo trimestre de 2025 no se requiere por parte del proceso responsable la presentación de evidencias adicionales, por lo que no se observa incumplimiento en el cargue.
2. En el reporte más reciente (Matriz versión 33 - ), no se evidenciaron materializaciones del riesgo asociado ni se identificaron situaciones que requirieran atención especial por parte de la Oficina Asesora de Planeación.
3. Durante el segundo trimestre de 2025, el proceso responsable tampoco reportó eventualidades o novedades adicionales que pudieran impactar la gestión del riesgo.
4. Se sugiere a la 1LD fortalecer el diseño del control
5. Si bien es posible que el control impacte este riesgo R2AJ, es importante verificar si es mas viable asociarlo al R4AJ.</t>
    </r>
  </si>
  <si>
    <t>Durante el trimestre se realizaron las solicitudes de mantenimiento a la Dirección de Bienes,  y ante inconsistencias se realizó el correspondiente seguimiento mediante Comités de seguimiento . Se adjunta bases de solicitudes remitidas  y actas de seguimiento.</t>
  </si>
  <si>
    <r>
      <rPr>
        <b/>
        <sz val="11"/>
        <rFont val="Arial"/>
        <family val="2"/>
      </rPr>
      <t xml:space="preserve">Evidencia:  </t>
    </r>
    <r>
      <rPr>
        <sz val="11"/>
        <rFont val="Arial"/>
        <family val="2"/>
      </rPr>
      <t>Como evidencia queda el seguimiento a los requerimientos solicitados a la Dirección de Bienes</t>
    </r>
    <r>
      <rPr>
        <b/>
        <sz val="11"/>
        <rFont val="Arial"/>
        <family val="2"/>
      </rPr>
      <t xml:space="preserve">
Cantidad Esperada: </t>
    </r>
    <r>
      <rPr>
        <sz val="11"/>
        <rFont val="Arial"/>
        <family val="2"/>
      </rPr>
      <t>uno (1)</t>
    </r>
    <r>
      <rPr>
        <b/>
        <sz val="11"/>
        <rFont val="Arial"/>
        <family val="2"/>
      </rPr>
      <t xml:space="preserve">
Cantidad Entregada: </t>
    </r>
    <r>
      <rPr>
        <sz val="11"/>
        <rFont val="Arial"/>
        <family val="2"/>
      </rPr>
      <t>Dos (2) excel seguimiento mantenimiento CJ arriendo junio 2025 y Seguimiento mantenimiento CJ propias junio 2025 y ocho (8) actas de comitè (tres (3) actas del 3,15 y 25 de abril; tres (3) actas del 8,15 y 26 de mayo y dos (2) actas del 04 y 19 junio de 2025.</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actas adjuntas reflejan el seguimiento a las solicitudes de mantenimiento ante la Direcciòn de Bienes, donde se evidencian compromisos para prevenir posibles afectaciones al servicio por parte de los operadores de justicia y SDSCJ. De igual forma  no se reporta por de la 1DF desvinculaciones de entidades operadores al programa de Casas de Justicia por lo tanto no se evidencia materializaciòn.
Los formatos utilizados para la ejecuciòn del control no se encuentran vigentes en el portal MIPG
</t>
    </r>
    <r>
      <rPr>
        <b/>
        <sz val="11"/>
        <rFont val="Arial"/>
        <family val="2"/>
      </rPr>
      <t>Recomendaciones</t>
    </r>
    <r>
      <rPr>
        <sz val="11"/>
        <rFont val="Arial"/>
        <family val="2"/>
      </rPr>
      <t>: 
1. Se sugiere continuar con el seguimiento a los compromisos registrados en las actas para garantizar  la adecuada atenciòn de usuarios en los equipamientos de justicia.  
2. Se sugiere a la 1LD fortalecer el diseño del control
3. Se recomienda el uso de formatos que se encuentren debidamente registrados en el módulo de documentos del portal MIPG de la Entidad o en su defecto la creación de un nuevo formato, según el proceso considere pertinente.
4. Se recomienda verificar asociar el control al riesgo 2 o 3; si bien es posible que el control impacte tambien el riesgo 3, es importante verificar si efectivamente contribuye a mitigar cada riesgo específico y, de ser así, precisar en la descripción la forma en que lo hace, para asegurar la claridad,  trazabilidad y  adecuada evaluación de su efectividad.</t>
    </r>
  </si>
  <si>
    <r>
      <rPr>
        <b/>
        <sz val="11"/>
        <rFont val="Arial"/>
        <family val="2"/>
      </rPr>
      <t xml:space="preserve">Evidencia:  </t>
    </r>
    <r>
      <rPr>
        <sz val="11"/>
        <rFont val="Arial"/>
        <family val="2"/>
      </rPr>
      <t>Como evidencia de estos quedan el Informe Mensual sobre la Atención de las Entidades Operadoras en la Casa de Justicia o el correo de la Dirección</t>
    </r>
    <r>
      <rPr>
        <b/>
        <sz val="11"/>
        <rFont val="Arial"/>
        <family val="2"/>
      </rPr>
      <t xml:space="preserve">
Cantidad Esperada: 16 informes de abril, 16 informes mayo y 16 informes de junio de 2025
Cantidad Entregada: 16 informes de abril, 16 informes mayo y 16 informes de junio de 2025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cumplen con lo descrito en el diseño del control, asì como se evidencia monitoreo en la periodicidad definida y no se reporta materialización del riesgo.
</t>
    </r>
    <r>
      <rPr>
        <b/>
        <sz val="11"/>
        <rFont val="Arial"/>
        <family val="2"/>
      </rPr>
      <t>Recomendaciones</t>
    </r>
    <r>
      <rPr>
        <sz val="11"/>
        <rFont val="Arial"/>
        <family val="2"/>
      </rPr>
      <t>: 
1. Se sugiere a la 1LD fortalecer el diseño del control
2. Se recomienda verificar asociar el control al riesgo 1 o 2; si bien es posible que el control impacte tambien el riesgo 2, es importante verificar si efectivamente contribuye a mitigar cada riesgo específico y, de ser así, precisar en la descripción la forma en que lo hace, para asegurar la claridad, la trazabilidad y la adecuada evaluación de su efectividad.</t>
    </r>
  </si>
  <si>
    <t xml:space="preserve">Durante el primer semestre de 2025, la Dirección de Acceso a la Justicia contó con capacidad humana variable, debido a la contingencia de la contratación, lo cual hizo necesario realizar ajustes y movimientos de personal para garantizar la prestación del servicio. Se adjunta informe semestral que evidencia la distribución del equipo auxiliar y CRI en Casas de Justicia. </t>
  </si>
  <si>
    <r>
      <rPr>
        <b/>
        <sz val="11"/>
        <rFont val="Arial"/>
        <family val="2"/>
      </rPr>
      <t xml:space="preserve">Evidencia:  </t>
    </r>
    <r>
      <rPr>
        <sz val="11"/>
        <rFont val="Arial"/>
        <family val="2"/>
      </rPr>
      <t>Como evidencia del seguimiento se tiene un documento informe de análisis que compara la oferta y demanda con el recurso humano en el Centro de Recepción e Información de las Casas de Justicia asignado</t>
    </r>
    <r>
      <rPr>
        <b/>
        <sz val="11"/>
        <rFont val="Arial"/>
        <family val="2"/>
      </rPr>
      <t xml:space="preserve">
Cantidad Esperada: uno (1)
Cantidad Entregada: uno (1) </t>
    </r>
    <r>
      <rPr>
        <sz val="11"/>
        <rFont val="Arial"/>
        <family val="2"/>
      </rPr>
      <t>informe-Riesgo de Gestiòn del 01 de enero al 30 de junio de 2025</t>
    </r>
    <r>
      <rPr>
        <b/>
        <sz val="11"/>
        <rFont val="Arial"/>
        <family val="2"/>
      </rPr>
      <t xml:space="preserve">
Fecha de Reporte en Sharepoint</t>
    </r>
    <r>
      <rPr>
        <sz val="11"/>
        <rFont val="Arial"/>
        <family val="2"/>
      </rPr>
      <t xml:space="preserve">: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y permite conocer el manejo dado a la capacidad humana disponible en el proceso para cumplir con la ejecución de actividades
</t>
    </r>
    <r>
      <rPr>
        <b/>
        <sz val="11"/>
        <rFont val="Arial"/>
        <family val="2"/>
      </rPr>
      <t>Recomendaciones</t>
    </r>
    <r>
      <rPr>
        <sz val="11"/>
        <rFont val="Arial"/>
        <family val="2"/>
      </rPr>
      <t xml:space="preserve">: 
1. Se sugiere a la 1LD fortalecer el diseño del control
2. Se sugiere ajustar redacción del control sobre número de informes a elaborar y periodicidad de ejecución.
</t>
    </r>
  </si>
  <si>
    <t>Durante el segundo trimestre del año 2025, se respondieron oportunamente el 100% de las peticiones. Se adjunta base de seguimiento a la PQRS.</t>
  </si>
  <si>
    <r>
      <t xml:space="preserve">Evidencia: </t>
    </r>
    <r>
      <rPr>
        <sz val="11"/>
        <rFont val="Arial"/>
        <family val="2"/>
      </rPr>
      <t>Registro de Seguimiento a las PQRS</t>
    </r>
    <r>
      <rPr>
        <b/>
        <sz val="11"/>
        <rFont val="Arial"/>
        <family val="2"/>
      </rPr>
      <t xml:space="preserve">
Cantidad Esperada: 1 (uno) 
Cantidad Entregada: 1 (uno) Matriz Consolidada
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La matriz de excel adjunta relaciona un consolidado de 449 radicados y en estado 46 abiertas, 402 cerradas y 1 traslado., la evidencia corresponde a lo establecido en el control.
</t>
    </r>
    <r>
      <rPr>
        <b/>
        <sz val="11"/>
        <rFont val="Arial"/>
        <family val="2"/>
      </rPr>
      <t xml:space="preserve">Recomendaciones: 
1. </t>
    </r>
    <r>
      <rPr>
        <sz val="11"/>
        <rFont val="Arial"/>
        <family val="2"/>
      </rPr>
      <t xml:space="preserve">Continuar con el monitoreo de los casos abiertos para asegurar que no excedan los términos de ley.
</t>
    </r>
    <r>
      <rPr>
        <b/>
        <sz val="11"/>
        <rFont val="Arial"/>
        <family val="2"/>
      </rPr>
      <t xml:space="preserve">2. </t>
    </r>
    <r>
      <rPr>
        <sz val="11"/>
        <rFont val="Arial"/>
        <family val="2"/>
      </rPr>
      <t>Se sugiere a la 1LD fortalecer el diseño del control</t>
    </r>
    <r>
      <rPr>
        <b/>
        <sz val="11"/>
        <rFont val="Arial"/>
        <family val="2"/>
      </rPr>
      <t xml:space="preserve"> 
3. </t>
    </r>
    <r>
      <rPr>
        <sz val="11"/>
        <rFont val="Arial"/>
        <family val="2"/>
      </rPr>
      <t>Se sugiere verificar asociar el control al riesgo 1, 3 o 4; si bien es posible que el control impacte tambien los riesgos 1 y 4, es importante verificar si efectivamente contribuye a mitigar cada riesgo específico y, de ser así, precisar en la descripción la forma en que lo hace, para asegurar la claridad, la trazabilidad y la adecuada evaluación de su efectividad.</t>
    </r>
  </si>
  <si>
    <r>
      <rPr>
        <b/>
        <sz val="11"/>
        <rFont val="Arial"/>
        <family val="2"/>
      </rPr>
      <t xml:space="preserve">Evidencia:  </t>
    </r>
    <r>
      <rPr>
        <sz val="11"/>
        <rFont val="Arial"/>
        <family val="2"/>
      </rPr>
      <t>Como evidencia queda el seguimiento a los requerimientos solicitados a la Dirección de Bienes</t>
    </r>
    <r>
      <rPr>
        <b/>
        <sz val="11"/>
        <rFont val="Arial"/>
        <family val="2"/>
      </rPr>
      <t xml:space="preserve">
Cantidad Esperada: uno (1)
Cantidad Entregada: </t>
    </r>
    <r>
      <rPr>
        <sz val="11"/>
        <rFont val="Arial"/>
        <family val="2"/>
      </rPr>
      <t>Dos (2) excel  06SEGU-1 Y 06SEGU-2 y ocho (8) actas de comitè (tres (3) actas del 3,15 y 25 de abril; tres (3) actas del 8,15 y 26 de mayo y dos (2) actas del 04 y 19 junio de 2025.</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actas adjuntas reflejan el seguimiento a las solicitudes de mantenimiento ante la Direcciòn de Bienes, donde se evidencian compromisos para prevenir posibles afectaciones al servicio por parte de los operadores de justicia y SDSCJ. De igual forma no hay evidencia y no se reporta por de la 1DF desvinculaciones de entidades operadores al programa de Casas de Justicia (no se evidencia materializaciòn).
Los formatos utilizados para la ejecuciòn del control no se encuentran vigentes en el portal MIPG
</t>
    </r>
    <r>
      <rPr>
        <b/>
        <sz val="11"/>
        <rFont val="Arial"/>
        <family val="2"/>
      </rPr>
      <t>Recomendaciones</t>
    </r>
    <r>
      <rPr>
        <sz val="11"/>
        <rFont val="Arial"/>
        <family val="2"/>
      </rPr>
      <t>: 
1. Se sugiere continuar con el seguimiento a los compromisos registrados en las actas para garantizar  la adecuada atenciòn de usuarios en los equipamientos de justicia.  
2. Se sugiere a la 1LD fortalecer el diseño del control
3. Se recomienda el uso de formatos que se encuentren debidamente registrados en el módulo de documentos del portal MIPG de la Entidad o en su defecto la creación de un nuevo formato, según el proceso considere pertinente.
4. Se sugiere verificar asociar el control al riesgo 2 o 3; si bien es posible que el control impacte tambien el riesgo 2, es importante verificar si efectivamente contribuye a mitigar cada riesgo específico y, de ser así, precisar en la descripción la forma en que lo hace, para asegurar la claridad,  trazabilidad y  adecuada evaluación de su efectividad.</t>
    </r>
  </si>
  <si>
    <r>
      <t xml:space="preserve">Evidencia: </t>
    </r>
    <r>
      <rPr>
        <sz val="11"/>
        <rFont val="Arial"/>
        <family val="2"/>
      </rPr>
      <t>Actas de reunión o Listado de asistencia</t>
    </r>
    <r>
      <rPr>
        <b/>
        <sz val="11"/>
        <rFont val="Arial"/>
        <family val="2"/>
      </rPr>
      <t xml:space="preserve">
Cantidad Esperada: 2 (dos)
Cantidad Entregada: 3 (tres)
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Al validar las evidencias adjuntas en la carpeta establecida para este control se encuentran las listas de asistencia de las jornadas de fortalecimiento CRI correspondientes a los dias 8, 14 y 15  de mayo de 2025.
</t>
    </r>
    <r>
      <rPr>
        <b/>
        <sz val="11"/>
        <rFont val="Arial"/>
        <family val="2"/>
      </rPr>
      <t xml:space="preserve">Recomendaciones: 
1. </t>
    </r>
    <r>
      <rPr>
        <sz val="11"/>
        <rFont val="Arial"/>
        <family val="2"/>
      </rPr>
      <t>Se sugiere a la 1LD fortalecer el diseño del control</t>
    </r>
    <r>
      <rPr>
        <b/>
        <sz val="11"/>
        <rFont val="Arial"/>
        <family val="2"/>
      </rPr>
      <t xml:space="preserve"> 
2. </t>
    </r>
    <r>
      <rPr>
        <sz val="11"/>
        <rFont val="Arial"/>
        <family val="2"/>
      </rPr>
      <t>Se sugiere verificar asociar el control al riesgo 1 o 3; si bien es posible que el control impacte tambien el riesgo 3, es importante verificar si efectivamente contribuye a mitigar cada riesgo específico y, de ser así, precisar en la descripción la forma en que lo hace, para asegurar la claridad, la trazabilidad y la adecuada evaluación de su efectividad.</t>
    </r>
  </si>
  <si>
    <r>
      <rPr>
        <b/>
        <sz val="11"/>
        <rFont val="Arial"/>
        <family val="2"/>
      </rPr>
      <t>Seguimiento</t>
    </r>
    <r>
      <rPr>
        <sz val="11"/>
        <rFont val="Arial"/>
        <family val="2"/>
      </rPr>
      <t>: 
1. Conforme a la periodicidad definida para este control, que es anual, para el segundo trimestre de 2025 no se requiere por parte del proceso responsable la presentación de evidencias adicionales, por lo que no se observa incumplimiento en el cargue.
2. En el reporte más reciente (Matriz versión 33 - ), no se evidenciaron materializaciones del riesgo asociado ni se identificaron situaciones que requirieran atención especial por parte de la Oficina Asesora de Planeación.
3. Durante el segundo trimestre de 2025, el proceso responsable tampoco reportó eventualidades o novedades adicionales que pudieran impactar la gestión del riesgo.
4. Se sugiere a la 1LD fortalecer el diseño del control
5. Se sugiere verificar asociar el control al riesgo 2 o 4; si bien es posible que el control impacte tambien el riesgo 2, es importante verificar si efectivamente contribuye a mitigar cada riesgo específico y, de ser así, precisar en la descripción la forma en que lo hace, para asegurar la claridad, la trazabilidad y la adecuada evaluación de su efectividad.</t>
    </r>
  </si>
  <si>
    <r>
      <t xml:space="preserve">Evidencia: </t>
    </r>
    <r>
      <rPr>
        <sz val="11"/>
        <rFont val="Arial"/>
        <family val="2"/>
      </rPr>
      <t>Registro de Seguimiento a las PQRS</t>
    </r>
    <r>
      <rPr>
        <b/>
        <sz val="11"/>
        <rFont val="Arial"/>
        <family val="2"/>
      </rPr>
      <t xml:space="preserve">
Cantidad Esperada: </t>
    </r>
    <r>
      <rPr>
        <sz val="11"/>
        <rFont val="Arial"/>
        <family val="2"/>
      </rPr>
      <t>1 (uno)</t>
    </r>
    <r>
      <rPr>
        <b/>
        <sz val="11"/>
        <rFont val="Arial"/>
        <family val="2"/>
      </rPr>
      <t xml:space="preserve"> 
Cantidad Entregada: </t>
    </r>
    <r>
      <rPr>
        <sz val="11"/>
        <rFont val="Arial"/>
        <family val="2"/>
      </rPr>
      <t xml:space="preserve">1 (uno) Matriz Consolidada
</t>
    </r>
    <r>
      <rPr>
        <b/>
        <sz val="11"/>
        <rFont val="Arial"/>
        <family val="2"/>
      </rPr>
      <t xml:space="preserve">Fecha de Reporte en Sharepoint: </t>
    </r>
    <r>
      <rPr>
        <sz val="11"/>
        <rFont val="Arial"/>
        <family val="2"/>
      </rPr>
      <t>7 Julio 2025</t>
    </r>
    <r>
      <rPr>
        <b/>
        <sz val="11"/>
        <rFont val="Arial"/>
        <family val="2"/>
      </rPr>
      <t xml:space="preserve">
Fecha de Reporte Matriz: </t>
    </r>
    <r>
      <rPr>
        <sz val="11"/>
        <rFont val="Arial"/>
        <family val="2"/>
      </rPr>
      <t>7 Julio 2025</t>
    </r>
    <r>
      <rPr>
        <b/>
        <sz val="11"/>
        <rFont val="Arial"/>
        <family val="2"/>
      </rPr>
      <t xml:space="preserve">
Seguimiento a Evidencia: </t>
    </r>
    <r>
      <rPr>
        <sz val="11"/>
        <rFont val="Arial"/>
        <family val="2"/>
      </rPr>
      <t xml:space="preserve">La matriz de excel adjunta relaciona un consolidado de 449 radicados y en estado 46 abiertas, 402 cerradas y 1 traslado., la evidencia corresponde a lo establecido en el control.
</t>
    </r>
    <r>
      <rPr>
        <b/>
        <sz val="11"/>
        <rFont val="Arial"/>
        <family val="2"/>
      </rPr>
      <t xml:space="preserve">Recomendaciones: 
1. </t>
    </r>
    <r>
      <rPr>
        <sz val="11"/>
        <rFont val="Arial"/>
        <family val="2"/>
      </rPr>
      <t xml:space="preserve">Se sugiere continuar el monitoreo de los casos abiertos para asegurar que no excedan los términos de ley.
</t>
    </r>
    <r>
      <rPr>
        <b/>
        <sz val="11"/>
        <rFont val="Arial"/>
        <family val="2"/>
      </rPr>
      <t xml:space="preserve">2. </t>
    </r>
    <r>
      <rPr>
        <sz val="11"/>
        <rFont val="Arial"/>
        <family val="2"/>
      </rPr>
      <t>Se sugiere a la 1LD fortalecer el diseño del control</t>
    </r>
    <r>
      <rPr>
        <b/>
        <sz val="11"/>
        <rFont val="Arial"/>
        <family val="2"/>
      </rPr>
      <t xml:space="preserve">
3. </t>
    </r>
    <r>
      <rPr>
        <sz val="11"/>
        <rFont val="Arial"/>
        <family val="2"/>
      </rPr>
      <t>Sesugiere verificar asociar el control al riesgo 1, 3 o 4; si bien es posible que el control impacte tambien los riesgos 3 y 1, es importante verificar si efectivamente contribuye a mitigar cada riesgo específico y, de ser así, precisar en la descripción la forma en que lo hace, para asegurar la claridad, la trazabilidad y la adecuada evaluación de su efectividad.</t>
    </r>
  </si>
  <si>
    <t>Durante el presente periodo, el profesional asignado realizó la verificación semanal a todas las peticiones pendientes por responder; como resultado de ello, generó las alertas tempranas correspondientes.
Como evidencia se adjuntá  el formato F-AR-1435 “Matriz de seguimiento y Alertas del trámite de las PQRSDF” y una muestra de correos electrónicos de alertamiento a los responsables de las solicitudes.</t>
  </si>
  <si>
    <r>
      <rPr>
        <b/>
        <sz val="11"/>
        <rFont val="Arial"/>
        <family val="2"/>
      </rPr>
      <t xml:space="preserve">Evidencia:  </t>
    </r>
    <r>
      <rPr>
        <sz val="11"/>
        <rFont val="Arial"/>
        <family val="2"/>
      </rPr>
      <t xml:space="preserve"> Formato F-AR-1435 “Matriz de seguimiento y Alertas del trámite de las PQRSDF” y una muestra de correos electrónicos de alertamiento a los responsables de las solicitudes. </t>
    </r>
    <r>
      <rPr>
        <b/>
        <sz val="11"/>
        <rFont val="Arial"/>
        <family val="2"/>
      </rPr>
      <t xml:space="preserve">
Cantidad Esperada: </t>
    </r>
    <r>
      <rPr>
        <sz val="11"/>
        <rFont val="Arial"/>
        <family val="2"/>
      </rPr>
      <t xml:space="preserve"> 1 pdf consolidados con la muestra de correos del periodo a reportar como minimo.
</t>
    </r>
    <r>
      <rPr>
        <b/>
        <sz val="11"/>
        <rFont val="Arial"/>
        <family val="2"/>
      </rPr>
      <t xml:space="preserve">Cantidad Entregada: </t>
    </r>
    <r>
      <rPr>
        <sz val="11"/>
        <rFont val="Arial"/>
        <family val="2"/>
      </rPr>
      <t>12 matrices de seguimiento y alerta que reflejan el control sobre PQRS con fechas de vencimiento en los meses de abril a junio y  3 PDF con correo de alertamiento para el mes de abril, mayo y junio.</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corresponden con lo descrito en el control y pese a que no cuenta con un sistema de alertas automaticas (actividad manual) su ejecución evidencia acciones realizadas. No se reporta materializacion del riesgo.
</t>
    </r>
    <r>
      <rPr>
        <b/>
        <sz val="11"/>
        <rFont val="Arial"/>
        <family val="2"/>
      </rPr>
      <t>Recomendaciones</t>
    </r>
    <r>
      <rPr>
        <sz val="11"/>
        <rFont val="Arial"/>
        <family val="2"/>
      </rPr>
      <t xml:space="preserve">: Continuar con los alertamientos preventivos para asegurar el cumplimiento de respuestas en tiempos de ley y evitar sanciones ante la personería, procesos de incumplimiento sobre contratistas o acciones disciplinarias sobre funcionarios (segun asignación)
</t>
    </r>
  </si>
  <si>
    <t>El líder del proceso verificó el cumplimiento de la meta del indicador de oportunidad para dar respuesta a las peticiones de origen ciudadano durante el primer semestre de la vigencia 2025; la evidencia adjunta se compone del memorando dirigido al Comité Institucional de Gestión y Desempeño, pormedio del cual se socializaron los resultados obtenidos y las diapositivas que dan cuenta de ello.</t>
  </si>
  <si>
    <r>
      <rPr>
        <b/>
        <sz val="11"/>
        <rFont val="Arial"/>
        <family val="2"/>
      </rPr>
      <t xml:space="preserve">Evidencia:  </t>
    </r>
    <r>
      <rPr>
        <sz val="11"/>
        <rFont val="Arial"/>
        <family val="2"/>
      </rPr>
      <t>memorando electrónico dirigido a los miembros del comité institucional de gestión y desempeño</t>
    </r>
    <r>
      <rPr>
        <b/>
        <sz val="11"/>
        <rFont val="Arial"/>
        <family val="2"/>
      </rPr>
      <t xml:space="preserve">
Cantidad Esperada:</t>
    </r>
    <r>
      <rPr>
        <sz val="11"/>
        <rFont val="Arial"/>
        <family val="2"/>
      </rPr>
      <t xml:space="preserve"> 1 (uno) memorando</t>
    </r>
    <r>
      <rPr>
        <b/>
        <sz val="11"/>
        <rFont val="Arial"/>
        <family val="2"/>
      </rPr>
      <t xml:space="preserve">
Cantidad Entregada:</t>
    </r>
    <r>
      <rPr>
        <sz val="11"/>
        <rFont val="Arial"/>
        <family val="2"/>
      </rPr>
      <t xml:space="preserve"> Copia del memorando 3-2025-24928 y anexo asociado.</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descrcito en el control, se evidencia seguimiento al cumplimiento del indicador y al no cumplir con el % esperado, se relacionan en el anexo recomendciones  a socializar al interior de las dependencias para portalecer la cultura de autocontrol 
</t>
    </r>
    <r>
      <rPr>
        <b/>
        <sz val="11"/>
        <rFont val="Arial"/>
        <family val="2"/>
      </rPr>
      <t>Recomendaciones</t>
    </r>
    <r>
      <rPr>
        <sz val="11"/>
        <rFont val="Arial"/>
        <family val="2"/>
      </rPr>
      <t xml:space="preserve">: Al no alcanzarse la meta del indicador (100 %), se recomienda ejecutar las acciones previstas en la desviación del control —sensibilizaciones con los procesos involucrados para fortalecer la apropiación de la gestión de las PQRSDF y evitar afectaciones reputacinales en la entidad— y adjuntar la respectiva evidencia en el próximo reporte, teniendo en cuenta que el corte evaluado corresponde al 31 de mayo de 2025.
</t>
    </r>
  </si>
  <si>
    <t>La profesional encargada elaboró el informe semestral correspondiente al periodo de enero a junio de 2025. Este informe analiza la disponibilidad y asignación del personal necesario para el Programa Distrital de Justicia Juvenil Restaurativa (PDJJR). El informe, generado a partir del registro de las atenciones realizadas, confirmó que la asignación de equipos interdisciplinarios en el PDJJR y sus dos programas especializados —el Programa para la Atención y Prevención de la Agresión Sexual (PASOS) y el Programa de Seguimiento Judicial al Tratamiento de Drogas (PSJTD)— se mantuvo dentro de los límites estimados para cada uno. Se adjunta el informe completo.</t>
  </si>
  <si>
    <r>
      <rPr>
        <b/>
        <sz val="11"/>
        <rFont val="Arial"/>
        <family val="2"/>
      </rPr>
      <t xml:space="preserve">Evidencia: </t>
    </r>
    <r>
      <rPr>
        <sz val="11"/>
        <rFont val="Arial"/>
        <family val="2"/>
      </rPr>
      <t>Informe consolidado en el que se detalla la demanda de los programas, el número de casos asignados a cada uno y la cantidad de personal requerida para atender dicha demanda.</t>
    </r>
    <r>
      <rPr>
        <b/>
        <sz val="11"/>
        <rFont val="Arial"/>
        <family val="2"/>
      </rPr>
      <t xml:space="preserve">
Cantidad Esperada: </t>
    </r>
    <r>
      <rPr>
        <sz val="11"/>
        <rFont val="Arial"/>
        <family val="2"/>
      </rPr>
      <t>Uno (1)</t>
    </r>
    <r>
      <rPr>
        <b/>
        <sz val="11"/>
        <rFont val="Arial"/>
        <family val="2"/>
      </rPr>
      <t xml:space="preserve">
Cantidad Entregada: </t>
    </r>
    <r>
      <rPr>
        <sz val="11"/>
        <rFont val="Arial"/>
        <family val="2"/>
      </rPr>
      <t>Uno (1)</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y describe que la capacidad del proceso es adecuada para garantizar una atencion de calidad.
</t>
    </r>
    <r>
      <rPr>
        <b/>
        <sz val="11"/>
        <rFont val="Arial"/>
        <family val="2"/>
      </rPr>
      <t>Recomendaciones</t>
    </r>
    <r>
      <rPr>
        <sz val="11"/>
        <rFont val="Arial"/>
        <family val="2"/>
      </rPr>
      <t xml:space="preserve">: Ninguna
</t>
    </r>
  </si>
  <si>
    <t xml:space="preserve">La profesional a cargo verificó que durante el segundo trimestre de 2025 se llevaron a cabo jornadas de capacitación, sensibilización e inducción dirigidas a las y los contratistas de la Dirección. En abril, se realizó la primera jornada de inducción para los nuevos contratistas. Posteriormente, se desarrollaron capacitaciones específicas para los Facilitadores de Prácticas Restaurativas, con el objetivo de fortalecer sus competencias y asegurar la alineación de sus acciones con los enfoques y objetivos de la Dirección. Se adjuntan las actas de reunión con los listados de asistencia y carpeta con las presentaciones de apoyo. </t>
  </si>
  <si>
    <r>
      <rPr>
        <b/>
        <sz val="11"/>
        <rFont val="Arial"/>
        <family val="2"/>
      </rPr>
      <t xml:space="preserve">Evidencia:  </t>
    </r>
    <r>
      <rPr>
        <sz val="11"/>
        <rFont val="Arial"/>
        <family val="2"/>
      </rPr>
      <t>Actas de reunión, listas de asistencia y presentaciones de apoyo utilizadas durante las jornadas</t>
    </r>
    <r>
      <rPr>
        <b/>
        <sz val="11"/>
        <rFont val="Arial"/>
        <family val="2"/>
      </rPr>
      <t xml:space="preserve">
Cantidad Esperada: 1
Cantidad Entregada</t>
    </r>
    <r>
      <rPr>
        <sz val="11"/>
        <rFont val="Arial"/>
        <family val="2"/>
      </rPr>
      <t xml:space="preserve">: 1 informe de evaluación jornadas abril, 1 documento metodología jornadas abril, 1 excel con la relación de las preguntas y respuestas de la encuesta, 2 piezas graficas de invitación a las jornadas de inducción ,  31 actas con sus correspondientes listas de asistencia y 4 presentaciones
</t>
    </r>
    <r>
      <rPr>
        <b/>
        <sz val="11"/>
        <rFont val="Arial"/>
        <family val="2"/>
      </rPr>
      <t>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corresponden a lo descrito en el control, se adjuntan actas, listas de asistencia y presentaciones de apoyo que confirman la ejecución completa del control en el 2 trimestre de la vigencia 2025.
Abril: Se verificaron las evidencias correspondientes a las jornadas de indusccion realizadas en el mes de abril,  se adjunta documento con metodología y cronograma de la convocatoria, informe de evaluación (la cual registra 38 respuestas que corresponde al 73% de participación de la evaluación) y 9 actas con sus correspondientes listas de asistencia de jornadas de capacitacion realizadas los dias  1, 3, 7 y 14 de abril.
Mayo: Se adjuntan 12 actas con sus correspondientes listas de asistencia a jornadas presenciales de formación en los dias 3, 5, 6, 7,  12, 13 y 21  de mayo 2025
Junio: Se adjuntan 10 actas con sus correspondientes listas de asistencia a jornadas presenciales de formación en los dias 3, 4, 9, 10, 11, 18 y 25 de junio 2025
</t>
    </r>
    <r>
      <rPr>
        <b/>
        <sz val="11"/>
        <rFont val="Arial"/>
        <family val="2"/>
      </rPr>
      <t>Recomendaciones</t>
    </r>
    <r>
      <rPr>
        <sz val="11"/>
        <rFont val="Arial"/>
        <family val="2"/>
      </rPr>
      <t xml:space="preserve">: Ninguna
</t>
    </r>
  </si>
  <si>
    <t>Durante el segundo trimestre de la vigencia 2025, se publicó oportunamente en la página web de la entidad los tres Informes de Gestión de PQRSDF correspondientes a los meses de abril, mayo y junio de 2025.
Como evidencia de ello, se adjunta la captura de pantalla de las publicaciones donde se refleja la fecha de emisión de cada uno de los informes.</t>
  </si>
  <si>
    <r>
      <rPr>
        <b/>
        <sz val="11"/>
        <rFont val="Arial"/>
        <family val="2"/>
      </rPr>
      <t xml:space="preserve">Evidencia:  </t>
    </r>
    <r>
      <rPr>
        <sz val="11"/>
        <rFont val="Arial"/>
        <family val="2"/>
      </rPr>
      <t>captura de pantalla de la publicacion</t>
    </r>
    <r>
      <rPr>
        <b/>
        <sz val="11"/>
        <rFont val="Arial"/>
        <family val="2"/>
      </rPr>
      <t xml:space="preserve">
Cantidad Esperada: </t>
    </r>
    <r>
      <rPr>
        <sz val="11"/>
        <rFont val="Arial"/>
        <family val="2"/>
      </rPr>
      <t>2 (dos)</t>
    </r>
    <r>
      <rPr>
        <b/>
        <sz val="11"/>
        <rFont val="Arial"/>
        <family val="2"/>
      </rPr>
      <t xml:space="preserve">
Cantidad Entregada: 3</t>
    </r>
    <r>
      <rPr>
        <sz val="11"/>
        <rFont val="Arial"/>
        <family val="2"/>
      </rPr>
      <t xml:space="preserve"> (tres)</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se adjunta captura de pantalla con la publicacion del documento en pagina web de la entidad y su enlace correspondiente. La evidencia corresponde a publicacion de los informes correspondientes al mes de marzo, abril y mayo.
</t>
    </r>
    <r>
      <rPr>
        <b/>
        <sz val="11"/>
        <rFont val="Arial"/>
        <family val="2"/>
      </rPr>
      <t>Recomendaciones</t>
    </r>
    <r>
      <rPr>
        <sz val="11"/>
        <rFont val="Arial"/>
        <family val="2"/>
      </rPr>
      <t xml:space="preserve">: Ninguna
</t>
    </r>
  </si>
  <si>
    <t>De conformidad con los controles establecidos, para el trimestre 2 de 2025 la OCDI adelantó el seguimiento mensual de los procesos disciplinarios que cursan en la oficina, con cada uno de los abogados instructores. Se evidencia que durante este periodo de tiempo las notificaciones se desarrollaron con normalidad, en concordancia con las garantías constitucionales del debido proceso y derecho a la defensa.
No obstante, se precisa que, en el seguimiento registrado con corte al 30 de junio, se tomaron decisiones de tramite de los 252 procesos disciplinarios activos.
Durante el presente periodo no se presento materializazion del riesgo.</t>
  </si>
  <si>
    <r>
      <rPr>
        <b/>
        <sz val="11"/>
        <rFont val="Arial"/>
        <family val="2"/>
      </rPr>
      <t xml:space="preserve">Evidencia:  Actas de reunión y  MATRIZ SEGUIMIENTO PROCESOS Y AUTOS 
Cantidad Esperada: </t>
    </r>
    <r>
      <rPr>
        <sz val="11"/>
        <rFont val="Arial"/>
        <family val="2"/>
      </rPr>
      <t>3 actas de reunión de seguimiento (abril, mayo y junio de 2025) y 1 matriz de autos y procesos activos</t>
    </r>
    <r>
      <rPr>
        <b/>
        <sz val="11"/>
        <rFont val="Arial"/>
        <family val="2"/>
      </rPr>
      <t xml:space="preserve">
Cantidad Entregada: </t>
    </r>
    <r>
      <rPr>
        <sz val="11"/>
        <rFont val="Arial"/>
        <family val="2"/>
      </rPr>
      <t>3 actas de reunión de seguimiento (abril, junio y julio de 2025) y 1 matriz de autos y procesos activos</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 no se reporta materialización del riesgo; no obstante no se adjunta acta de reunión de seguimiento correspondiente al mes de mayo de 2025. 
</t>
    </r>
    <r>
      <rPr>
        <b/>
        <sz val="11"/>
        <rFont val="Arial"/>
        <family val="2"/>
      </rPr>
      <t>Recomendaciones</t>
    </r>
    <r>
      <rPr>
        <sz val="11"/>
        <rFont val="Arial"/>
        <family val="2"/>
      </rPr>
      <t xml:space="preserve">: 
1. Para proximos reportes verificar que los nombres de los archivos correspondan al documento
2. Se sugiere a la 1LD fortalecer el diseño del control
3. Evitar realizar modificaciones (de forma o fondo) a los archivos de evidencia después de la fecha límite de cargue.
</t>
    </r>
  </si>
  <si>
    <t>Se adjunta reporte de viabilidades con corte a 30 de Junio. El riesgo no se materializó, pues el analista asignado de la OAP, verificó la información bajo el proceso establecido. Se adjunta en evidencias el reporte, que también incorpora la información respectiva a las viabilidades que fueron devueltas. Esto mientras se recibe el reporte que ya fue solicitado a GTI relacionado específicamente a devoluciones, para proceder a adjuntar. De las 413 viabilidades arrojadas por el informe para el trimestre, 363 se encuentran aprobadas, 26 anuladas, 8 anuladas parcialmente y 13 en elaboración.</t>
  </si>
  <si>
    <r>
      <rPr>
        <b/>
        <sz val="11"/>
        <rFont val="Arial"/>
        <family val="2"/>
      </rPr>
      <t xml:space="preserve">Evidencia: </t>
    </r>
    <r>
      <rPr>
        <sz val="11"/>
        <rFont val="Arial"/>
        <family val="2"/>
      </rPr>
      <t xml:space="preserve"> Reporte de viabilidades de SICAPITAL – SISCO</t>
    </r>
    <r>
      <rPr>
        <b/>
        <sz val="11"/>
        <rFont val="Arial"/>
        <family val="2"/>
      </rPr>
      <t xml:space="preserve">
Cantidad Esperada: </t>
    </r>
    <r>
      <rPr>
        <sz val="11"/>
        <rFont val="Arial"/>
        <family val="2"/>
      </rPr>
      <t>1 (una) matriz consolidada</t>
    </r>
    <r>
      <rPr>
        <b/>
        <sz val="11"/>
        <rFont val="Arial"/>
        <family val="2"/>
      </rPr>
      <t xml:space="preserve">
Cantidad Entregada: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corresponde a una matriz que relaciona el reporte de 363 solicitudes de viabilidades de CDP aprobadas, 8 anuladas parciales, 26 anuladas  y 13 en elaboración correspondiente a los meses de abril, mayo y junio.
</t>
    </r>
    <r>
      <rPr>
        <b/>
        <sz val="11"/>
        <rFont val="Arial"/>
        <family val="2"/>
      </rPr>
      <t>Recomendaciones</t>
    </r>
    <r>
      <rPr>
        <sz val="11"/>
        <rFont val="Arial"/>
        <family val="2"/>
      </rPr>
      <t xml:space="preserve">: En lo relacionado al reporte de devoluciones es un desarrollo de l aplataforma segun lo indcado por el proceso para lo cual se sugiere adjuntar una vez se desarrolle en la herramienta tecnologica.
</t>
    </r>
  </si>
  <si>
    <t>Para el periodo no se programo esta actividad, toda vez que el riesgo y su respectivo control fueron establecidos a finales del mes de junio de 2025. Se reporta para tercer semestre de la vigencia.</t>
  </si>
  <si>
    <t>No se presenta reporte para segundo trimestre 2025 toda vez que la actualización del riesgo y control se realizó en el mes de junio 2025 (tal como lo ratifica el acta de reunión que refleja la revisión y actualización de los riesgos del proceso para la vigencia 2025)</t>
  </si>
  <si>
    <t xml:space="preserve">Se desarrolla visita de seguimiento y control ambiental en la Cárcel Distrital de Varones y Anexo de Mujeres para el retiro de los residuos peligrosos almacenados en el equipamiento, se retiraron medicamentos vencidos y residuos de aparatos eléctricos y electrónicos RAEE. </t>
  </si>
  <si>
    <r>
      <rPr>
        <b/>
        <sz val="11"/>
        <rFont val="Arial"/>
        <family val="2"/>
      </rPr>
      <t xml:space="preserve">Evidencia:  </t>
    </r>
    <r>
      <rPr>
        <sz val="11"/>
        <rFont val="Arial"/>
        <family val="2"/>
      </rPr>
      <t>Formato F-DS-115</t>
    </r>
    <r>
      <rPr>
        <b/>
        <sz val="11"/>
        <rFont val="Arial"/>
        <family val="2"/>
      </rPr>
      <t xml:space="preserve">
Cantidad Esperada: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adjunta el formato F-FI-1399 “Seguimiento y Control Ambiental” diligenciado para la sede Cárcel Distrital de Varones y Anexo de Mujeres - Localidad San Cristóbal. Se observa que la fecha consignada en la lista de asistencia correspondiente a la jornada de la Reciclatón 2025 SCJ es del 27 de mayo de 2025, mientras que la fecha registrada en el formato es 27 de septiembre de 2025.
En atención a la solicitud de aclaración realizada al proceso responsable, este indicó que se trató de un error humano en el diligenciamiento del formato, por lo cual la información no fue ajustada, a fin de evitar que se malinterprete o que el registro de evidencias en el repositorio se considere fuera de tiempo.
No se reporta materialización del riesgo
</t>
    </r>
    <r>
      <rPr>
        <b/>
        <sz val="11"/>
        <rFont val="Arial"/>
        <family val="2"/>
      </rPr>
      <t>Recomendaciones</t>
    </r>
    <r>
      <rPr>
        <sz val="11"/>
        <rFont val="Arial"/>
        <family val="2"/>
      </rPr>
      <t xml:space="preserve">: 
1. Se sugiere actualizar el control relacionar el formato utilizado a la fecha y demas aspectos que comprenden el diseño del control.
2. Para proximos reportes asegurarse de que los formatos no contengan errores de fecha para procurar garantizar la trazabilidad de la evidencia o en su defecto detallarlo en el monitoreo de la matriz general.
</t>
    </r>
  </si>
  <si>
    <t xml:space="preserve">La actividad esta prevista para el mes de julio en la herramienta STORM USER con el reporte de seguimiento de plan de acción PIGA y plásticos de un solo uso; bajo la actualización normativa Resolución 3179 de 2023. Se debe ajustar el control. </t>
  </si>
  <si>
    <t>No se reporta ejecución del control por cambios en la periodicidad de ejecución, lo que deberá reflejarse en la siguiente versión de la matriz.</t>
  </si>
  <si>
    <t xml:space="preserve">Para el control se realizo el informe de aprovechamiento trimestral segundo trimestre y el informe semestral 2025 presentado a la Unidad Administrativa Especial de Servicios Públicos UAESP junto a los anexos soporte de las actividades. </t>
  </si>
  <si>
    <r>
      <rPr>
        <b/>
        <sz val="11"/>
        <rFont val="Arial"/>
        <family val="2"/>
      </rPr>
      <t xml:space="preserve">Evidencia: </t>
    </r>
    <r>
      <rPr>
        <sz val="11"/>
        <rFont val="Arial"/>
        <family val="2"/>
      </rPr>
      <t xml:space="preserve"> Informes con el balance de la gestió</t>
    </r>
    <r>
      <rPr>
        <b/>
        <sz val="11"/>
        <rFont val="Arial"/>
        <family val="2"/>
      </rPr>
      <t xml:space="preserve">n
Cantidad Esperada: </t>
    </r>
    <r>
      <rPr>
        <sz val="11"/>
        <rFont val="Arial"/>
        <family val="2"/>
      </rPr>
      <t>2 (dos informes)</t>
    </r>
    <r>
      <rPr>
        <b/>
        <sz val="11"/>
        <rFont val="Arial"/>
        <family val="2"/>
      </rPr>
      <t xml:space="preserve">
Cantidad Entregada: 2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adjunta el informe del 2 trimestre 2025 UAESP (se reporta valance por tipo de residuo) y el informe semestre 1 2025 UAESP (con reporte de gestion integral de residuos) acorde a lo descrito en el control como informes periodicos y en la periodicidad indicada. No se reporta materialización del riesgo
</t>
    </r>
    <r>
      <rPr>
        <b/>
        <sz val="11"/>
        <rFont val="Arial"/>
        <family val="2"/>
      </rPr>
      <t>Recomendaciones</t>
    </r>
    <r>
      <rPr>
        <sz val="11"/>
        <rFont val="Arial"/>
        <family val="2"/>
      </rPr>
      <t>: 
1.  Se sugiere a la 1LD fortalecer el diseño del control para dar claridad de la evidencia a presentar y la periodicidad de ejecución.</t>
    </r>
  </si>
  <si>
    <t xml:space="preserve">Para el control se consolidan las carpetas con la documentación ambiental de dos talleres de mantenimiento, AUTO INVERCOL y MOTO MUNDIAL en los cuales se detallan los permisos, licencias, registros de movilización y certificaciones de disposición final de residuos RESPEL. </t>
  </si>
  <si>
    <r>
      <rPr>
        <b/>
        <sz val="11"/>
        <rFont val="Arial"/>
        <family val="2"/>
      </rPr>
      <t>Evidencia:</t>
    </r>
    <r>
      <rPr>
        <sz val="11"/>
        <rFont val="Arial"/>
        <family val="2"/>
      </rPr>
      <t xml:space="preserve">  Certificados y Correos o Memorandos</t>
    </r>
    <r>
      <rPr>
        <b/>
        <sz val="11"/>
        <rFont val="Arial"/>
        <family val="2"/>
      </rPr>
      <t xml:space="preserve">
Cantidad Esperada: N.D
Cantidad Entregada: N.D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adjuntan certificados de mantenimiento de MOTO MUNDIAL y certificados de TALLER AUTO INVERCOL, no se reporta materialziación del Riesgo.
</t>
    </r>
    <r>
      <rPr>
        <b/>
        <sz val="11"/>
        <rFont val="Arial"/>
        <family val="2"/>
      </rPr>
      <t>Recomendaciones</t>
    </r>
    <r>
      <rPr>
        <sz val="11"/>
        <rFont val="Arial"/>
        <family val="2"/>
      </rPr>
      <t>: 
1.  Se sugiere a la 1LD fortalecer el diseño del control para dar claridad de la evidencia a presentar y la periodicidad de ejecución.</t>
    </r>
  </si>
  <si>
    <t xml:space="preserve">Para el control se efectúa visita de seguimiento y control ambiental en el taller de mantenimiento de motocicletas MOTO MUNDIAL, dejando acta visita y recomendaciones en campo, se realiza recorrido por las instalaciones y se verifica la documentación ambiental.  </t>
  </si>
  <si>
    <r>
      <rPr>
        <b/>
        <sz val="11"/>
        <rFont val="Arial"/>
        <family val="2"/>
      </rPr>
      <t xml:space="preserve">Evidencia: </t>
    </r>
    <r>
      <rPr>
        <sz val="11"/>
        <rFont val="Arial"/>
        <family val="2"/>
      </rPr>
      <t xml:space="preserve"> Acta de reunión</t>
    </r>
    <r>
      <rPr>
        <b/>
        <sz val="11"/>
        <rFont val="Arial"/>
        <family val="2"/>
      </rPr>
      <t xml:space="preserve">
Cantidad Esperada: N.D
Cantidad Entregada: </t>
    </r>
    <r>
      <rPr>
        <sz val="11"/>
        <rFont val="Arial"/>
        <family val="2"/>
      </rPr>
      <t>N.D</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adjunta acta de reunión sobre recorrido al taller moto mundial para verificacion de condiciones ambientales documentales y operativas. No se reporta materialización del riesgo
</t>
    </r>
    <r>
      <rPr>
        <b/>
        <sz val="11"/>
        <rFont val="Arial"/>
        <family val="2"/>
      </rPr>
      <t>Recomendaciones</t>
    </r>
    <r>
      <rPr>
        <sz val="11"/>
        <rFont val="Arial"/>
        <family val="2"/>
      </rPr>
      <t>: 
1.  Se sugiere a la 1LD fortalecer el diseño del control para dar claridad de seguimiento a los talleres y si se requiere crear un cronograma.</t>
    </r>
  </si>
  <si>
    <t>No se ejecuta el control, su implementacion fue en el mes de junio 2025</t>
  </si>
  <si>
    <t>No se ejecuta el control dado que su definicion se realizó en el mes de junio 2025</t>
  </si>
  <si>
    <t>No se materializó, toda vez que se revisó y autorizó toda la información que se emite a través de un boletín o comunicado de prensa, por parte de la jefe Oficina Asesora de Comunicaciones o quien se delegue, se adjuntan certificados mensuales junto a la matriz correspondiente a  los boletines de este periodo</t>
  </si>
  <si>
    <r>
      <t xml:space="preserve">Evidencia:  </t>
    </r>
    <r>
      <rPr>
        <sz val="11"/>
        <rFont val="Arial"/>
        <family val="2"/>
      </rPr>
      <t xml:space="preserve">certificación de verificacion emitida por el/la Jefe de la OAC o a quien designe y matriz con los comunicados de prensa, fecha, temática e hipervinculo con el detalle de cada uno. </t>
    </r>
    <r>
      <rPr>
        <b/>
        <sz val="11"/>
        <rFont val="Arial"/>
        <family val="2"/>
      </rPr>
      <t xml:space="preserve">
Cantidad Esperada: </t>
    </r>
    <r>
      <rPr>
        <sz val="11"/>
        <rFont val="Arial"/>
        <family val="2"/>
      </rPr>
      <t>1 matriz y 1 certificado mensual</t>
    </r>
    <r>
      <rPr>
        <b/>
        <sz val="11"/>
        <rFont val="Arial"/>
        <family val="2"/>
      </rPr>
      <t xml:space="preserve">
Cantidad Entregada: </t>
    </r>
    <r>
      <rPr>
        <sz val="11"/>
        <rFont val="Arial"/>
        <family val="2"/>
      </rPr>
      <t>1 matriz y 1 certificado mensual</t>
    </r>
    <r>
      <rPr>
        <b/>
        <sz val="11"/>
        <rFont val="Arial"/>
        <family val="2"/>
      </rPr>
      <t xml:space="preserve">
Fecha de Reporte en Sharepoint: 4 Julio 2025
Fecha de Reporte Matriz: 4 Julio 2025
Seguimiento a Evidencia:</t>
    </r>
    <r>
      <rPr>
        <sz val="11"/>
        <rFont val="Arial"/>
        <family val="2"/>
      </rPr>
      <t xml:space="preserve"> Las evidencias corresponden a lo descrito en el control, se incluye el listado de comunicados o boletines de prensa correspondientes a los meses de abril, mayo y junio con su correspondiente documento adjunto; asi como un documento PDF con el consolidado de aprobación de los comunicados realizados en cada mes del reporte. Asimismo las fechas de expedicion de dichos comunicados coinciden con la certificacion mensual. No se reporta materialización dle riesgo.</t>
    </r>
    <r>
      <rPr>
        <b/>
        <sz val="11"/>
        <rFont val="Arial"/>
        <family val="2"/>
      </rPr>
      <t xml:space="preserve">
Recomendaciones: </t>
    </r>
    <r>
      <rPr>
        <sz val="11"/>
        <rFont val="Arial"/>
        <family val="2"/>
      </rPr>
      <t>Ninguna.</t>
    </r>
    <r>
      <rPr>
        <b/>
        <sz val="11"/>
        <rFont val="Arial"/>
        <family val="2"/>
      </rPr>
      <t xml:space="preserve">
</t>
    </r>
  </si>
  <si>
    <t>No se materializó, toda vez que se revisó y autorizó  los lineamientos y contenidos a publicar en las redes sociales de la entidad, se adjuntan certificados mensuales junto al informe mensual de cada periodo, realizados por  el Comunity Manager</t>
  </si>
  <si>
    <r>
      <rPr>
        <b/>
        <sz val="11"/>
        <rFont val="Arial"/>
        <family val="2"/>
      </rPr>
      <t xml:space="preserve">Evidencia:  </t>
    </r>
    <r>
      <rPr>
        <sz val="11"/>
        <rFont val="Arial"/>
        <family val="2"/>
      </rPr>
      <t>certificado de las revisiones de las publicaciones en RRSS emitida por el/la Jefe de la OAC y el reporte de redes sociales.</t>
    </r>
    <r>
      <rPr>
        <b/>
        <sz val="11"/>
        <rFont val="Arial"/>
        <family val="2"/>
      </rPr>
      <t xml:space="preserve">
Cantidad Esperada:</t>
    </r>
    <r>
      <rPr>
        <sz val="11"/>
        <rFont val="Arial"/>
        <family val="2"/>
      </rPr>
      <t xml:space="preserve"> 1certificado de publicaciones mensual y 1 reporte de redes sociales mensual</t>
    </r>
    <r>
      <rPr>
        <b/>
        <sz val="11"/>
        <rFont val="Arial"/>
        <family val="2"/>
      </rPr>
      <t xml:space="preserve">
Cantidad Entregada: </t>
    </r>
    <r>
      <rPr>
        <sz val="11"/>
        <rFont val="Arial"/>
        <family val="2"/>
      </rPr>
      <t xml:space="preserve">1certificado de publicaciones mensual y 1 reporte de redes sociales mensual
</t>
    </r>
    <r>
      <rPr>
        <b/>
        <sz val="11"/>
        <rFont val="Arial"/>
        <family val="2"/>
      </rPr>
      <t>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son completas y corresponden a lo descrito en el control, el reporte de redes sociales y los certificados de redes sociales donde consta que todas las publicaciones realizadas en x, facebook, instagram y demas fueron previamente revisadas  y aprobadas antes de su difusión. No se reporta materialización del riesgo
</t>
    </r>
    <r>
      <rPr>
        <b/>
        <sz val="11"/>
        <rFont val="Arial"/>
        <family val="2"/>
      </rPr>
      <t>Recomendaciones</t>
    </r>
    <r>
      <rPr>
        <sz val="11"/>
        <rFont val="Arial"/>
        <family val="2"/>
      </rPr>
      <t xml:space="preserve">: Ninguna.
</t>
    </r>
  </si>
  <si>
    <t>No se materializó, toda vez que se revisó y autorizó  los banners, noticias, archivos multimedia y/o de videos publicados en la página web ., se adjuntan certificados mensuales junto a las matricez correspondientes a estos periodos.</t>
  </si>
  <si>
    <r>
      <rPr>
        <b/>
        <sz val="11"/>
        <rFont val="Arial"/>
        <family val="2"/>
      </rPr>
      <t xml:space="preserve">Evidencia:  </t>
    </r>
    <r>
      <rPr>
        <sz val="11"/>
        <rFont val="Arial"/>
        <family val="2"/>
      </rPr>
      <t>certificación de publicaciòn del contenido (banners, noticias, archivos multimedia y/o de videos) y un resumen con el enlace, fecha y temática de cada una de las publicaciones</t>
    </r>
    <r>
      <rPr>
        <b/>
        <sz val="11"/>
        <rFont val="Arial"/>
        <family val="2"/>
      </rPr>
      <t xml:space="preserve">
Cantidad Esperada: </t>
    </r>
    <r>
      <rPr>
        <sz val="11"/>
        <rFont val="Arial"/>
        <family val="2"/>
      </rPr>
      <t>1 certificacion mensual y un resumen de publicaciones</t>
    </r>
    <r>
      <rPr>
        <b/>
        <sz val="11"/>
        <rFont val="Arial"/>
        <family val="2"/>
      </rPr>
      <t xml:space="preserve">
Cantidad Entregada:</t>
    </r>
    <r>
      <rPr>
        <sz val="11"/>
        <rFont val="Arial"/>
        <family val="2"/>
      </rPr>
      <t xml:space="preserve"> 1 PDF consolidado de las certificaciones de abril a junio
</t>
    </r>
    <r>
      <rPr>
        <b/>
        <sz val="11"/>
        <rFont val="Arial"/>
        <family val="2"/>
      </rPr>
      <t>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corresponden a lo descrito en el control, se adjuntan las certificaciones mensuales y los informes de publicaciones web mensuales que detallan el total de publicaciones realizadas, la fecha de emision, el enlace de consulta, la evidencia y las notas de prensa titular. No se reporta materializacion del riesgo.
</t>
    </r>
    <r>
      <rPr>
        <b/>
        <sz val="11"/>
        <rFont val="Arial"/>
        <family val="2"/>
      </rPr>
      <t>Recomendaciones</t>
    </r>
    <r>
      <rPr>
        <sz val="11"/>
        <rFont val="Arial"/>
        <family val="2"/>
      </rPr>
      <t xml:space="preserve">: Ninguna
</t>
    </r>
  </si>
  <si>
    <t>Para el periodo no se programo esta actividad, toda vez que el control fue actualizado en fecha 26 de junio de 2025</t>
  </si>
  <si>
    <t>Se penalizó conforme a los ANS establecidos en el contrato al operador tecnológico que tiene a cargo la implementación y uso de soluciones integrales redundantes y alta disponibilidad, a datacenter principales y alterno para prevenir y apender las fallas en la plataforma tecnológica, lo cual se encuentra registrado en los informes de gestion del operador tecnológico que se adjuntan como evidencia.</t>
  </si>
  <si>
    <r>
      <t>Evidencia:  Informe de Operador tecnológico
Cantidad Esperada: 3 informes (no es claro en la descripción dice trimestarl y en la periodicidad dice mensual)
Cantidad Entregada: 12 documentos (1 semanal), no es posible establecerla efectividad del control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verificaron dos carpetas con: carpeta 1(3 informes de interventoria marzo-mayo, y 2 informes de supervisión marzo-abril) carpeta 2 (12 reportes -correspondiente a 4 semanas de cada mes- del sistema con datos sin analisis cualitativo). No feu posible concluir que el control fuera efectivo respecto de la causa; por el contrario se encontró una penalización por falla en el servicio.</t>
    </r>
    <r>
      <rPr>
        <b/>
        <sz val="11"/>
        <rFont val="Arial"/>
        <family val="2"/>
      </rPr>
      <t xml:space="preserve">
Recomendaciones</t>
    </r>
    <r>
      <rPr>
        <sz val="11"/>
        <rFont val="Arial"/>
        <family val="2"/>
      </rPr>
      <t>:
1 Se recomienda mejorar la redacción del control, en cuanto al producto a entregar en su periodicidad y sus evidencias.
2 Conforme a lo redactado en el el "reporte lideres operativos" se materializó la situación de disponibilidad del servicio de atención en la línea.</t>
    </r>
  </si>
  <si>
    <t>En el periodo de ejecición del control abril a junio de 2025, no se materializó el riesgo, la jefatura realizó el seguimiento semanal a la disponibilidad de potencia eléctrica UPS´s en la SUR y en el CAD mediante los informes que se adjuntan.</t>
  </si>
  <si>
    <t>No se materializó el riesgo, se adelanto el seguimiento por parte dela jefatura del C4 con el apoyo del personal contratista de seguridad y vigilancia, al uso indebido de elementos o dispositivos electrónicos a la SUR diariamente, se emitio el correo dado que en el trimestre no se reportaron casos.</t>
  </si>
  <si>
    <t>No se materializó el riesgo, se relizaron jornadas de sensibilización y de capacitación a los funcionarios y contratistas en el uso y manejo de la información, se adjuntan las listas de asistencia y otros documentos de las capacitaciones de confirmidad con lo establecido en el control.</t>
  </si>
  <si>
    <r>
      <t>Evidencia:  Correo electrónico de seguimiento al uso indebido de elementos o dispositivos electrónicos
Cantidad Esperada: 3 (tres)
Cantidad Entregada: (tres archivos con la evidencia mensual).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La evidencia cumple con las características del control, no se observa materialización del riesgo. Adicionalmente se recibieron tres carpetas con archivos que no corresponden a la gestión. el control 3 esta duplicado del riesgo R1GE, y las dos carpetas control 2 y 4 están duplicadas y no tiene relación con la causa ni el control</t>
    </r>
    <r>
      <rPr>
        <b/>
        <sz val="11"/>
        <rFont val="Arial"/>
        <family val="2"/>
      </rPr>
      <t xml:space="preserve">
Recomendaciones</t>
    </r>
    <r>
      <rPr>
        <sz val="11"/>
        <rFont val="Arial"/>
        <family val="2"/>
      </rPr>
      <t>:
Mantener el seguimiento y control al ingreso de dispositivos no autorizados
Verificar la clase de información que se adjunta como evidencia.</t>
    </r>
  </si>
  <si>
    <r>
      <t>Evidencia:  Lista de asistencia y material de estudio
Cantidad Esperada: no determinada
Cantidad Entregada: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verifican 35 documentos que contienen listas de asistencia y materiales de capacitación en temas varios.</t>
    </r>
    <r>
      <rPr>
        <b/>
        <sz val="11"/>
        <rFont val="Arial"/>
        <family val="2"/>
      </rPr>
      <t xml:space="preserve">
Recomendaciones</t>
    </r>
    <r>
      <rPr>
        <sz val="11"/>
        <rFont val="Arial"/>
        <family val="2"/>
      </rPr>
      <t>:
Se sugiere implementar la evaluacion del conocimiento, ya que la lista de asistencia y el material, no garantizan lo aprendido en las capacitaciones y/o sesiones
Se recomienda ajustar la periodicidad de la aplicación del control para establecer las magnitudes de verificación.
Un cronograma no es una medida de periodicidad.
Fortalecer el analisis de la 1LD</t>
    </r>
  </si>
  <si>
    <t>Descripción y análisis: Durante el segundo trimestre se realizaron 4 capacitaciones de inducción a servidores nuevos, en donde se abordaron temas relacionados con los instrumentos archivisticos asi:
04-04-2025: Inducción a Servidores
06-04-2025: Inducción a Servidores
14-05-2025: Sistema Integrado de Conservación
18-06-2025: Rescate Documental</t>
  </si>
  <si>
    <r>
      <rPr>
        <b/>
        <sz val="11"/>
        <rFont val="Arial"/>
        <family val="2"/>
      </rPr>
      <t xml:space="preserve">Evidencia: </t>
    </r>
    <r>
      <rPr>
        <sz val="11"/>
        <rFont val="Arial"/>
        <family val="2"/>
      </rPr>
      <t xml:space="preserve">  listas o registro de asistencia virtual o presencial</t>
    </r>
    <r>
      <rPr>
        <b/>
        <sz val="11"/>
        <rFont val="Arial"/>
        <family val="2"/>
      </rPr>
      <t xml:space="preserve">
Cantidad Esperada: </t>
    </r>
    <r>
      <rPr>
        <sz val="11"/>
        <rFont val="Arial"/>
        <family val="2"/>
      </rPr>
      <t>1 verificacion semestral a  la implementación del Plan de Capacitación en Gestión Documental</t>
    </r>
    <r>
      <rPr>
        <b/>
        <sz val="11"/>
        <rFont val="Arial"/>
        <family val="2"/>
      </rPr>
      <t xml:space="preserve">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Las evidencias corresponden a lo descrito en el control
</t>
    </r>
    <r>
      <rPr>
        <b/>
        <sz val="11"/>
        <rFont val="Arial"/>
        <family val="2"/>
      </rPr>
      <t>Recomendaciones</t>
    </r>
    <r>
      <rPr>
        <sz val="11"/>
        <rFont val="Arial"/>
        <family val="2"/>
      </rPr>
      <t xml:space="preserve">: 
1.  Se sugiere a la 1LD fortalecer el diseño del control y definir si su ejecución se orientará a verificar las capacitaciones realizadas. En ese caso, se sugiere incorporar mecanismos de retroalimentación que permitan medir el porcentaje de conocimiento adquirido por los participantes. Alternativamente, si el control se enfocará en el cumplimiento del cronograma de capacitaciones, se debe formalizar dicho cronograma y anexarlo completo para la vigencia actual. En cualquiera de los dos enfoques, al momento de realizar el reporte de monitoreo, se debe indicar el porcentaje esperado como meta para el corte y el porcentaje efectivamente alcanzado, con el fin de facilitar el análisis de cumplimiento.
</t>
    </r>
  </si>
  <si>
    <t>De acuerdo con el plan de trabajo se estima que dichas visitas se realicen apartir del 01 de octubre de 2025.</t>
  </si>
  <si>
    <t>No se realiza reporte para el trimestre 2 de 2025</t>
  </si>
  <si>
    <t>Descripción y análisis: Durante el primer trimestre del 2025 y conforme a los procedimientos establecidos en el procedimiento Consulta y Préstamo de Documentos PD-GD-03, se dio atendieron un total de 95 solicitudes de expedientes, de las cuales se realizó la búsqueda de 671 documentos en físico y el resultado de la digitalización de los expedientes fue un total de 56,131 imágenes, la información se registra en la base de datos de préstamos y devoluciones 2025.</t>
  </si>
  <si>
    <r>
      <t xml:space="preserve">Evidencia:  </t>
    </r>
    <r>
      <rPr>
        <sz val="11"/>
        <rFont val="Arial"/>
        <family val="2"/>
      </rPr>
      <t>matriz de Préstamo y Consulta documental</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N.D.</t>
    </r>
    <r>
      <rPr>
        <b/>
        <sz val="11"/>
        <rFont val="Arial"/>
        <family val="2"/>
      </rPr>
      <t xml:space="preserve">
Fecha de Reporte en Sharepoint: </t>
    </r>
    <r>
      <rPr>
        <sz val="11"/>
        <rFont val="Arial"/>
        <family val="2"/>
      </rPr>
      <t xml:space="preserve">7 Julio 2025
</t>
    </r>
    <r>
      <rPr>
        <b/>
        <sz val="11"/>
        <rFont val="Arial"/>
        <family val="2"/>
      </rPr>
      <t xml:space="preserve">Fecha de Reporte Matriz: </t>
    </r>
    <r>
      <rPr>
        <sz val="11"/>
        <rFont val="Arial"/>
        <family val="2"/>
      </rPr>
      <t>7 Julio 2025</t>
    </r>
    <r>
      <rPr>
        <b/>
        <sz val="11"/>
        <rFont val="Arial"/>
        <family val="2"/>
      </rPr>
      <t xml:space="preserve">
Seguimiento a Evidencia: </t>
    </r>
    <r>
      <rPr>
        <sz val="11"/>
        <rFont val="Arial"/>
        <family val="2"/>
      </rPr>
      <t>La evidencia corresponde a lo establecido en el control.</t>
    </r>
    <r>
      <rPr>
        <b/>
        <sz val="11"/>
        <rFont val="Arial"/>
        <family val="2"/>
      </rPr>
      <t xml:space="preserve">
Recomendaciones: 
</t>
    </r>
    <r>
      <rPr>
        <sz val="11"/>
        <rFont val="Arial"/>
        <family val="2"/>
      </rPr>
      <t>1.  Se sugiere a la 1LD fortalecer el diseño del control</t>
    </r>
    <r>
      <rPr>
        <b/>
        <sz val="11"/>
        <rFont val="Arial"/>
        <family val="2"/>
      </rPr>
      <t xml:space="preserve">
</t>
    </r>
  </si>
  <si>
    <t>De acuerdo al plan de trabajo 2025 la toma física se tiene programada para el segundo semestre de la vigencia. Como evidencia se adjunta Plan de Trabajo 2025.</t>
  </si>
  <si>
    <r>
      <t>Evidencia:  No registra
Cantidad Esperada: 1 (uno)
Cantidad Entregada: Ninguna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Este indicador tiene seguimiento anual, a la fecha no presenta evidencias.
De acuerdo con lo descrito por la 1LD no se evidencia el plan de trabajo 2025</t>
    </r>
    <r>
      <rPr>
        <b/>
        <sz val="11"/>
        <rFont val="Arial"/>
        <family val="2"/>
      </rPr>
      <t xml:space="preserve">
Recomendaciones</t>
    </r>
    <r>
      <rPr>
        <sz val="11"/>
        <rFont val="Arial"/>
        <family val="2"/>
      </rPr>
      <t>:</t>
    </r>
  </si>
  <si>
    <t xml:space="preserve">En el marco del Plan de Capacitación Institucional se realizó la capacitación denominada: "Entrada - Salidas - Manejo y Cuidado de Bienes" el pasado 25 de junio de 2025. </t>
  </si>
  <si>
    <r>
      <rPr>
        <b/>
        <sz val="11"/>
        <rFont val="Arial"/>
        <family val="2"/>
      </rPr>
      <t>Evidencia:  Socializaciones realizadas
Cantidad Esperada: 1 uno 
Cantidad Entregada: 1 uno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analizan tres documentos adjuntos: invitación presentación y lista de asistencia
</t>
    </r>
    <r>
      <rPr>
        <b/>
        <sz val="11"/>
        <rFont val="Arial"/>
        <family val="2"/>
      </rPr>
      <t>Recomendaciones</t>
    </r>
    <r>
      <rPr>
        <sz val="11"/>
        <rFont val="Arial"/>
        <family val="2"/>
      </rPr>
      <t>: 
Se susgiere evaluar el nivel de entendinmiento de la socialización para garantizar su apropiación
Se sugiere tener en cuenta un analisis de causas que permita diseñar un control mas efectivo y articulado
se recomienda fortalecer el análisis de la 1LD</t>
    </r>
  </si>
  <si>
    <t>Se adjuntan los comprobantes de traslado tramitados durante el periodo.</t>
  </si>
  <si>
    <r>
      <rPr>
        <b/>
        <sz val="11"/>
        <rFont val="Arial"/>
        <family val="2"/>
      </rPr>
      <t>Evidencia:  comprobantes de traslado emitidos por la plataforma SISCO
Cantidad Esperada: 3
Cantidad Entregada: 3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revisaron los adjuntos que incluyen reportes de movimientos de bienes  para los meses de abril, mayo y junio
</t>
    </r>
    <r>
      <rPr>
        <b/>
        <sz val="11"/>
        <rFont val="Arial"/>
        <family val="2"/>
      </rPr>
      <t>Recomendaciones</t>
    </r>
    <r>
      <rPr>
        <sz val="11"/>
        <rFont val="Arial"/>
        <family val="2"/>
      </rPr>
      <t>: 
Se sugiere profundizar el analisis de causas y corroborar el disñeo de control
se sugiere fortalecer el analisis de la 1LD</t>
    </r>
  </si>
  <si>
    <t>Durante el segundo trimestre del año 2025, la Dirección de Tecnologías y Sistemas de la Información dio continuidad al proceso de estructuración contractual conforme al Plan Anual de Adquisiciones. En este periodo se suscribieron y formalizaron múltiples contratos orientados a la provisión de servicios profesionales, infraestructura tecnológica, plataformas, soluciones cloud y componentes de soporte TI, todos los cuales contaron con especificaciones  técnicas previamente validadas, ajustadas y aprobadas.
Para los servicios de: 
1. Solución de busqueda de información 
2. Certificado de firmas electronicas
3. Nube de Oracle 
4. Conectividad
5. Mesa de Servicios 
6. Cableado
7. Lago de datos</t>
  </si>
  <si>
    <r>
      <rPr>
        <b/>
        <sz val="11"/>
        <rFont val="Arial"/>
        <family val="2"/>
      </rPr>
      <t xml:space="preserve">Evidencia:  </t>
    </r>
    <r>
      <rPr>
        <sz val="11"/>
        <rFont val="Arial"/>
        <family val="2"/>
      </rPr>
      <t>ficha técnica aprobada o comunicación de solicitud de elaboración y/o ajuste</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N.D</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</si>
  <si>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Para el periodo correspondiente al segundo trimestre del 2025, se realizó el registro en el instrumento de seguimiento de los siguientes contratos:
* Contrato No. 1449-2024
* Contrato No. 1783-2024
* Contrato No. 1792-2024
* Contrato No. 1934-2024
* Contrato No. 1935-2024
* Contrato No.   519-2024
* Contrato No. 1699 -2024
* Contrato No. 1700 -2024</t>
  </si>
  <si>
    <r>
      <rPr>
        <b/>
        <sz val="11"/>
        <rFont val="Arial"/>
        <family val="2"/>
      </rPr>
      <t xml:space="preserve">Evidencia:  </t>
    </r>
    <r>
      <rPr>
        <sz val="11"/>
        <rFont val="Arial"/>
        <family val="2"/>
      </rPr>
      <t>instrumento de seguimiento técnico, jurídico, administrativo y financiero</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8</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</si>
  <si>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En cumplimiento de la actividad, se ejecutó la siguiente actividad: 
1. Actualización del plan de trabajo de mantenimiento </t>
  </si>
  <si>
    <r>
      <rPr>
        <b/>
        <sz val="11"/>
        <rFont val="Arial"/>
        <family val="2"/>
      </rPr>
      <t xml:space="preserve">Evidencia:  </t>
    </r>
    <r>
      <rPr>
        <sz val="11"/>
        <rFont val="Arial"/>
        <family val="2"/>
      </rPr>
      <t>Plan de Mantenimiento actualizado o el acta de la mesa de trabajo adelantada</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1</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</si>
  <si>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Durante el segundo trimestre de 2025, la Dirección de Tecnologías y Sistemas de la Información fortaleció la incorporación de Acuerdos de Niveles de Servicio (ANS) en los procesos contractuales que demandan prestaciones recurrentes, soporte técnico o atención en tiempo real, asegurando su inclusión como herramienta clave para garantizar calidad, disponibilidad y tiempos de respuesta en la ejecución contractual.
En dicho periodo, se realizó validación de ANS en el contrato SCJ-1782-2025, así como en los procesos nuevos en estructuración mesa de servicios TI (item del PAA 11253).
Para el periodo correspondiente al segundo trimestre del 2025, los Acuerdos de Nivel de Servicio de los siguientes contratos se encuentran cumplidos y no existe ANS que implique seguimiento:
* Contrato No. 1449-2025
* Contrato No. 1783-2025
* Contrato No. 1934-2025
* Contrato No. 1935-2025
</t>
  </si>
  <si>
    <r>
      <rPr>
        <b/>
        <sz val="11"/>
        <rFont val="Arial"/>
        <family val="2"/>
      </rPr>
      <t>Evidencia:  D</t>
    </r>
    <r>
      <rPr>
        <sz val="11"/>
        <rFont val="Arial"/>
        <family val="2"/>
      </rPr>
      <t>efinición de los acuerdos de niveles de servicios en los documentos que soportan el proceso y para el seguimiento con el instrumento de Seguimiento Contractual establecido</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1</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</si>
  <si>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En cumplimiento al control,  se realizó la actualización del plan de revisión documental con corte a 30 de junio del 2025. En lo que compete al procedimiento de gestión de infraestructura, es mismo fue revisado por el grupo de infraestructura. </t>
  </si>
  <si>
    <r>
      <rPr>
        <b/>
        <sz val="11"/>
        <rFont val="Arial"/>
        <family val="2"/>
      </rPr>
      <t xml:space="preserve">Evidencia: </t>
    </r>
    <r>
      <rPr>
        <sz val="11"/>
        <rFont val="Arial"/>
        <family val="2"/>
      </rPr>
      <t>Plan de elaboración y/o actualización de los procedimientos y la ejecución del mismo</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1 plan y 1 correo con evidencia de la revision del equipo de infraestructura</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</si>
  <si>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al control, se realizó la actualización del plan de elaboración y/o actualización de los procedimientos del proceso de Gestión de Tecnologias de la Información, el cual contiiene  la ejecución del mismo.</t>
  </si>
  <si>
    <r>
      <rPr>
        <b/>
        <sz val="11"/>
        <rFont val="Arial"/>
        <family val="2"/>
      </rPr>
      <t xml:space="preserve">Evidencia: </t>
    </r>
    <r>
      <rPr>
        <sz val="11"/>
        <rFont val="Arial"/>
        <family val="2"/>
      </rPr>
      <t>plan de elaboración y/o actualización de los procedimientos y la ejecución del mismo</t>
    </r>
    <r>
      <rPr>
        <b/>
        <sz val="11"/>
        <rFont val="Arial"/>
        <family val="2"/>
      </rPr>
      <t xml:space="preserve">
Cantidad Esperada: </t>
    </r>
    <r>
      <rPr>
        <sz val="11"/>
        <rFont val="Arial"/>
        <family val="2"/>
      </rPr>
      <t>1</t>
    </r>
    <r>
      <rPr>
        <b/>
        <sz val="11"/>
        <rFont val="Arial"/>
        <family val="2"/>
      </rPr>
      <t xml:space="preserve">
Cantidad Entregada: </t>
    </r>
    <r>
      <rPr>
        <sz val="11"/>
        <rFont val="Arial"/>
        <family val="2"/>
      </rPr>
      <t xml:space="preserve">1 plan </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</si>
  <si>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 lo propuesto, se tiene vigente y actualizado el procedimiento de gestión de requerimientos de TI el cual esta formalizado en el portal MIPG. Así mismo, se adjunta reporte de KPI de la herramienta services manager sobre los requerimientos registrados en el segundo trimestre de 2025.  (archivo adjunto)</t>
  </si>
  <si>
    <r>
      <rPr>
        <b/>
        <sz val="11"/>
        <rFont val="Arial"/>
        <family val="2"/>
      </rPr>
      <t xml:space="preserve">Evidencia: </t>
    </r>
    <r>
      <rPr>
        <sz val="11"/>
        <rFont val="Arial"/>
        <family val="2"/>
      </rPr>
      <t>definición de los acuerdos de niveles de operación en los procedimientos que soportan el proceso, y para el seguimiento se contará con los registros de aplicabilidad de los procedimientos a través de la herramienta de Servicio (reporte de parametrización)</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1 plan de trabajo </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</si>
  <si>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al control propuesto en marco de la divulgación y socialización  de la Politica  y Seguridad Digital, en la primer mesa Tecnicas de Gobierno y de Seguridad Digital 2025, se abordo lo siguiente: 
Verificación del Quorum​
Contexto reunión Mesa Técnica de Gobierno Digital y Seguridad Digital – Tercera sesión 2024​
2.1. 2004 Sesion-15-01-2025 Mesa Técnica de Gobierno Digital y Seguridad Digital.	​
Mesa Técnica de Gobierno Digital​
3.1. Socialización y aprobación PETI - Comité de Gestión y Desempeño Institucional - Publicado enero 2025. ​
3.2. Reporte FURAG de las Política de Gobierno Digital y Seguridad Digital.
3.3  Formulación Plan de Acción MIPG 2025.​
3.4  Reporte estado avance proyectos PETI corte marzo 31​
Mesa Técnica de Seguridad Digital​ Seguridad de la información ​
4.1. Actualización Plan de Seguridad​
4.2. Actualización Plan de Tratamiento de Riesgos​
4.3. Reporte cierre primer cuatrimestre vigencia 2025​
4.4. Notificación a las dependencias mediante memorando para validación observaciones OCI y cargue de evidencias.​</t>
  </si>
  <si>
    <r>
      <rPr>
        <b/>
        <sz val="11"/>
        <rFont val="Arial"/>
        <family val="2"/>
      </rPr>
      <t xml:space="preserve">Evidencia: </t>
    </r>
    <r>
      <rPr>
        <sz val="11"/>
        <rFont val="Arial"/>
        <family val="2"/>
      </rPr>
      <t>comunicación de invitación a la sesión de divulgación y socialización, acta</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 1citacion y 1 acta</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</si>
  <si>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al control propuesto,  en el marco de generar acciones de uso y apropiación y de la política de gestión de conocimiento e innovación, con otras entidades, academia y proveedores, se realizó el 29 de mayo del 2025 charla de uso del portal de datos abiertos a través de IDECA</t>
  </si>
  <si>
    <r>
      <rPr>
        <b/>
        <sz val="11"/>
        <rFont val="Arial"/>
        <family val="2"/>
      </rPr>
      <t xml:space="preserve">Evidencia: </t>
    </r>
    <r>
      <rPr>
        <sz val="11"/>
        <rFont val="Arial"/>
        <family val="2"/>
      </rPr>
      <t>presentaciones y/o documentos, listado de Asistencia que genera la herramienta TEAMS</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grabacion de la sesion y listado de asistencia de TEAMS
</t>
    </r>
    <r>
      <rPr>
        <b/>
        <sz val="11"/>
        <rFont val="Arial"/>
        <family val="2"/>
      </rPr>
      <t>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</si>
  <si>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En cumplimiento al control propuesto, por parte de la Dirección de Tecnologias y Sistemas de la Información,  se remitio memorando a los Directivos de la Entidad con corte a 30 de junio del 2025. </t>
  </si>
  <si>
    <r>
      <rPr>
        <b/>
        <sz val="11"/>
        <rFont val="Arial"/>
        <family val="2"/>
      </rPr>
      <t xml:space="preserve">Evidencia: </t>
    </r>
    <r>
      <rPr>
        <sz val="11"/>
        <rFont val="Arial"/>
        <family val="2"/>
      </rPr>
      <t>Acta del Comité de Gestión y Desempeño Institucional o el memorando radicado por ORFEO mes vencido</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1 MEMORANDO </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</si>
  <si>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r>
      <rPr>
        <b/>
        <sz val="11"/>
        <rFont val="Arial"/>
        <family val="2"/>
      </rPr>
      <t xml:space="preserve">Evidencia: </t>
    </r>
    <r>
      <rPr>
        <sz val="11"/>
        <rFont val="Arial"/>
        <family val="2"/>
      </rPr>
      <t>ficha técnica aprobada o comunicación de solicitud de elaboración y/o ajuste</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 14 fichas tecnicas y 14 estudios previos</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</si>
  <si>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 lo definido en el control y tenienddo en cuenta que en el primer trimestre del 2025,  se  presentaron los resultados de la encuesta de identificación de necesidades de uso y apropiación. A partir de dichos resultados se presenta la estrategia de uso y apropiación de acuerdo al informe consolidado</t>
  </si>
  <si>
    <r>
      <rPr>
        <b/>
        <sz val="11"/>
        <rFont val="Arial"/>
        <family val="2"/>
      </rPr>
      <t xml:space="preserve">Evidencia: </t>
    </r>
    <r>
      <rPr>
        <sz val="11"/>
        <rFont val="Arial"/>
        <family val="2"/>
      </rPr>
      <t>encuesta de identificación de expectativas y necesidades de los funcionarios y los contratistas en relación con acciones de uso y apropiación de los servicios tecnológicos</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 xml:space="preserve"> ESTRATEGIA DE USO Y APROPIACIÓN DE TECNOLOGIAS 2025</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evidencia la ejecución del control con la generación del documento “Estrategia de Uso y Aprobación de Tecnologías 2025”, conforme a la descripción establecida. Dicho documento contempla las necesidades y expectativas de los funcionarios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</si>
  <si>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En cumplimiento del control, se cuenta con el plan de uso y apropiación actualizado con corte a 30 de junio del 2025 </t>
  </si>
  <si>
    <r>
      <rPr>
        <b/>
        <sz val="11"/>
        <rFont val="Arial"/>
        <family val="2"/>
      </rPr>
      <t xml:space="preserve">Evidencia: </t>
    </r>
    <r>
      <rPr>
        <sz val="11"/>
        <rFont val="Arial"/>
        <family val="2"/>
      </rPr>
      <t xml:space="preserve"> avances del Plan de uso y apropiación</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1 plan de uso y apropiación</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</si>
  <si>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"En cumplimiento al control propuesto en marco de la divulgación y socialización  de la Politica  y Seguridad Digital, en la primer mesa Tecnicas de Gobierno y de Seguridad Digital 2025, se abordo lo siguiente: 
Verificación del Quorum​
Contexto reunión Mesa Técnica de Gobierno Digital y Seguridad Digital – Tercera sesión 2024​
2.1. 2004 Sesion-15-01-2025 Mesa Técnica de Gobierno Digital y Seguridad Digital.	​
Mesa Técnica de Gobierno Digital​
3.1. Socialización y aprobación PETI - Comité de Gestión y Desempeño Institucional - Publicado enero 2025. ​
3.2. Reporte FURAG de las Política de Gobierno Digital y Seguridad Digital.
3.3  Formulación Plan de Acción MIPG 2025.​
3.4  Reporte estado avance proyectos PETI corte marzo 31​
Mesa Técnica de Seguridad Digital​ Seguridad de la información ​
4.1. Actualización Plan de Seguridad​
4.2. Actualización Plan de Tratamiento de Riesgos​
4.3. Reporte cierre primer cuatrimestre vigencia 2025​
4.4. Notificación a las dependencias mediante memorando para validación observaciones OCI y cargue de evidencias.​
   Ciberseguridad y Continuidad de Servicios Tecnológicos  ​
4.5 Cierre Plan de Trabajo Ciberseguridad – Continuidad Servicios Tecnológicos 2024​
4.6 Ciberseguridad Estado Actual – Deseado​
4.7 Identificación Preliminar Soluciones Tecnológicas - Activos de Información Críticos​
Varios y Recomendaciones​</t>
  </si>
  <si>
    <r>
      <rPr>
        <b/>
        <sz val="11"/>
        <rFont val="Arial"/>
        <family val="2"/>
      </rPr>
      <t xml:space="preserve">Evidencia: </t>
    </r>
    <r>
      <rPr>
        <sz val="11"/>
        <rFont val="Arial"/>
        <family val="2"/>
      </rPr>
      <t>comunicación de invitación a la sesión de divulgación y socialización, acta</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1citacion - 1 acta - PPTX</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</si>
  <si>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 xml:space="preserve">En cumplimiento del control, se desarollaron las mesas de trabajo con las areas funcionales. </t>
  </si>
  <si>
    <r>
      <rPr>
        <b/>
        <sz val="11"/>
        <rFont val="Arial"/>
        <family val="2"/>
      </rPr>
      <t xml:space="preserve">Evidencia: </t>
    </r>
    <r>
      <rPr>
        <sz val="11"/>
        <rFont val="Arial"/>
        <family val="2"/>
      </rPr>
      <t>comunicación de invitación a la sesión de validación, acta de dicha sesión y de las que se lleven a cabo junto a la lista de asistencia que genera la Herramienta TEAMS</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8 ACTAS DE REUNION DEL PERIODO DE REPORTE</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Desde la OAP se indica que el proceso se encuentra actualmente en la actualización de sus riesgos y controles, por lo cual es posible que el enfoque y las evidencias asociadas sean modificadas en la siguiente version de la matriz de riesgos de gestión.
</t>
    </r>
  </si>
  <si>
    <t>Se realiza la conciliacion mensual de las cuentas contables reflejadas en los estados financieros, para los casos en que se requiera, se realiza la respectiva contabilizacion de saldos generando un comprobante contable el cual es soportado con un archivo excel con la conciliacion y movimiento contable arrojado por el sistema si capital.</t>
  </si>
  <si>
    <r>
      <rPr>
        <b/>
        <sz val="11"/>
        <rFont val="Arial"/>
        <family val="2"/>
      </rPr>
      <t>Evidencia:  Conciliaciones y libros auxiliares
Cantidad Esperada: No especificada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realiza la lectura de 41 archivos (meorandos, correos electrónicos, archivos excel con información de control de anticipos, recursos, avances), no se identificó documento del sistema SICAPITAL
</t>
    </r>
    <r>
      <rPr>
        <b/>
        <sz val="11"/>
        <rFont val="Arial"/>
        <family val="2"/>
      </rPr>
      <t>Recomendaciones</t>
    </r>
    <r>
      <rPr>
        <sz val="11"/>
        <rFont val="Arial"/>
        <family val="2"/>
      </rPr>
      <t>: 
La causa raíz no está formulada como una acción/omisión directa, lo cual impide evaluarla como “causa eficiente del daño” (concepto clave de la guía No 6). propuesta (Omisión en la validación técnica del clasificador presupuestal y contable al momento de realizar los registros.)
Fortalecer el analisis de la 1LD</t>
    </r>
  </si>
  <si>
    <t>Mensualmente la Direccion Financiera remite a las areas, la circularizacion de saldos reflejados en los Estados Financieros, los cuales tienen como finalidad de informarles  respecto a los movimientos contables para que se tomen las medidas correspondientes a su legalizacion o gestion.</t>
  </si>
  <si>
    <r>
      <rPr>
        <b/>
        <sz val="11"/>
        <rFont val="Arial"/>
        <family val="2"/>
      </rPr>
      <t>Evidencia:  circularizacion de saldos
Cantidad Esperada: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No se evidencia los archivos de anticipos y cuentas del mes de junio / los archivos de circularización al paracer corresponde al control 2
</t>
    </r>
    <r>
      <rPr>
        <b/>
        <sz val="11"/>
        <rFont val="Arial"/>
        <family val="2"/>
      </rPr>
      <t>Recomendaciones</t>
    </r>
    <r>
      <rPr>
        <sz val="11"/>
        <rFont val="Arial"/>
        <family val="2"/>
      </rPr>
      <t xml:space="preserve">: 
Se sugiere establcer el plaso a seguir, si el control no funciona, teniendo en cuenta la descripción </t>
    </r>
  </si>
  <si>
    <t>La Direccion Financiera a traves de la Herramienta Ofimatica del Control Ordenes de Pago Virtual, de manera mensual lleva el control de las cuentas por pagar radicadas al area, a traves del cual se lleva el seguimiento del tramite en cuanto a la liquidacion, revision contable, revision presupuestal, revision final y respectivo cargue en la Secretaria Distrital de Hacienda.</t>
  </si>
  <si>
    <r>
      <rPr>
        <b/>
        <sz val="11"/>
        <rFont val="Arial"/>
        <family val="2"/>
      </rPr>
      <t>Evidencia:  Control OPS (mes) 2025
Cantidad Esperada: 3 tres
Cantidad Entregada: 3 tres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verifican los datos contenidos en la hoja de trabajo "control OPS" 
</t>
    </r>
    <r>
      <rPr>
        <b/>
        <sz val="11"/>
        <rFont val="Arial"/>
        <family val="2"/>
      </rPr>
      <t>Recomendaciones</t>
    </r>
    <r>
      <rPr>
        <sz val="11"/>
        <rFont val="Arial"/>
        <family val="2"/>
      </rPr>
      <t>: 
Se sugiere que el control este en cabeza de un cargo definido
En el controls e menciona reporte de la herramienta ofimatica, la cual se debería anexar como evidencia.
Se sugiere fortalecer el analisis y conclusión del control</t>
    </r>
  </si>
  <si>
    <t>Mensualmente la Direccion Financiera remite correo electronico de devolucion a las areas solicitantes respecto a las solicitudes de CRP que no cumplan con los requisitos establecidos en el Instructivo I-GF-8 con el fin de que las mismas subsanen y se logre continuar con el tramite correspondiente.</t>
  </si>
  <si>
    <r>
      <rPr>
        <b/>
        <sz val="11"/>
        <rFont val="Arial"/>
        <family val="2"/>
      </rPr>
      <t>Evidencia:  Correo electrónico
Cantidad Esperada: Por demanda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 el informe de devoluciones, y 15 correos de devolución
</t>
    </r>
    <r>
      <rPr>
        <b/>
        <sz val="11"/>
        <rFont val="Arial"/>
        <family val="2"/>
      </rPr>
      <t>Recomendaciones</t>
    </r>
    <r>
      <rPr>
        <sz val="11"/>
        <rFont val="Arial"/>
        <family val="2"/>
      </rPr>
      <t>: 
La causa raiz son las falencias en la aplicación del instructivo, se sugiere revisar la redacción del riesgo o la del control.
La verificación de requisitos para la expedición de los cdr debe ser permanente.
Se sugiere fortalecer el analisis de la LD1, (no se puee establecer si las devoluciones son el 100% de las detecciones o se materializóalguna)</t>
    </r>
  </si>
  <si>
    <t>Los profesionales de las unidades ejecutoras realizaron la verificacion de la documentacion para poder suscribr los contratos. Se remite listados de contratos suscritos con el correspondiente link de consulta en SECOP en los cuales se encuentra la documentación de cada contrato.</t>
  </si>
  <si>
    <r>
      <t xml:space="preserve">Evidencia:  </t>
    </r>
    <r>
      <rPr>
        <sz val="11"/>
        <rFont val="Arial"/>
        <family val="2"/>
      </rPr>
      <t>matriz que relaciona el total de contratos suscritos en el periodo a reportar, con el correspondiente link de Secop II ( que contiene todos los documentos del contrato acorde a F-GCT-1367 vigente a la fecha)</t>
    </r>
    <r>
      <rPr>
        <b/>
        <sz val="11"/>
        <rFont val="Arial"/>
        <family val="2"/>
      </rPr>
      <t xml:space="preserve">
Cantidad Esperada: </t>
    </r>
    <r>
      <rPr>
        <sz val="11"/>
        <rFont val="Arial"/>
        <family val="2"/>
      </rPr>
      <t xml:space="preserve">1 consolidada
</t>
    </r>
    <r>
      <rPr>
        <b/>
        <sz val="11"/>
        <rFont val="Arial"/>
        <family val="2"/>
      </rPr>
      <t xml:space="preserve">Cantidad Entregada:  </t>
    </r>
    <r>
      <rPr>
        <sz val="11"/>
        <rFont val="Arial"/>
        <family val="2"/>
      </rPr>
      <t>2 , 1 por cada unidad ejecutora</t>
    </r>
    <r>
      <rPr>
        <b/>
        <sz val="11"/>
        <rFont val="Arial"/>
        <family val="2"/>
      </rPr>
      <t xml:space="preserve">
Fecha de Reporte en Sharepoint: </t>
    </r>
    <r>
      <rPr>
        <sz val="11"/>
        <rFont val="Arial"/>
        <family val="2"/>
      </rPr>
      <t>4 Julio 2025</t>
    </r>
    <r>
      <rPr>
        <b/>
        <sz val="11"/>
        <rFont val="Arial"/>
        <family val="2"/>
      </rPr>
      <t xml:space="preserve">
Fecha de Reporte Matriz: </t>
    </r>
    <r>
      <rPr>
        <sz val="11"/>
        <rFont val="Arial"/>
        <family val="2"/>
      </rPr>
      <t xml:space="preserve">7 Julio 2025
</t>
    </r>
    <r>
      <rPr>
        <b/>
        <sz val="11"/>
        <rFont val="Arial"/>
        <family val="2"/>
      </rPr>
      <t xml:space="preserve">Seguimiento a Evidencia: </t>
    </r>
    <r>
      <rPr>
        <sz val="11"/>
        <rFont val="Arial"/>
        <family val="2"/>
      </rPr>
      <t>La evidencia corresponde a lo descrito en el control, adjuntan link de secop II para un total de 551 contratos donde se pueden consultar los documentos del contratista para cada contrato.</t>
    </r>
    <r>
      <rPr>
        <b/>
        <sz val="11"/>
        <rFont val="Arial"/>
        <family val="2"/>
      </rPr>
      <t xml:space="preserve">
Recomendaciones: </t>
    </r>
    <r>
      <rPr>
        <sz val="11"/>
        <rFont val="Arial"/>
        <family val="2"/>
      </rPr>
      <t>Se recomienda fortalecer el reporte de ejecución del control acorde a lineamientos de la politica administración de riesgos</t>
    </r>
  </si>
  <si>
    <t xml:space="preserve">Los profesionales de las unidades ejecutoras realizaron la verificacion de cumplimiento de los requisitos minimos habilitantes sobre los procesos de selección adelantados dentro del segundo trimestre. Se remite listado de los procesos de selección suscritos con el correspondiente link de consulta en SECOP II.  </t>
  </si>
  <si>
    <r>
      <rPr>
        <b/>
        <sz val="11"/>
        <rFont val="Arial"/>
        <family val="2"/>
      </rPr>
      <t xml:space="preserve">Evidencia:  </t>
    </r>
    <r>
      <rPr>
        <sz val="11"/>
        <rFont val="Arial"/>
        <family val="2"/>
      </rPr>
      <t>Como evidencia se relaciona el link de consulta en Secop II de los contratos suscritos en el periodo a reportar,  en el cual se incluye  el informe de evaluación.</t>
    </r>
    <r>
      <rPr>
        <b/>
        <sz val="11"/>
        <rFont val="Arial"/>
        <family val="2"/>
      </rPr>
      <t xml:space="preserve">
Cantidad Esperada: C</t>
    </r>
    <r>
      <rPr>
        <sz val="11"/>
        <rFont val="Arial"/>
        <family val="2"/>
      </rPr>
      <t>onsolidado de contratos suscritos</t>
    </r>
    <r>
      <rPr>
        <b/>
        <sz val="11"/>
        <rFont val="Arial"/>
        <family val="2"/>
      </rPr>
      <t xml:space="preserve">
Cantidad Entregada: </t>
    </r>
    <r>
      <rPr>
        <sz val="11"/>
        <rFont val="Arial"/>
        <family val="2"/>
      </rPr>
      <t>2 archivos excel</t>
    </r>
    <r>
      <rPr>
        <b/>
        <sz val="11"/>
        <rFont val="Arial"/>
        <family val="2"/>
      </rPr>
      <t xml:space="preserve">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1. UE1: Los links de los contratos relacionados en el anexo, al momento de la consulta SECOP II indica error y la necesidad de consultar a la mesa de servicio por lo cual no es posible consultar los informes de evaluación.
2. UE2: Los links de los contratos asociados a ordenes de compra evidencian el informe de evaluación, no obstante los links de secop de las modalidades de seleccion diferente a ordenes de compra,  no permiten visualizar la etapa precontractual.
</t>
    </r>
    <r>
      <rPr>
        <b/>
        <sz val="11"/>
        <rFont val="Arial"/>
        <family val="2"/>
      </rPr>
      <t>Recomendaciones</t>
    </r>
    <r>
      <rPr>
        <sz val="11"/>
        <rFont val="Arial"/>
        <family val="2"/>
      </rPr>
      <t xml:space="preserve">: 
Se recomienda al proceso ajustar la ejecución del control, ya sea mediante la modificación de la redacción del mismo para reflejar adecuadamente el tipo de enlace que permite verificar el cumplimiento del objetivo (por ejemplo, enlace a la Tienda Virtual cuando aplique), o mediante la actualización de las evidencias adjuntas, garantizando que los enlaces al SECOP II permitan acceder efectivamente al informe de evaluación definitivo del proceso de selección. Esto con el fin de asegurar trazabilidad, verificabilidad y coherencia con el objetivo del control.  
</t>
    </r>
  </si>
  <si>
    <t xml:space="preserve">Desde la Dirección de Operaciones para el Fortalecimiento y la Dirección Juridica y Contractual se remitieron memorandos a las dependencias que cuentan con contratos pendientes por liquidar. Se remiten memorando y bases de datos con el reporte correspondiente a los supervisores. </t>
  </si>
  <si>
    <r>
      <rPr>
        <b/>
        <sz val="11"/>
        <rFont val="Arial"/>
        <family val="2"/>
      </rPr>
      <t xml:space="preserve">Evidencia:  </t>
    </r>
    <r>
      <rPr>
        <sz val="11"/>
        <rFont val="Arial"/>
        <family val="2"/>
      </rPr>
      <t xml:space="preserve">memorandos emitidos junto con la base de datos. </t>
    </r>
    <r>
      <rPr>
        <b/>
        <sz val="11"/>
        <rFont val="Arial"/>
        <family val="2"/>
      </rPr>
      <t xml:space="preserve">
Cantidad Esperada: </t>
    </r>
    <r>
      <rPr>
        <sz val="11"/>
        <rFont val="Arial"/>
        <family val="2"/>
      </rPr>
      <t>Memorando(s) y base de datos</t>
    </r>
    <r>
      <rPr>
        <b/>
        <sz val="11"/>
        <rFont val="Arial"/>
        <family val="2"/>
      </rPr>
      <t xml:space="preserve">
Cantidad Entregada: </t>
    </r>
    <r>
      <rPr>
        <sz val="11"/>
        <rFont val="Arial"/>
        <family val="2"/>
      </rPr>
      <t>Memorando(s) y base de datos</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y permite verificar la trazabilidad con el reporte del SIGA
</t>
    </r>
    <r>
      <rPr>
        <b/>
        <sz val="11"/>
        <rFont val="Arial"/>
        <family val="2"/>
      </rPr>
      <t>Recomendaciones</t>
    </r>
    <r>
      <rPr>
        <sz val="11"/>
        <rFont val="Arial"/>
        <family val="2"/>
      </rPr>
      <t xml:space="preserve">: Tener en cuenta el plazo para la liquidacion de los contratos descritos en el pliego de condiciones y la ley 1150 de 2007 y asi evitar afectacion economica acorde al riesgo en cuestión
</t>
    </r>
  </si>
  <si>
    <t>Los profesionales de las unidades ejecutoras mensualmente verificaron toda la información contractual requerida para realizar la elaboración de los reportes de SIDEAP y SIVICOF. Se remite los archivo de cruce y correos de solicutud de información.</t>
  </si>
  <si>
    <r>
      <rPr>
        <b/>
        <sz val="11"/>
        <rFont val="Arial"/>
        <family val="2"/>
      </rPr>
      <t xml:space="preserve">Evidencia:  </t>
    </r>
    <r>
      <rPr>
        <sz val="11"/>
        <rFont val="Arial"/>
        <family val="2"/>
      </rPr>
      <t>excel o correo electrónico</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N.d</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ejecucion, evidencias y periodicidad de ejecucion corresponden a lo relacionado en la descripcion del control.
</t>
    </r>
    <r>
      <rPr>
        <b/>
        <sz val="11"/>
        <rFont val="Arial"/>
        <family val="2"/>
      </rPr>
      <t>Recomendaciones</t>
    </r>
    <r>
      <rPr>
        <sz val="11"/>
        <rFont val="Arial"/>
        <family val="2"/>
      </rPr>
      <t xml:space="preserve">: Ninguna
</t>
    </r>
  </si>
  <si>
    <t>La Dirección Juridica y  Contractual realizó el seguimeinto al plan anual de adquisiciones desde su competencia y envió comuniicaciones  a las dependencias solicitando la radicacion oprotuna de los requerimientos</t>
  </si>
  <si>
    <r>
      <rPr>
        <b/>
        <sz val="11"/>
        <rFont val="Arial"/>
        <family val="2"/>
      </rPr>
      <t xml:space="preserve">Evidencia:   </t>
    </r>
    <r>
      <rPr>
        <sz val="11"/>
        <rFont val="Arial"/>
        <family val="2"/>
      </rPr>
      <t>memorando</t>
    </r>
    <r>
      <rPr>
        <b/>
        <sz val="11"/>
        <rFont val="Arial"/>
        <family val="2"/>
      </rPr>
      <t xml:space="preserve">
Cantidad Esperada: 3
Cantidad Entregada: </t>
    </r>
    <r>
      <rPr>
        <sz val="11"/>
        <rFont val="Arial"/>
        <family val="2"/>
      </rPr>
      <t>12</t>
    </r>
    <r>
      <rPr>
        <b/>
        <sz val="11"/>
        <rFont val="Arial"/>
        <family val="2"/>
      </rPr>
      <t xml:space="preserve">
Fecha de Reporte en Sharepoin</t>
    </r>
    <r>
      <rPr>
        <sz val="11"/>
        <rFont val="Arial"/>
        <family val="2"/>
      </rPr>
      <t xml:space="preserve">t: 2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evidencian memorandos de alertamiento a la subs de acceso a la justicia, la subsecretaria de gestion institucional, subs seguridad y convivencia, direccion de tecnologias y sistemas de la información y subs gestion institucional.
</t>
    </r>
    <r>
      <rPr>
        <b/>
        <sz val="11"/>
        <rFont val="Arial"/>
        <family val="2"/>
      </rPr>
      <t>Recomendaciones</t>
    </r>
    <r>
      <rPr>
        <sz val="11"/>
        <rFont val="Arial"/>
        <family val="2"/>
      </rPr>
      <t xml:space="preserve">: Ninguna
</t>
    </r>
  </si>
  <si>
    <t>La Dirección Técnica realizó seguimiento al plan anual de adquisiciones desde su competencia y se enviaron las comunicaciones a los clientes internos y externos solicitando la radicación oportuna de los requerimientos.
La Dirección de Operaciones para el Fortalecimiento emitio tres memorandos de seguimiento al cumplimiento del PAA segun la programación alli descrita, dirigida a las dependencias responsables de la necesidad.</t>
  </si>
  <si>
    <r>
      <rPr>
        <b/>
        <sz val="11"/>
        <rFont val="Arial"/>
        <family val="2"/>
      </rPr>
      <t xml:space="preserve">Evidencia:  </t>
    </r>
    <r>
      <rPr>
        <sz val="11"/>
        <rFont val="Arial"/>
        <family val="2"/>
      </rPr>
      <t>actas de reunión y/o memorandos y/o bases de seguimiento</t>
    </r>
    <r>
      <rPr>
        <b/>
        <sz val="11"/>
        <rFont val="Arial"/>
        <family val="2"/>
      </rPr>
      <t xml:space="preserve">
Cantidad Esperada: 3
Cantidad Entregada: </t>
    </r>
    <r>
      <rPr>
        <sz val="11"/>
        <rFont val="Arial"/>
        <family val="2"/>
      </rPr>
      <t>3</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evidencia alertamientos sobre cumplimiento del PAA 5 en abril, 1 en mayo y 2 enjunio; asi como actas de reunion sobre seguimiento al PAA (2 EN ABRIL Y 2 EN MAYO)
</t>
    </r>
    <r>
      <rPr>
        <b/>
        <sz val="11"/>
        <rFont val="Arial"/>
        <family val="2"/>
      </rPr>
      <t>Recomendaciones</t>
    </r>
    <r>
      <rPr>
        <sz val="11"/>
        <rFont val="Arial"/>
        <family val="2"/>
      </rPr>
      <t xml:space="preserve">: Ninguna
</t>
    </r>
  </si>
  <si>
    <t>La Direccion juridica y contractual realizo por parte de las 2 unidades ejecutoras  capacitacion sobre cargue de documentación en SECOP II y lineamiento de pagos, con el proposito de socializar a los supervisiores la información y realizar una valoracion de las evaluaciones realizadas con más aciertos sobre el conocimiento de la labor del supervisior y en menor escala el uso de la herramienta SECOP</t>
  </si>
  <si>
    <r>
      <rPr>
        <b/>
        <sz val="11"/>
        <rFont val="Arial"/>
        <family val="2"/>
      </rPr>
      <t xml:space="preserve">Evidencia:  </t>
    </r>
    <r>
      <rPr>
        <sz val="11"/>
        <rFont val="Arial"/>
        <family val="2"/>
      </rPr>
      <t>reporte consolidado de las evaluaciones</t>
    </r>
    <r>
      <rPr>
        <b/>
        <sz val="11"/>
        <rFont val="Arial"/>
        <family val="2"/>
      </rPr>
      <t xml:space="preserve">
Cantidad Esperada: 1
Cantidad Entregada:</t>
    </r>
    <r>
      <rPr>
        <sz val="11"/>
        <rFont val="Arial"/>
        <family val="2"/>
      </rPr>
      <t xml:space="preserve"> 1 cuestionario de supervición y presentación PPTX</t>
    </r>
    <r>
      <rPr>
        <b/>
        <sz val="11"/>
        <rFont val="Arial"/>
        <family val="2"/>
      </rPr>
      <t xml:space="preserve">
Fecha de Reporte en Sharepoin</t>
    </r>
    <r>
      <rPr>
        <sz val="11"/>
        <rFont val="Arial"/>
        <family val="2"/>
      </rPr>
      <t xml:space="preserve">t: 2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Se sugiere al momento del monitoreo indicar cual es el promedio aceptable.
</t>
    </r>
  </si>
  <si>
    <t>La Direccion Juridica contesto durante el trimestreresolvio las 57 acciones constitucionales que fueron registradas en el periodo cumplimiendo el 100% de las respuestas</t>
  </si>
  <si>
    <r>
      <rPr>
        <b/>
        <sz val="11"/>
        <rFont val="Arial"/>
        <family val="2"/>
      </rPr>
      <t xml:space="preserve">Evidencia:  </t>
    </r>
    <r>
      <rPr>
        <sz val="11"/>
        <rFont val="Arial"/>
        <family val="2"/>
      </rPr>
      <t>Matriz Acciones Constitucionales</t>
    </r>
    <r>
      <rPr>
        <b/>
        <sz val="11"/>
        <rFont val="Arial"/>
        <family val="2"/>
      </rPr>
      <t xml:space="preserve">
Cantidad Esperada: N.D
Cantidad Entregada: </t>
    </r>
    <r>
      <rPr>
        <sz val="11"/>
        <rFont val="Arial"/>
        <family val="2"/>
      </rPr>
      <t>N.D</t>
    </r>
    <r>
      <rPr>
        <b/>
        <sz val="11"/>
        <rFont val="Arial"/>
        <family val="2"/>
      </rPr>
      <t xml:space="preserve">
Fecha de Reporte en Sharepoin</t>
    </r>
    <r>
      <rPr>
        <sz val="11"/>
        <rFont val="Arial"/>
        <family val="2"/>
      </rPr>
      <t xml:space="preserve">t: 2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Se sugiere fortalecer el diseño del control
</t>
    </r>
  </si>
  <si>
    <t>La Dirección Juridica en el semestres esta realizando un seguimiento sobre un total de 254 procesos judiciales  que estan reportados a junio 30 de 2025</t>
  </si>
  <si>
    <r>
      <rPr>
        <b/>
        <sz val="11"/>
        <rFont val="Arial"/>
        <family val="2"/>
      </rPr>
      <t xml:space="preserve">Evidencia:  </t>
    </r>
    <r>
      <rPr>
        <sz val="11"/>
        <rFont val="Arial"/>
        <family val="2"/>
      </rPr>
      <t>Matriz Procesos Judiciales</t>
    </r>
    <r>
      <rPr>
        <b/>
        <sz val="11"/>
        <rFont val="Arial"/>
        <family val="2"/>
      </rPr>
      <t xml:space="preserve">
Cantidad Esperada: N.D
Cantidad Entregada: N.D
 Fecha de Reporte en Sharepoin</t>
    </r>
    <r>
      <rPr>
        <sz val="11"/>
        <rFont val="Arial"/>
        <family val="2"/>
      </rPr>
      <t xml:space="preserve">t: 2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Se sugiere fortalecer el diseño del control
</t>
    </r>
  </si>
  <si>
    <t>En el periodo a reportar se realizan dos solicitudes de información requeridas para los datos utilizados en los documentos generados en la Oficina de Análisis de Información y Estudios Estratégicos. Se adjuntan como evidencia las solicitudes realizadas a MEBOG y a la Fiscalía general de la Nación, adicionalmente se adjunta la matriz F-GI-581 – Entradas y salidas de requerimientos de información.</t>
  </si>
  <si>
    <r>
      <rPr>
        <b/>
        <sz val="11"/>
        <rFont val="Arial"/>
        <family val="2"/>
      </rPr>
      <t xml:space="preserve">Evidencia:  </t>
    </r>
    <r>
      <rPr>
        <sz val="11"/>
        <rFont val="Arial"/>
        <family val="2"/>
      </rPr>
      <t>formato Control Entrada y Salida de Requerimientos de Información F-GI-581</t>
    </r>
    <r>
      <rPr>
        <b/>
        <sz val="11"/>
        <rFont val="Arial"/>
        <family val="2"/>
      </rPr>
      <t xml:space="preserve">
Cantidad Esperada: </t>
    </r>
    <r>
      <rPr>
        <sz val="11"/>
        <rFont val="Arial"/>
        <family val="2"/>
      </rPr>
      <t>N.D</t>
    </r>
    <r>
      <rPr>
        <b/>
        <sz val="11"/>
        <rFont val="Arial"/>
        <family val="2"/>
      </rPr>
      <t xml:space="preserve">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cumple con lo descrito en el control
</t>
    </r>
    <r>
      <rPr>
        <b/>
        <sz val="11"/>
        <rFont val="Arial"/>
        <family val="2"/>
      </rPr>
      <t>Recomendaciones</t>
    </r>
    <r>
      <rPr>
        <sz val="11"/>
        <rFont val="Arial"/>
        <family val="2"/>
      </rPr>
      <t>: 
1.  Se sugiere a la 1LD fortalecer el diseño del control, dado que la acción descrita no permite una verificación clara ni el cotejo de información. Se recomienda ajustar el control conforme a los lineamientos de la Guía de Administración del Riesgo de la Entidad</t>
    </r>
  </si>
  <si>
    <t>Para el segundo trimestre de 2025 se realizan las correspondientes consultas a la bodega de datos sobre la actualización de las fuentes de información disponibles, adicionalmente se adjunta la matriz F-GI-581 – Entradas y salidas de requerimientos de información donde se evidencia las solicitudes de información a entidades en este periodo.</t>
  </si>
  <si>
    <r>
      <rPr>
        <b/>
        <sz val="11"/>
        <rFont val="Arial"/>
        <family val="2"/>
      </rPr>
      <t xml:space="preserve">Evidencia:  </t>
    </r>
    <r>
      <rPr>
        <sz val="11"/>
        <rFont val="Arial"/>
        <family val="2"/>
      </rPr>
      <t>formato Control Entrada y Salida de Requerimientos de Información F-GI-581</t>
    </r>
    <r>
      <rPr>
        <b/>
        <sz val="11"/>
        <rFont val="Arial"/>
        <family val="2"/>
      </rPr>
      <t xml:space="preserve">
Cantidad Esperada: </t>
    </r>
    <r>
      <rPr>
        <sz val="11"/>
        <rFont val="Arial"/>
        <family val="2"/>
      </rPr>
      <t>N.D</t>
    </r>
    <r>
      <rPr>
        <b/>
        <sz val="11"/>
        <rFont val="Arial"/>
        <family val="2"/>
      </rPr>
      <t xml:space="preserve">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El archivo F-GI-581 registra solicitudes de información y respuestas enviadas, pero no permite evidenciar de manera clara el cumplimiento de la acción de verificación descrita en el control. No se identifican criterios de validación ni trazabilidad entre fuentes. 
</t>
    </r>
    <r>
      <rPr>
        <b/>
        <sz val="11"/>
        <rFont val="Arial"/>
        <family val="2"/>
      </rPr>
      <t>Recomendaciones</t>
    </r>
    <r>
      <rPr>
        <sz val="11"/>
        <rFont val="Arial"/>
        <family val="2"/>
      </rPr>
      <t>: 
Se sugiere al proceso fortalecer la estructura del control y documentar el cotejo efectivo conforme a los lineamientos de la Guía de Administración del Riesgo de la Entidad.</t>
    </r>
  </si>
  <si>
    <t xml:space="preserve">"Reporte 2 Trim 2025: Durante los meses de abril, mayo y junio, en la OCI, se ejecutó el control con la realización mensual de las reuniones de autocontrol, en las cuales se verifica el cumplimiento de las actividades del mes inmediatamente anterior,y se realiza seguimiento a las actividades programadas en el PAA para el mes actual y el mes siguiente, con el fin de validar su ejecución y/o detectar situaciones que generen limitantes o afecten el desarrollo dentro de los plazos establecidos en el PAA.
Para el II trimestre, no se presentaron situaciones que conllevaran a la activación del control (desviación), es decir, no se realizó modificación o ajuste de fechas por parte de los profesionales para la entrega de los informes de ley, de otro lado, se informa que durante el periodo objeto de reporte no se materializo el riesgo.
</t>
  </si>
  <si>
    <r>
      <rPr>
        <b/>
        <sz val="11"/>
        <rFont val="Arial"/>
        <family val="2"/>
      </rPr>
      <t xml:space="preserve">Evidencia:  </t>
    </r>
    <r>
      <rPr>
        <sz val="11"/>
        <rFont val="Arial"/>
        <family val="2"/>
      </rPr>
      <t>acta del comité</t>
    </r>
    <r>
      <rPr>
        <b/>
        <sz val="11"/>
        <rFont val="Arial"/>
        <family val="2"/>
      </rPr>
      <t xml:space="preserve">
Cantidad Esperada: 3
Cantidad Entregada: </t>
    </r>
    <r>
      <rPr>
        <sz val="11"/>
        <rFont val="Arial"/>
        <family val="2"/>
      </rPr>
      <t>3</t>
    </r>
    <r>
      <rPr>
        <b/>
        <sz val="11"/>
        <rFont val="Arial"/>
        <family val="2"/>
      </rPr>
      <t xml:space="preserve">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donde se evidencia la verificacion de lo planeado y ejecutado del PAA para el 2 trimestre 2025
</t>
    </r>
    <r>
      <rPr>
        <b/>
        <sz val="11"/>
        <rFont val="Arial"/>
        <family val="2"/>
      </rPr>
      <t>Recomendaciones</t>
    </r>
    <r>
      <rPr>
        <sz val="11"/>
        <rFont val="Arial"/>
        <family val="2"/>
      </rPr>
      <t>: 
Ninguna</t>
    </r>
  </si>
  <si>
    <t xml:space="preserve">"Reporte 2 Trim 2025: Como parte del seguimiento a las actividades del PAA, posterior a la reunión mensual de autocontrol, el profesional de apoyo designado verifico el diligenciamiento del formato establecido para posterior alertar a la jefatura sobre los informes que estaban próximos a vencer,  de acuerdo con las fechas verificadas en la reunión mensual de autocontrol. Para los meses de abril y mayo, la jefatura requirio por correo electrónico a los profesionales con informes no entregados en el plazo acordado indicando la fecha maxima de entrega de los informes segun correspondiera; en el mes de junio no se presentó ninguna desviación.
De igual manera, se indica que para este periodo no se materializo el riesgo 
                                                                                                                                                                                                                                                                                                                                                                                                                                                     </t>
  </si>
  <si>
    <r>
      <rPr>
        <b/>
        <sz val="11"/>
        <rFont val="Arial"/>
        <family val="2"/>
      </rPr>
      <t xml:space="preserve">Evidencia:  </t>
    </r>
    <r>
      <rPr>
        <sz val="11"/>
        <rFont val="Arial"/>
        <family val="2"/>
      </rPr>
      <t>Correos Electronicos profesional designada y jefatura</t>
    </r>
    <r>
      <rPr>
        <b/>
        <sz val="11"/>
        <rFont val="Arial"/>
        <family val="2"/>
      </rPr>
      <t xml:space="preserve">
Cantidad Esperada: 3
Cantidad Entregada:</t>
    </r>
    <r>
      <rPr>
        <sz val="11"/>
        <rFont val="Arial"/>
        <family val="2"/>
      </rPr>
      <t xml:space="preserve"> 3</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Se sugiere fortalecer la relacion de evidencias del control en la descripión, no obstante las evidencias adjuntas permiten verificar la trazabilidad de la ejecución del mismo
</t>
    </r>
  </si>
  <si>
    <t xml:space="preserve">"Para el segundo trimestre de la vigencia,  se requirió la revisión de los formatos  F-SM-83  elaborados por los lideres auditores, los cuales fueron ajustados resultado de los comentarios y verificacion de la jefatura para posterior ser aprobados en el marco de las auditorias aperturadas para los procesos de Gestión y Análisis de la Información y Gestión Documental. Asi mismo, se informa que para este periodo no se materializo el riesgo. 
</t>
  </si>
  <si>
    <r>
      <rPr>
        <b/>
        <sz val="11"/>
        <rFont val="Arial"/>
        <family val="2"/>
      </rPr>
      <t xml:space="preserve">Evidencia:  </t>
    </r>
    <r>
      <rPr>
        <sz val="11"/>
        <rFont val="Arial"/>
        <family val="2"/>
      </rPr>
      <t xml:space="preserve"> Programas de auditoria F-SM-83 y correos de aprobación por parte de la jefatura</t>
    </r>
    <r>
      <rPr>
        <b/>
        <sz val="11"/>
        <rFont val="Arial"/>
        <family val="2"/>
      </rPr>
      <t xml:space="preserve">
Cantidad Esperada: </t>
    </r>
    <r>
      <rPr>
        <sz val="11"/>
        <rFont val="Arial"/>
        <family val="2"/>
      </rPr>
      <t>n.d</t>
    </r>
    <r>
      <rPr>
        <b/>
        <sz val="11"/>
        <rFont val="Arial"/>
        <family val="2"/>
      </rPr>
      <t xml:space="preserve">
Cantidad Entregada: </t>
    </r>
    <r>
      <rPr>
        <sz val="11"/>
        <rFont val="Arial"/>
        <family val="2"/>
      </rPr>
      <t>2 Formatos F-SM-83  con su respectivo correo de aprobación</t>
    </r>
    <r>
      <rPr>
        <b/>
        <sz val="11"/>
        <rFont val="Arial"/>
        <family val="2"/>
      </rPr>
      <t xml:space="preserve">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Ninguna
</t>
    </r>
  </si>
  <si>
    <t xml:space="preserve">"Durante el segundo trimestre de la vigencia se ejecutó el control diseñado,ya que por parte de la jefatura se efectuo la revisión del informe final, informando por correo electronico a la lider auditora la aprobación final a fin de continuar con la radicación y comuicación del mismo asociado  a la auditoría del “Modelo de atención para la prevención de la reincidencia penitenciaria de personas pospenadas - Casa Libertad” finalizada en mes de junio. Para este periodo no se materializo el riesgo.  
</t>
  </si>
  <si>
    <r>
      <rPr>
        <b/>
        <sz val="11"/>
        <rFont val="Arial"/>
        <family val="2"/>
      </rPr>
      <t xml:space="preserve">Evidencia:  </t>
    </r>
    <r>
      <rPr>
        <sz val="11"/>
        <rFont val="Arial"/>
        <family val="2"/>
      </rPr>
      <t>correo electrónico de revisión y/o aprobación</t>
    </r>
    <r>
      <rPr>
        <b/>
        <sz val="11"/>
        <rFont val="Arial"/>
        <family val="2"/>
      </rPr>
      <t xml:space="preserve">
Cantidad Esperada: N.D
Cantidad Entregada: </t>
    </r>
    <r>
      <rPr>
        <sz val="11"/>
        <rFont val="Arial"/>
        <family val="2"/>
      </rPr>
      <t>1 informe de auditoria + correo de aprobación</t>
    </r>
    <r>
      <rPr>
        <b/>
        <sz val="11"/>
        <rFont val="Arial"/>
        <family val="2"/>
      </rPr>
      <t xml:space="preserve">
 Fecha de Reporte en Sharepoin</t>
    </r>
    <r>
      <rPr>
        <sz val="11"/>
        <rFont val="Arial"/>
        <family val="2"/>
      </rPr>
      <t xml:space="preserve">t: 4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Ninguna
</t>
    </r>
  </si>
  <si>
    <t>Durante el segundo trimestre de  2025 se llevaron a cabo reuniones de prenómina con el propósito de verificar las novedades incorporadas en la nómina.
Como evidencia, se adjuntan el acta de reunión de prenómina y el formato de control de validación de novedades F-GH-1065</t>
  </si>
  <si>
    <r>
      <rPr>
        <b/>
        <sz val="11"/>
        <rFont val="Arial"/>
        <family val="2"/>
      </rPr>
      <t xml:space="preserve">Evidencia:  </t>
    </r>
    <r>
      <rPr>
        <sz val="11"/>
        <rFont val="Arial"/>
        <family val="2"/>
      </rPr>
      <t>acta de reunión de prenomina y el control de validación de novedades F-GH-1065</t>
    </r>
    <r>
      <rPr>
        <b/>
        <sz val="11"/>
        <rFont val="Arial"/>
        <family val="2"/>
      </rPr>
      <t xml:space="preserve">
Cantidad Esperada: </t>
    </r>
    <r>
      <rPr>
        <sz val="11"/>
        <rFont val="Arial"/>
        <family val="2"/>
      </rPr>
      <t>3 actas + 3 formatos F-GH-1065</t>
    </r>
    <r>
      <rPr>
        <b/>
        <sz val="11"/>
        <rFont val="Arial"/>
        <family val="2"/>
      </rPr>
      <t xml:space="preserve">
Cantidad Entregada:  </t>
    </r>
    <r>
      <rPr>
        <sz val="11"/>
        <rFont val="Arial"/>
        <family val="2"/>
      </rPr>
      <t>3 actas de prenomina, 3 formatos de control validacion de novedades y 3 correos alluser novedades de nomina</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Ninguna
</t>
    </r>
  </si>
  <si>
    <t xml:space="preserve">Este control se reportará a partir del tercer trimestre de 2025
Como evidencia se adjunta el Acta de aprobación final de riesgos fe gestión </t>
  </si>
  <si>
    <t>La actualizacion del control corresponde a finales del mes de junio 2025, por lo cual para el 2 trimestre no se reporta ejecución.</t>
  </si>
  <si>
    <t>El profesional responsable del Sistema de Gesión de Seguridad y Salud en el trabajo, realiza mensualmemte la verificación del cumplimiento del mencionado Plan, como evidencia se adjunta:                                                                      
1. Plan de Trabajo con ejecución y evidencias 2025.
2. Correo enviado por la profesional responsable del SGSST en los meses de abril y el respectivo Excel de seguimiento.
3. Correo enviado por la profesional responsable del SGSST en los meses de mayo y el respectivo Excel de seguimiento.
7. Correo enviado por la profesional responsable del SGSST en los meses de junio y el respectivo Excel de seguimiento.</t>
  </si>
  <si>
    <r>
      <rPr>
        <b/>
        <sz val="11"/>
        <rFont val="Arial"/>
        <family val="2"/>
      </rPr>
      <t xml:space="preserve">Evidencia: </t>
    </r>
    <r>
      <rPr>
        <sz val="11"/>
        <rFont val="Arial"/>
        <family val="2"/>
      </rPr>
      <t xml:space="preserve"> cronograma plan de trabajo de SG-SST” con sus respectivos soportes y correos de seguimiento por parte de la profesional responsable del SGSST</t>
    </r>
    <r>
      <rPr>
        <b/>
        <sz val="11"/>
        <rFont val="Arial"/>
        <family val="2"/>
      </rPr>
      <t xml:space="preserve">
Cantidad Esperada: </t>
    </r>
    <r>
      <rPr>
        <sz val="11"/>
        <rFont val="Arial"/>
        <family val="2"/>
      </rPr>
      <t>3 cronogramas</t>
    </r>
    <r>
      <rPr>
        <b/>
        <sz val="11"/>
        <rFont val="Arial"/>
        <family val="2"/>
      </rPr>
      <t xml:space="preserve">
Cantidad Entregada: </t>
    </r>
    <r>
      <rPr>
        <sz val="11"/>
        <rFont val="Arial"/>
        <family val="2"/>
      </rPr>
      <t xml:space="preserve">3 cronogramas + 3 correos de seguimeinto mensuales
</t>
    </r>
    <r>
      <rPr>
        <b/>
        <sz val="11"/>
        <rFont val="Arial"/>
        <family val="2"/>
      </rPr>
      <t>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t>
    </r>
    <r>
      <rPr>
        <b/>
        <sz val="11"/>
        <rFont val="Arial"/>
        <family val="2"/>
      </rPr>
      <t>Recomendaciones</t>
    </r>
    <r>
      <rPr>
        <sz val="11"/>
        <rFont val="Arial"/>
        <family val="2"/>
      </rPr>
      <t xml:space="preserve">: Ninguna
</t>
    </r>
  </si>
  <si>
    <t xml:space="preserve">Se adjunta la Matriz de Seguimiento al Programa y POA 2025 en la cual se da cuenta del  cumplimiento de las actividades del Plan Estrategico de Talento Humano, asi como el reporte a la Dirección de gesión humana  </t>
  </si>
  <si>
    <r>
      <rPr>
        <b/>
        <sz val="11"/>
        <rFont val="Arial"/>
        <family val="2"/>
      </rPr>
      <t xml:space="preserve">Evidencia:  </t>
    </r>
    <r>
      <rPr>
        <sz val="11"/>
        <rFont val="Arial"/>
        <family val="2"/>
      </rPr>
      <t>F-GH-850 diligenciado y el correo de reporte al director(a) de gestión humana</t>
    </r>
    <r>
      <rPr>
        <b/>
        <sz val="11"/>
        <rFont val="Arial"/>
        <family val="2"/>
      </rPr>
      <t xml:space="preserve">
Cantidad Esperada: </t>
    </r>
    <r>
      <rPr>
        <sz val="11"/>
        <rFont val="Arial"/>
        <family val="2"/>
      </rPr>
      <t>1 formato diligenciado + 1 correo de reporte al jefe de GH</t>
    </r>
    <r>
      <rPr>
        <b/>
        <sz val="11"/>
        <rFont val="Arial"/>
        <family val="2"/>
      </rPr>
      <t xml:space="preserve">
Cantidad Entregada: </t>
    </r>
    <r>
      <rPr>
        <sz val="11"/>
        <rFont val="Arial"/>
        <family val="2"/>
      </rPr>
      <t>1 formato diligenciado + 1 correo de reporte al jefe de GH</t>
    </r>
    <r>
      <rPr>
        <b/>
        <sz val="11"/>
        <rFont val="Arial"/>
        <family val="2"/>
      </rPr>
      <t xml:space="preserve">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La evidencia corresponde a lo descrito en el control, se evidencia cumplimiento trimestral real del 27%, cuando lo proyectado fue del 24%
</t>
    </r>
    <r>
      <rPr>
        <b/>
        <sz val="11"/>
        <rFont val="Arial"/>
        <family val="2"/>
      </rPr>
      <t>Recomendaciones</t>
    </r>
    <r>
      <rPr>
        <sz val="11"/>
        <rFont val="Arial"/>
        <family val="2"/>
      </rPr>
      <t xml:space="preserve">: Ninguna
</t>
    </r>
  </si>
  <si>
    <t xml:space="preserve">Este control se reportará a el promer trimestre de 2026 
Como evidencia se adjunta el Acta de aprobación final de riesgos fe gestión </t>
  </si>
  <si>
    <t xml:space="preserve">
Durante los meses de abril, mayo y junio 2025 los Directores de Seguridad y Prevención y Cultura Ciudadana, realizan monitoreo mensual de cumplimiento de metas contenidas en los proyectos de inversión, esto con el fin de llevar a cabo el seguimiento correspondiente en el estado de avance, los logros y dificultades en la implementación del plan de acción y con ello generar los alertamientos que conlleven a las acciones de mejora para corregir las dificultades identificadas. 
Es importante indicar que no se presentó la materialización del riesgo.
Evidencias:
*Actas de seguimiento abril, mayo, junio Direcciones de Seguridad y Prevención y Cultura Ciudadana</t>
  </si>
  <si>
    <t xml:space="preserve"> Se ejecuta el control con la realización de una reunión, donde se presentan los resultados del indicador del segundo trimestre, con la participación de las Direcciones de Seguridad y Prevención y Cultura Ciudadana, el avance de cumplimiento de las estrategias, y se define el fortalecimiento del proceso de registro y validación de las evidencias en la herramiento Progressus.
Es importante indicar que no se presentó la materialización del riesgo.
Evidencia:
*Acta reunión del 4 de julio de 2025</t>
  </si>
  <si>
    <t>El control se ejecutó durante el Trim-I de 2025, el cual se reportó oportunamente. La periodicidad del control es semestral.</t>
  </si>
  <si>
    <t>Se ejecuta el control a través de reuniones de socialización:
Dirección de Prevención y Cultura Ciudadana, presentación del documento G-GS-06 guía para el registro y validación de actividades en Progressus
Dirección de Seguridad, presentación procedimiento PDGS-08 Apoyo para el control del delito
Es importante indicar que no se presentó la materialización del riesgo.
Evidencias:
*Acta 3 de junio de 2025
*Acta 11 de junio de 2025</t>
  </si>
  <si>
    <t>Se ejecuta el control a través de reunión con el líder del equipo de gestores, donde se realiza la revisión de la propuesta  para la modificación de la G-GS-1 Guía intervención promoción de la convivencia acompañamiento a movilizaciones sociales y aglomeraciones.
El líder de gestores realiza los ajustes solicitados al documento, hace la entrega a la Subsecretaría de Seguridad y Convivencia, para que se realice la aprobación final y se actualice el documento en el Portal MIPG.
Es importante indicar que no se presentó la materialización del riesgo.
Evidencia:
*Documento propuesta guía intervención operativa equipo de gestores de convivencia</t>
  </si>
  <si>
    <t xml:space="preserve">Se ejecuta el control mediante una reunión con el líder del equipo de gestores, donde se revisan los resultados de los acompañamientos realizados durante la vigencia con el fin de identificar posibles incumplimientos a los lineamientos internos, análisis del informe de PQRS y análisis informe de gestores atendidos por ARL.
Es importante indicar que no se presentó la materialización del riesgo.
Evidencia:
*Acta reunión del 25 de junio de 2025
</t>
  </si>
  <si>
    <t>Durante el segundo semestre se realizarón  visitas a los bienes mueble e inmuenles entregados por contrato de comodato interministrativo por la SDSCJ a los diferentes organismos afines a su misión institucional que operan en la ciudad de Bogot</t>
  </si>
  <si>
    <t>En el segundo trimestre se realizó la verificación de la documentación pertinente a cada siniestro presentado remitiendo el correo al corredor de seguros, con el fin de dar inicio a la reclamación de la póliza. Se anexa como evidencia los correos remitidos a la segudadora</t>
  </si>
  <si>
    <t>Se aporta las evidencias al control desde las diferentes áreas: se evidencia actas de seguimiento a los procesos del PAA; así mismo se evidencia memorandos a los clientes requiriendo la radicación de los procesos de menera oportuna.</t>
  </si>
  <si>
    <t xml:space="preserve">La Dirección de bienes verificó la gestion de los pagos de los contrato de recurrencia, como evidencia se suministrarán  los formatos Seguimiento Financiero de Contratos F-AB-1351 y las actas. </t>
  </si>
  <si>
    <t>Para el periodo no se reporta evidencia toda vez que el control tiene periodicidad anual</t>
  </si>
  <si>
    <t>Durante el segundo trimestre , la Dirección de Bienes realiza seguimiento mensual al control de cuentas y al cumplimiento del PAC, a través del formato F-AB-1362</t>
  </si>
  <si>
    <t>En el segundo semetre se solicito los certificados de disposición final de los residuos peligrosos generados en los talleres, con el fin de dar cumplimiento a normas ambientales</t>
  </si>
  <si>
    <r>
      <t>Evidencia:  Actas de reunión F-FI-1380 o Acta de visita de campo F-GCT-1152 o F-AB-1354 Seguimiento a Bienes Muebles
Cantidad Esperada: No especificada
Cantidad Entregada: 25 documentos entre actas de verificación y visitas de campo.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verifica la matriz de seguimiento a bienes en comodato para el segundo trimestre 2025, así mismo, se evidencian las actas de reunión y las visitas de campo realizadas.</t>
    </r>
    <r>
      <rPr>
        <b/>
        <sz val="11"/>
        <rFont val="Arial"/>
        <family val="2"/>
      </rPr>
      <t xml:space="preserve">
Recomendaciones</t>
    </r>
    <r>
      <rPr>
        <sz val="11"/>
        <rFont val="Arial"/>
        <family val="2"/>
      </rPr>
      <t>:
Se recomienda revisar la periodicidad del reporte del control.</t>
    </r>
  </si>
  <si>
    <r>
      <t>Evidencia:  Como evidencia quedaran los correos remitidos a la aseguradora.
Cantidad Esperada: Por demanda
Cantidad Entregada: 69 documentos de avisos y formalización de siniestro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evidencia el envio de correos remitidos a la aseguradora de automóviles y de seguros generales con la respeciva lista de documentos para dar inicio a la reclamación de la póliza.</t>
    </r>
    <r>
      <rPr>
        <b/>
        <sz val="11"/>
        <rFont val="Arial"/>
        <family val="2"/>
      </rPr>
      <t xml:space="preserve">
Recomendaciones</t>
    </r>
    <r>
      <rPr>
        <sz val="11"/>
        <rFont val="Arial"/>
        <family val="2"/>
      </rPr>
      <t>:
se sugiere indicar en el análisis de la LD1, cuantas reclamaciones están por fuera de los tiempos establecidos, para una adeciuada reclamación a la aseguradora.</t>
    </r>
  </si>
  <si>
    <r>
      <t>Evidencia:  informes o actas o presentaciones de seguimiento
Cantidad Esperada: 3 (tres)
Cantidad Entregada: 18 documentos entre actas y memorandos internos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evidencia que en la matriz de riesgos hay 1 solo control y en la carpeta se observan 2.
En el control 1 se encuentran 10 memorandos internos y 8 actas que soportan la gestión realizada</t>
    </r>
    <r>
      <rPr>
        <b/>
        <sz val="11"/>
        <rFont val="Arial"/>
        <family val="2"/>
      </rPr>
      <t xml:space="preserve">
Recomendaciones</t>
    </r>
    <r>
      <rPr>
        <sz val="11"/>
        <rFont val="Arial"/>
        <family val="2"/>
      </rPr>
      <t xml:space="preserve">:
Los documentos no tienen un orden logico para que facilite la verificación de los mismos., </t>
    </r>
  </si>
  <si>
    <r>
      <rPr>
        <b/>
        <sz val="11"/>
        <rFont val="Arial"/>
        <family val="2"/>
      </rPr>
      <t>Evidencia:  Seguimiento Financiero de Contratos F-AB-1351 y las actas
Cantidad Esperada: 3 tres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verificaron documentos de seguimiento de pagos de rubros como arrendamientos, combustible, dotación, infraestructura, movilidad, tecnologia
</t>
    </r>
    <r>
      <rPr>
        <b/>
        <sz val="11"/>
        <rFont val="Arial"/>
        <family val="2"/>
      </rPr>
      <t>Recomendaciones</t>
    </r>
    <r>
      <rPr>
        <sz val="11"/>
        <rFont val="Arial"/>
        <family val="2"/>
      </rPr>
      <t>: 
De acuerdo con los documentos aportados y el analisis de la 1LD, no es posible conceptuar sobre la efectividad del control</t>
    </r>
  </si>
  <si>
    <t>CDVAM: Durante el segundo trimestre se brindó atención psicosocial a la población privada de la libertad (PPL) a través de un enfoque interdisciplinario, orientado a identificar recursos personales, familiares y sociales, en línea con los lineamientos metodológicos del establecimiento. Se adjuntan los formatos "Intervención y Seguimiento Individual" F-GIP-1185 correspondientes a los meses de abril, mayo y junio. No se materializó el riesgo.
Se realiza ajuste al Riesgo y controles, cuya actualización
fue realizada el 19 de junio de 2025.  El reporte de lo correspondiente a la actualización, se realizará para el tercer trimestre de la vigencia
2025, conforme a la novedad de la acción de control. Se unifica el control por lo que queda un solo control asociado al riesgo en la siguiente
versión de la matriz de riesgos de gestión. Lo anterior, se evidencia en el acta que se adjunta en el reporte para este riesgo.
No se materializó el riesgo.</t>
  </si>
  <si>
    <r>
      <rPr>
        <b/>
        <sz val="11"/>
        <rFont val="Arial"/>
        <family val="2"/>
      </rPr>
      <t>Evidencia:  Acta de reunion y formatos de intervención y seguimiento individual
Cantidad Esperada: 3
Cantidad Entregada: 3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tomó de manera aleatorioa el mes de abril, contando 156 actas de seguimiento individual elaboradas, se identifica modificaciones del formato 1185
</t>
    </r>
    <r>
      <rPr>
        <b/>
        <sz val="11"/>
        <rFont val="Arial"/>
        <family val="2"/>
      </rPr>
      <t>Recomendaciones</t>
    </r>
    <r>
      <rPr>
        <sz val="11"/>
        <rFont val="Arial"/>
        <family val="2"/>
      </rPr>
      <t xml:space="preserve">: 
se sugiere utilizar las versiones aprobadas de los documentos del listado maestro de registros
</t>
    </r>
  </si>
  <si>
    <t>CDVAM: Durante el segundo trimestre, la Junta de Evaluación Trabajo, Estudio y Enseñanza (JETEE) continuó asignando actividades válidas para la redención de pena con una periodicidad mínima de dos veces al mes, en respuesta a la demanda presentada por los PPL. Estas asignaciones fueron registradas oportunamente en el aplicativo SISIPEC WEB, módulo TEE - Actas de Asignación de Trabajo, Estudio y Enseñanza, sirviendo como insumo directo para la consolidación del Plan Ocupacional. Las actas generadas por el módulo fueron recopiladas y cargadas como evidencias correspondiente a este trimestre (abril, mayo y junio)conforme al cronograma definido, garantizando la trazabilidad y disponibilidad de la información para procesos de verificación, control y reporte institucional. No Se materializó el riesgo.</t>
  </si>
  <si>
    <r>
      <rPr>
        <b/>
        <sz val="11"/>
        <rFont val="Arial"/>
        <family val="2"/>
      </rPr>
      <t>Evidencia:  aplicativo SISIPEC WEB modulo TEE - Actas de Asignación Trabajo, Estudio y Enseñanza
Cantidad Esperada: 3 reportes de estadísticas y 6 actas de TEE
Cantidad Entregada:  3 reportes de estadísticas y 11 actas TEE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ESTADISTICA DE ACTIVIDADES VÁLIDAS PARA  REDENCIÓN DE PENA y ACTA ASIGNACION TEE, para los meses de mayo y junio no se encontro población sin atender
</t>
    </r>
    <r>
      <rPr>
        <b/>
        <sz val="11"/>
        <rFont val="Arial"/>
        <family val="2"/>
      </rPr>
      <t>Recomendaciones</t>
    </r>
    <r>
      <rPr>
        <sz val="11"/>
        <rFont val="Arial"/>
        <family val="2"/>
      </rPr>
      <t>: 
Se solicita ajustar el control, falta el responsable
Con el control no se garantiza la cobertura</t>
    </r>
  </si>
  <si>
    <t>CDVAM: En el segundo trimestre, el equipo de salud de la Cárcel Distrital cumplió con la verificación previa en SISIPEC para confirmar la identidad y detalles de atención antes de proceder con las remisiones de las personas privadas de la libertad (PPL). Se cargaron oportunamente las matrices de digitalización y los formatos F-GIP-1183, asegurando la trazabilidad y el control del proceso. Esto permite mitigar riesgos asociados a remisiones incorrectas y garantiza el cumplimiento del procedimiento.
CER: se verificó, previo a la remisión de salud para la salida de cada una de las PPL, los datos de la persona privada de la libertad a través de la consulta en SISIPEC y los datos de tiempo, modo, lugar y tipo de atención revisando las órdenes correspondientes (agendamiento de citas médicas, odontológicas, otros). Se adjunta como evidencia las matrices de remisiones y los F-GIP-1183 Remisión al servicio de Salud y sus soportes, correspondiente a los meses de abril, mayo y junio, registrando la salida y retorno de las PPL. 
No se materializó el riesgo, el control se mantienen vigente y en funcionamiento.</t>
  </si>
  <si>
    <r>
      <rPr>
        <b/>
        <sz val="11"/>
        <rFont val="Arial"/>
        <family val="2"/>
      </rPr>
      <t>Evidencia:   matriz de digitalización de remisiones y F-GIP-1183 Remisión al servicio de Salud
Cantidad Esperada: Por demanda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verifican los formatos F-GIP-1183, los cuales presentan versiones documentales diferentes en algunos registros, (118 abril, 108 mayo y  145 registros en junio) Igualmente se identificó que algunos de ellos (especialmente para casos de urgencia) solo cuenta con una firma (no cuenta con la firma del regente de salud)
</t>
    </r>
    <r>
      <rPr>
        <b/>
        <sz val="11"/>
        <rFont val="Arial"/>
        <family val="2"/>
      </rPr>
      <t>Recomendaciones</t>
    </r>
    <r>
      <rPr>
        <sz val="11"/>
        <rFont val="Arial"/>
        <family val="2"/>
      </rPr>
      <t xml:space="preserve">: 
Se sugiere incluir el cargo del encargado de ejecutar el control
Se </t>
    </r>
  </si>
  <si>
    <t>CDVAM: En el segundo trimestre, el equipo de apoyo verificó mensualmente la matriz de control y seguimiento del servicio de alimentos. Las evidencias de los meses de abril, mayo y junio se cargaron con el formato F-GIP-1208, asegurando el seguimiento y control del servicio alimentario.</t>
  </si>
  <si>
    <r>
      <rPr>
        <b/>
        <sz val="11"/>
        <rFont val="Arial"/>
        <family val="2"/>
      </rPr>
      <t>Evidencia:    F-GIP-1208 "Seguimiento y control de servicio de alimentos
Cantidad Esperada:  6 seis
Cantidad Entregada: 6 seis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verificaron los seis formatos registrados 
</t>
    </r>
    <r>
      <rPr>
        <b/>
        <sz val="11"/>
        <rFont val="Arial"/>
        <family val="2"/>
      </rPr>
      <t>Recomendaciones</t>
    </r>
    <r>
      <rPr>
        <sz val="11"/>
        <rFont val="Arial"/>
        <family val="2"/>
      </rPr>
      <t>: 
Establecer en los formatos cual es el valor mínimo de aceptación y definir el plan para la corrección de los aspectos a mejorar.</t>
    </r>
  </si>
  <si>
    <t xml:space="preserve">CER: se verificó mensualmente en la matriz de "control y seguimiento al servicio de alimentos" las etapas del procesamiento de las raciones alimentarias suministradas a los PPL. Se realiza el cargue de los F-GIP-1208 Seguimiento y control de servicio de alimentos de los meses de abril, mayo y junio. 
No se materializó el riesgo, el control se mantienen vigente y en funcionamiento.
</t>
  </si>
  <si>
    <r>
      <rPr>
        <b/>
        <sz val="11"/>
        <rFont val="Arial"/>
        <family val="2"/>
      </rPr>
      <t>Evidencia:  Acta visita a la planta de procesamiento 
Cantidad Esperada: 3
Cantidad Entregada: 0
Fecha de Reporte en Sharepoin</t>
    </r>
    <r>
      <rPr>
        <sz val="11"/>
        <rFont val="Arial"/>
        <family val="2"/>
      </rPr>
      <t xml:space="preserve">t: ND
</t>
    </r>
    <r>
      <rPr>
        <b/>
        <sz val="11"/>
        <rFont val="Arial"/>
        <family val="2"/>
      </rPr>
      <t>Fecha de Reporte Matriz</t>
    </r>
    <r>
      <rPr>
        <sz val="11"/>
        <rFont val="Arial"/>
        <family val="2"/>
      </rPr>
      <t xml:space="preserve">: ND
</t>
    </r>
    <r>
      <rPr>
        <b/>
        <sz val="11"/>
        <rFont val="Arial"/>
        <family val="2"/>
      </rPr>
      <t>Seguimiento a Evidencia</t>
    </r>
    <r>
      <rPr>
        <sz val="11"/>
        <rFont val="Arial"/>
        <family val="2"/>
      </rPr>
      <t xml:space="preserve">: No evidencias cargadas en el espacio definido para tal fin
</t>
    </r>
    <r>
      <rPr>
        <b/>
        <sz val="11"/>
        <rFont val="Arial"/>
        <family val="2"/>
      </rPr>
      <t>Recomendaciones</t>
    </r>
    <r>
      <rPr>
        <sz val="11"/>
        <rFont val="Arial"/>
        <family val="2"/>
      </rPr>
      <t>: 
Subir las actas de visita respectivas y/o verificar la aplicabilidad de este control o se fusiona con el control 1</t>
    </r>
  </si>
  <si>
    <t>CDVAM: Durante el segundo trimestre, el comandante de compañía verificó y asignó diariamente los puestos de servicio según el personal disponible y las prioridades, registrándolo en la orden de servicios. Las evidencias, el formato F-GIP-1265 fueron cargados, garantizando el control y seguimiento del proceso.
CER: Diariamente se verifica y asigna personal del Cuerpo de Custodia y vigilancia a los puestos de servicio y actividades a cumplir, como evidencia se anexan ordenes de servicio en el lapso de tiempo comprendido desde el 01/04/2025 hasta 30/06/2025 de las compañias Seguridad, convivencia y justicia.
No se materializó el riesgo, el control se mantienen vigente y en funcionamiento.</t>
  </si>
  <si>
    <r>
      <rPr>
        <b/>
        <sz val="11"/>
        <rFont val="Arial"/>
        <family val="2"/>
      </rPr>
      <t>Evidencia:  Formato F-GIP-1265 Orden de Servicios o comunicaciones oficial
Cantidad Esperada: 6 seis
Cantidad Entregada: 6 seis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verificaron las orenes de servicio del CDVAM y CER de los meses de abril, mayo y junio; hacen falta ordenes de servicio de algunos dias.
</t>
    </r>
    <r>
      <rPr>
        <b/>
        <sz val="11"/>
        <rFont val="Arial"/>
        <family val="2"/>
      </rPr>
      <t>Recomendaciones</t>
    </r>
    <r>
      <rPr>
        <sz val="11"/>
        <rFont val="Arial"/>
        <family val="2"/>
      </rPr>
      <t>: 
Se sugiere verificar el alcance del riesgo
mantener el análisis de los controles</t>
    </r>
  </si>
  <si>
    <t xml:space="preserve"> CDVAM: Durante el segundo trimestre, el Comandante de Compañía programó y realizó las requisas mensuales a las personas privadas de la libertad (PPL) con el objetivo de incautar elementos prohibidos, registrando dichas actividades en los informes mensuales. Las evidencias de abril, mayo y junio se cargaron, asegurando el seguimiento y control del cumplimiento del plan de gestión.
CER: Mensualmente los comandantes de compañía o encargados de las mismas rinden informe de las actividades realizadas para garantizar el orden interno del estabecimiento, como evidencia se anexan los informes mensuales del segundo trimestre presentados por los comandantes de compañias o quienes estuviecen encargados de ellas. 
No se materializó el riesgo, el control se mantienen vigente y en funcionamiento.</t>
  </si>
  <si>
    <r>
      <rPr>
        <b/>
        <sz val="11"/>
        <rFont val="Arial"/>
        <family val="2"/>
      </rPr>
      <t>Evidencia:   informe de actividades mensual
Cantidad Esperada: 9 nueve
Cantidad Entregada: 9 nueve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veriificaron los documentos asociados de seguridad, convivencia y justicia para los meses de abril a junio 
</t>
    </r>
    <r>
      <rPr>
        <b/>
        <sz val="11"/>
        <rFont val="Arial"/>
        <family val="2"/>
      </rPr>
      <t>Recomendaciones</t>
    </r>
    <r>
      <rPr>
        <sz val="11"/>
        <rFont val="Arial"/>
        <family val="2"/>
      </rPr>
      <t>: 
Se evidencia soporte adecuado del control, y de acuerdo con el riesgo, verificar si es necesario identificar otros controles detectivos y/o preventivos</t>
    </r>
  </si>
  <si>
    <t>CDVAM: En el segundo trimestre, ante la identificación de Personas Privadas de la Libertad (PPL) clasificadas como de alto riesgo —por intentos de fuga o comportamientos agresivos en audiencias—, el Comandante de Compañía ordenó el refuerzo de las remisiones con mayor personal de guardia. Estas acciones quedaron registradas en la Minuta del Comandante de Remisiones. Las evidencias de abril, mayo y junio fueron cargadas.
CER: A la fecha no ha sido requerido reforzar los dispositivos de seguridad para la realizacion de remisiones ni ha sido necesario solicitar acompañamiento por parte de fuerza publica.
No se materializó el riesgo, el control se mantienen vigente y en funcionamiento.</t>
  </si>
  <si>
    <r>
      <rPr>
        <b/>
        <sz val="11"/>
        <rFont val="Arial"/>
        <family val="2"/>
      </rPr>
      <t>Evidencia:  Minuta del comandante de remisiones / custodia
Cantidad Esperada: Por demanda
Cantidad Entregada: 6 minutas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verifican las minutas registradas para los meses de abril, mayo y junio (se registra una minuta virtual de mayo que corresponde a la minuta presenciañ de mayo)
</t>
    </r>
    <r>
      <rPr>
        <b/>
        <sz val="11"/>
        <rFont val="Arial"/>
        <family val="2"/>
      </rPr>
      <t>Recomendaciones</t>
    </r>
    <r>
      <rPr>
        <sz val="11"/>
        <rFont val="Arial"/>
        <family val="2"/>
      </rPr>
      <t>: 
Verificar si el R1GIP6 se puede alinear con este riesgo</t>
    </r>
  </si>
  <si>
    <t>CDVAM: Durante el segundo trimestre, se garantizó el acceso controlado a las hojas de vida de las PPL, permitiéndolo únicamente al personal autorizado mediante el uso del formato de préstamo documental. Las evidencias de abril, mayo y junio fueron cargadas conforme al cronograma trimestral, asegurando la trazabilidad y cumplimiento del protocolo de acceso a información sensible.
CER: Se realiza el cargue del formato  para el préstamo y acceso de las hojas de vida de los PPL , el cual da cuenta que todas las solicitudes de préstamo documental del II trimestre 2025 fueron tramitadas. 
No se materializó el riesgo, el control se mantienen vigente y en funcionamiento.</t>
  </si>
  <si>
    <r>
      <rPr>
        <b/>
        <sz val="11"/>
        <rFont val="Arial"/>
        <family val="2"/>
      </rPr>
      <t>Evidencia:  formatos de préstamo documenta
Cantidad Esperada: 6 seis
Cantidad Entregada: 6 seis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verificaron los formatos de prestamo documental hojas de vida ppl
</t>
    </r>
    <r>
      <rPr>
        <b/>
        <sz val="11"/>
        <rFont val="Arial"/>
        <family val="2"/>
      </rPr>
      <t>Recomendaciones</t>
    </r>
    <r>
      <rPr>
        <sz val="11"/>
        <rFont val="Arial"/>
        <family val="2"/>
      </rPr>
      <t>: 
NA</t>
    </r>
  </si>
  <si>
    <t>CDVAM: Durante el segundo trimestre, se realizó la asignación diaria de radicados a través del Aplicativo de Gestión Documental, conforme al procedimiento establecido. Las asignaciones quedaron registradas en el sistema, y las evidencias de abril, mayo y junio fueron cargadas, garantizando la continuidad del trámite y la trazabilidad de las acciones.
CER: Durante el trimestre se verifica que los radicados del área jurídica asignados por  el profesional especializado en el aplicativo SIGA a los encargados de cada trámite de la respuesta y gestión, hayan sido gestionados y tramitados dejando el registro en el aplicativo SIGA. Se adjuntan los reportes del II trimestre 2025.
No se materializó el riesgo, el control se mantienen vigente y en funcionamiento.</t>
  </si>
  <si>
    <r>
      <rPr>
        <b/>
        <sz val="11"/>
        <rFont val="Arial"/>
        <family val="2"/>
      </rPr>
      <t>Evidencia:  Reporte de reparto documental SIGA
Cantidad Esperada: 6 seis
Cantidad Entregada: 6 seis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revisaron 6 reporte SIGA, lo cual no es concluyente para el riesgo
</t>
    </r>
    <r>
      <rPr>
        <b/>
        <sz val="11"/>
        <rFont val="Arial"/>
        <family val="2"/>
      </rPr>
      <t>Recomendaciones</t>
    </r>
    <r>
      <rPr>
        <sz val="11"/>
        <rFont val="Arial"/>
        <family val="2"/>
      </rPr>
      <t>: 
Establceer en el control la acción a desarrolar cuando el control no funcione o se tenga vencimiento en los tiempos de respuesta</t>
    </r>
  </si>
  <si>
    <t>CDVAM: Durante el segundo trimestre, se realizo la notificación a las Personas Privadas de la Libertad (PPL) sobre los autos de apertura de investigación disciplinaria cuando fue procedente, dejando constancia mediante firma y huella en el formato F-GIP-1282 “Acta de notificación”. Como soporte, se anexaron al expediente disciplinario los formatos F-GIP-1278 y F-GIP-1282 correspondientes a los meses de abril,mayo y junio, los cuales se cargaron en el sharepoint, garantizando trazabilidad y cumplimiento del procedimiento.</t>
  </si>
  <si>
    <r>
      <rPr>
        <b/>
        <sz val="11"/>
        <rFont val="Arial"/>
        <family val="2"/>
      </rPr>
      <t>Evidencia:  Auto Apertura Investigación Disciplinaria" F-GIP-1278 y la "Acta de notificación" F-GIP-1282
Cantidad Esperada: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evidencia auto de apertura investigacion disciplinaria y las notificaiones respectivas
</t>
    </r>
    <r>
      <rPr>
        <b/>
        <sz val="11"/>
        <rFont val="Arial"/>
        <family val="2"/>
      </rPr>
      <t>Recomendaciones</t>
    </r>
    <r>
      <rPr>
        <sz val="11"/>
        <rFont val="Arial"/>
        <family val="2"/>
      </rPr>
      <t>: 
NA</t>
    </r>
  </si>
  <si>
    <t>CDVAM: Durante el segundo trimestre, se realizó el direccionamiento diario de radicados al Profesional Universitario encargado de la oficina de ingresos y egresos, a través del aplicativo de Gestión Documental. Las asignaciones de abril, mayo y junio quedaron registradas en el sistema y fueron cargadas en el sharepoint, asegurando la continuidad operativa y la trazabilidad del proceso.
CER: Se adjunta reporte del aplicativo SIGA , donde se evidencia  la gestión  de las boletas de libertad radicadas y gestionadas correspondientes al II trimestre del año 2025.
No se materializó el riesgo, el control se mantienen vigente y en funcionamiento.</t>
  </si>
  <si>
    <r>
      <rPr>
        <b/>
        <sz val="11"/>
        <rFont val="Arial"/>
        <family val="2"/>
      </rPr>
      <t>Evidencia:  Reporte ordenes de libertad
Cantidad Esperada: 3 tres
Cantidad Entregada: 3 tres
Fecha de Reporte en Sharepoin</t>
    </r>
    <r>
      <rPr>
        <sz val="11"/>
        <rFont val="Arial"/>
        <family val="2"/>
      </rPr>
      <t xml:space="preserve">t: 4Julio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cosnultaron en sharepoint los resumenes de tramites documentales asociados a boletas de libertad
</t>
    </r>
    <r>
      <rPr>
        <b/>
        <sz val="11"/>
        <rFont val="Arial"/>
        <family val="2"/>
      </rPr>
      <t>Recomendaciones</t>
    </r>
    <r>
      <rPr>
        <sz val="11"/>
        <rFont val="Arial"/>
        <family val="2"/>
      </rPr>
      <t>: 
Alinear y mejorar la redacción de la causa raiz con el control, 
mantener el analisis de la 1LD</t>
    </r>
  </si>
  <si>
    <t>CDVAM: Durante el segundo trimestre, en la gestión de las medidas de protección se mantiene vinculado a la correcta captura y registro de los datos en el formato "Cuadro Control Medidas de Protección". Se adjuntan las evidencias de los meses de abril, mayo y junio, mediante el formato F-GIP-1317 dando cumplimiento puntualmente para asegurar la integridad de los registros.</t>
  </si>
  <si>
    <r>
      <rPr>
        <b/>
        <sz val="11"/>
        <rFont val="Arial"/>
        <family val="2"/>
      </rPr>
      <t>Evidencia:  formato F-GIP-1317 "Control Medidas de Protección"
Cantidad Esperada: 1 uno 
Cantidad Entregada: 1 uno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revisa la matriz de control de medidas de protección, estando acorde con el control
</t>
    </r>
    <r>
      <rPr>
        <b/>
        <sz val="11"/>
        <rFont val="Arial"/>
        <family val="2"/>
      </rPr>
      <t>Recomendaciones</t>
    </r>
    <r>
      <rPr>
        <sz val="11"/>
        <rFont val="Arial"/>
        <family val="2"/>
      </rPr>
      <t>: 
Alinear y mejorar la redacción de la causa raiz con el control, 
mantener el analisis de la 1LD</t>
    </r>
  </si>
  <si>
    <t>CDVAM: En el segundo trimestre, se ha logrado una mejora significativa en la asignación y registro digital de información, reduciendo la necesidad de manejo físico. La carga de las evidencias de los meses de abril, mayo y junio, se realizó en el sharepoint, garantizando la trazabilidad de los documentos. 
CER: Se adjuntan los reportes del aplicativo SIGA que evidencia las gestiones realizadas durante el II trimestre 2025 a las órdenes judiciales objeto de sustanciación y archivo. 
No se materializó el riesgo, el control se mantienen vigente y en funcionamiento.</t>
  </si>
  <si>
    <r>
      <rPr>
        <b/>
        <sz val="11"/>
        <rFont val="Arial"/>
        <family val="2"/>
      </rPr>
      <t>Evidencia:  reportes del aplicativo SIGA de sustanciación
Cantidad Esperada: 1 uno
Cantidad Entregada: 1 uno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revisa la evicencia reporte, la cual coincide con el control
</t>
    </r>
    <r>
      <rPr>
        <b/>
        <sz val="11"/>
        <rFont val="Arial"/>
        <family val="2"/>
      </rPr>
      <t>Recomendaciones</t>
    </r>
    <r>
      <rPr>
        <sz val="11"/>
        <rFont val="Arial"/>
        <family val="2"/>
      </rPr>
      <t>: 
Mantener el análisis de la 1LD</t>
    </r>
  </si>
  <si>
    <t>CDVAM: Durante el segundo trimestre, el proceso de verificación de las boletas de libertad, ha logrado una verificación más eficiente, reduciendo los errores en la identificación de la PPL. Se realizo el cargue de las evidencias de los meses de abril, mayo y junio, manteniendo la trazabilidad de las boletas de libertad en el libro de minuta.
CER: Se adjuntan boletas de libertad del II trimestre del año 2025 con anotación al respaldo, de la confirmación hecha por parte de la autoridad judicial que emite la boleta de libertad. Así mismo, copia del folio 08 del libro de libertades con el registro de las boletas de libertad gestionadas. 
No se materializó el riesgo, el control se mantienen vigente y en funcionamiento.</t>
  </si>
  <si>
    <r>
      <rPr>
        <b/>
        <sz val="11"/>
        <rFont val="Arial"/>
        <family val="2"/>
      </rPr>
      <t>Evidencia:   libro de minuta de Boletas de Libertad 
Cantidad Esperada: 1 uno
Cantidad Entregada: 1 uno
Fecha de Reporte en Sharepoin</t>
    </r>
    <r>
      <rPr>
        <sz val="11"/>
        <rFont val="Arial"/>
        <family val="2"/>
      </rPr>
      <t xml:space="preserve">t: 4Julio 2025
</t>
    </r>
    <r>
      <rPr>
        <b/>
        <sz val="11"/>
        <rFont val="Arial"/>
        <family val="2"/>
      </rPr>
      <t>Fecha de Reporte Matriz</t>
    </r>
    <r>
      <rPr>
        <sz val="11"/>
        <rFont val="Arial"/>
        <family val="2"/>
      </rPr>
      <t xml:space="preserve">: 4Julio 2025
</t>
    </r>
    <r>
      <rPr>
        <b/>
        <sz val="11"/>
        <rFont val="Arial"/>
        <family val="2"/>
      </rPr>
      <t>Seguimiento a Evidencia</t>
    </r>
    <r>
      <rPr>
        <sz val="11"/>
        <rFont val="Arial"/>
        <family val="2"/>
      </rPr>
      <t xml:space="preserve">: Se revisa la evidecncia aportada (libro de boletas de libertad)
</t>
    </r>
    <r>
      <rPr>
        <b/>
        <sz val="11"/>
        <rFont val="Arial"/>
        <family val="2"/>
      </rPr>
      <t>Recomendaciones</t>
    </r>
    <r>
      <rPr>
        <sz val="11"/>
        <rFont val="Arial"/>
        <family val="2"/>
      </rPr>
      <t>: 
La evidencia se peude tornar ilegible en su contenido</t>
    </r>
  </si>
  <si>
    <t>CDVAM: En el segundo trimestre, se realizo el proceso de verificación de las boletas de detención y medidas de protección. Las planillas del SISIPEC web se generaron y se cargaron en el sharepoint, cumpliendo con el registro y evidencia requeridos.
CER: Se adjuntan las planillas de autoridad generadas en  SISIPEC WEB firmadas por el profesional para los ingresos de personas privadas de la libertad efectuados en el II trimestre del año 2025. 
No se materializó el riesgo, el control se mantienen vigente y en funcionamiento.</t>
  </si>
  <si>
    <r>
      <rPr>
        <b/>
        <sz val="11"/>
        <rFont val="Arial"/>
        <family val="2"/>
      </rPr>
      <t>Evidencia:  planillas de autoridad creadas en el SISIPEC
Cantidad Esperada: 3 tres
Cantidad Entregada: 3 tres
Fecha de Reporte en Sharepoin</t>
    </r>
    <r>
      <rPr>
        <sz val="11"/>
        <rFont val="Arial"/>
        <family val="2"/>
      </rPr>
      <t xml:space="preserve">t: 4 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verificó la evidencia (57 planillas de autoridad), y en el marco del control cumple
</t>
    </r>
    <r>
      <rPr>
        <b/>
        <sz val="11"/>
        <rFont val="Arial"/>
        <family val="2"/>
      </rPr>
      <t>Recomendaciones</t>
    </r>
    <r>
      <rPr>
        <sz val="11"/>
        <rFont val="Arial"/>
        <family val="2"/>
      </rPr>
      <t>: 
Mantener el análsisi de la 1LD</t>
    </r>
  </si>
  <si>
    <t>CDVAM: En el segundo trimestre, se realizo el proceso de cotejo dactilar ejecutado con eficacia, garantizando que las huellas sean verificadas correctamente en cada ingreso de capturados. Los informes sobre el cotejo dactilar se elaboraron de manera puntual asegurando que no se permitiera el ingreso del capturado sin los debidos ajustes. Las evidencias correspondientes a los meses de abril, mayo y junio se cargaron correctamente en el acta de reunión.
CER: Se adjunta acta de reunión donde se consigna la verificación del cotejo de las huellas dactilares necesaria para la plena identidad e individualización  de las personas privadas de la libertad que ingresaron al Centro Especial de Reclusión el II trimestre del año 2025. 
No se materializó el riesgo, el control se mantienen vigente y en funcionamiento.</t>
  </si>
  <si>
    <r>
      <rPr>
        <b/>
        <sz val="11"/>
        <rFont val="Arial"/>
        <family val="2"/>
      </rPr>
      <t>Evidencia:  acta de reunión sobre el cotejo dactilar
Cantidad Esperada: Por demanda
Cantidad Entregada: 2
Fecha de Reporte en Sharepoin</t>
    </r>
    <r>
      <rPr>
        <sz val="11"/>
        <rFont val="Arial"/>
        <family val="2"/>
      </rPr>
      <t xml:space="preserve">t: 4Julio 2025
</t>
    </r>
    <r>
      <rPr>
        <b/>
        <sz val="11"/>
        <rFont val="Arial"/>
        <family val="2"/>
      </rPr>
      <t>Fecha de Reporte Matriz</t>
    </r>
    <r>
      <rPr>
        <sz val="11"/>
        <rFont val="Arial"/>
        <family val="2"/>
      </rPr>
      <t xml:space="preserve">: 4 Julio 2025
</t>
    </r>
    <r>
      <rPr>
        <b/>
        <sz val="11"/>
        <rFont val="Arial"/>
        <family val="2"/>
      </rPr>
      <t>Seguimiento a Evidencia</t>
    </r>
    <r>
      <rPr>
        <sz val="11"/>
        <rFont val="Arial"/>
        <family val="2"/>
      </rPr>
      <t xml:space="preserve">: Se verifican dos documentos de acta de cotejo de huellas 
</t>
    </r>
    <r>
      <rPr>
        <b/>
        <sz val="11"/>
        <rFont val="Arial"/>
        <family val="2"/>
      </rPr>
      <t>Recomendaciones</t>
    </r>
    <r>
      <rPr>
        <sz val="11"/>
        <rFont val="Arial"/>
        <family val="2"/>
      </rPr>
      <t>: 
NA</t>
    </r>
  </si>
  <si>
    <t>No se ejecuta el control de acuerdo a su periodicidad anual, para el 2 trimestre 2025</t>
  </si>
  <si>
    <t>El proceso no reporta ejecucion paarel primer semestre informa para el 2 semestre de la vigncia</t>
  </si>
  <si>
    <t>No se materializó el riesgo, se realizó la revisión mensual de los informes de los contratos para la operación del NUSE, del SVV y de radios, se adjuntan los informes, es precico señalar que el de junio sera entregado los primero 10 dias habiles del mes de julio.</t>
  </si>
  <si>
    <r>
      <t>Evidencia:  los informes técnicos y de Interventoría/Supervisión
Cantidad Esperada: 3 (tres)
Cantidad Entregada: 2 (abril y mayo) pendiente junio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xml:space="preserve">: se verifica la carpeta de los informes de interventoria y revisión, donde se encontraron 3 carpetas con 5 elementos Nuse, Radios y SW dentro de los cuales se encuentran 9 elementos. </t>
    </r>
    <r>
      <rPr>
        <b/>
        <sz val="11"/>
        <rFont val="Arial"/>
        <family val="2"/>
      </rPr>
      <t xml:space="preserve">
Recomendaciones</t>
    </r>
    <r>
      <rPr>
        <sz val="11"/>
        <rFont val="Arial"/>
        <family val="2"/>
      </rPr>
      <t>:
Se identifica que el control no ataca la causa raíz del  riesgo
Las evidencias aportadas no dan cuenta de la rotación del personal ni del conocimiento técnico
Se recomienda revisar redacción y ortografía</t>
    </r>
  </si>
  <si>
    <t>No se materializó el riesgo, se realizaron reuniones mesuales para ajustar los informes de los contratos para la operación del NUSE, del SVV y de radios, se adjuntan los informes, es precico señalar que el de junio sera entregado los primero 10 dias habiles del mes de julio.</t>
  </si>
  <si>
    <r>
      <t>Evidencia:  A través de reuniones de seguimiento con los operadores tecnológicos el funcionamiento y o fallas que pueda presentar la infraestructura
Cantidad Esperada: 3 (tres)
Cantidad Entregada: 2 (abril y mayo) pendiente junio
Fecha de Reporte en Sharepoin</t>
    </r>
    <r>
      <rPr>
        <sz val="11"/>
        <rFont val="Arial"/>
        <family val="2"/>
      </rPr>
      <t>t: 7 Julio 2025</t>
    </r>
    <r>
      <rPr>
        <b/>
        <sz val="11"/>
        <rFont val="Arial"/>
        <family val="2"/>
      </rPr>
      <t xml:space="preserve">
Fecha de Reporte Matriz</t>
    </r>
    <r>
      <rPr>
        <sz val="11"/>
        <rFont val="Arial"/>
        <family val="2"/>
      </rPr>
      <t>: 7 Julio 2025</t>
    </r>
    <r>
      <rPr>
        <b/>
        <sz val="11"/>
        <rFont val="Arial"/>
        <family val="2"/>
      </rPr>
      <t xml:space="preserve">
Seguimiento a Evidencia</t>
    </r>
    <r>
      <rPr>
        <sz val="11"/>
        <rFont val="Arial"/>
        <family val="2"/>
      </rPr>
      <t>: se verificaron los informes de interventoria y supervisión de los contratos 75, 76 y 77.</t>
    </r>
    <r>
      <rPr>
        <b/>
        <sz val="11"/>
        <rFont val="Arial"/>
        <family val="2"/>
      </rPr>
      <t xml:space="preserve">
Recomendaciones</t>
    </r>
    <r>
      <rPr>
        <sz val="11"/>
        <rFont val="Arial"/>
        <family val="2"/>
      </rPr>
      <t>:
La redacción del riesgo no es clara, se debe ajustar de acuerdo con la guía de indicadores
No se evidenciaron correos ni  actas de reunión del seguimiento técnico que soporten el control.</t>
    </r>
  </si>
  <si>
    <r>
      <rPr>
        <b/>
        <sz val="11"/>
        <rFont val="Arial"/>
        <family val="2"/>
      </rPr>
      <t>Evidencia:  Acta de reunión
Cantidad Esperada: 3 Tres
Cantidad Entregada: 2 dos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t>
    </r>
    <r>
      <rPr>
        <b/>
        <sz val="11"/>
        <rFont val="Arial"/>
        <family val="2"/>
      </rPr>
      <t>Recomendaciones</t>
    </r>
    <r>
      <rPr>
        <sz val="11"/>
        <rFont val="Arial"/>
        <family val="2"/>
      </rPr>
      <t xml:space="preserve">: 
</t>
    </r>
  </si>
  <si>
    <r>
      <rPr>
        <b/>
        <sz val="11"/>
        <rFont val="Arial"/>
        <family val="2"/>
      </rPr>
      <t>Evidencia:  actas de reunión, interventorias reportes de informes
Cantidad Esperada: 3  tres
Cantidad Entregada: 3 tres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se analizan los documebntos aportados (18) entre los cuales se cuentan actas del NUSE (3) ,  u informes de interventoria y 13 reuniones de seguimiento del SVV
</t>
    </r>
    <r>
      <rPr>
        <b/>
        <sz val="11"/>
        <rFont val="Arial"/>
        <family val="2"/>
      </rPr>
      <t>Recomendaciones</t>
    </r>
    <r>
      <rPr>
        <sz val="11"/>
        <rFont val="Arial"/>
        <family val="2"/>
      </rPr>
      <t>: 
NA</t>
    </r>
  </si>
  <si>
    <r>
      <rPr>
        <b/>
        <sz val="11"/>
        <rFont val="Arial"/>
        <family val="2"/>
      </rPr>
      <t>Evidencia:  Documentos firmados
Cantidad Esperada: ND
Cantidad Entregada: 
Fecha de Reporte en Sharepoin</t>
    </r>
    <r>
      <rPr>
        <sz val="11"/>
        <rFont val="Arial"/>
        <family val="2"/>
      </rPr>
      <t xml:space="preserve">t: 7 Julio 2025
</t>
    </r>
    <r>
      <rPr>
        <b/>
        <sz val="11"/>
        <rFont val="Arial"/>
        <family val="2"/>
      </rPr>
      <t>Fecha de Reporte Matriz</t>
    </r>
    <r>
      <rPr>
        <sz val="11"/>
        <rFont val="Arial"/>
        <family val="2"/>
      </rPr>
      <t xml:space="preserve">: 7 Julio 2025
</t>
    </r>
    <r>
      <rPr>
        <b/>
        <sz val="11"/>
        <rFont val="Arial"/>
        <family val="2"/>
      </rPr>
      <t>Seguimiento a Evidencia</t>
    </r>
    <r>
      <rPr>
        <sz val="11"/>
        <rFont val="Arial"/>
        <family val="2"/>
      </rPr>
      <t xml:space="preserve">: No se evidenció carpeta con evidencias en el seguimiento realziado
</t>
    </r>
    <r>
      <rPr>
        <b/>
        <sz val="11"/>
        <rFont val="Arial"/>
        <family val="2"/>
      </rPr>
      <t>Recomendaciones</t>
    </r>
    <r>
      <rPr>
        <sz val="11"/>
        <rFont val="Arial"/>
        <family val="2"/>
      </rPr>
      <t>: 
Se recomienda verificar el cargue de soportes
Se sugiere alienar y definir mejor el control y sus evidencias</t>
    </r>
  </si>
  <si>
    <t>La SDSCJ, lidera y coordina acciones para promover la convivencia pacífica, la seguridad y el acceso a la justicia, trabajando en conjunto con los organismos de seguridad, entidades y diferentes actores de la comunidad. Bajo un enfoque preventivo y el uso de tecnología, busca mejorar la confianza ciudadana y una respuesta efectiva ante emergencias para el bienestar de Bogotá.</t>
  </si>
  <si>
    <t>En 2028 la SDSCJ, será reconocida como una institución líder en el impulso y la participación de iniciativas para la promoción y preservación de la seguridad ciudadana. Con altos estándares de calidad y eficiencia en la entrega de sus servicios, que fortalezcan la confianza de los ciudadanos en una estrategia integral de convivencia, seguridad y acceso a la justicia.</t>
  </si>
  <si>
    <t>1. Contribuir en la gestión de conflictos, el fortalecimiento de convivencias pacíficas y relaciones armónicas en las comunidades para propiciar la construcción de confianza.
2. Contribuir al mejoramiento de las condiciones de seguridad mediante la articulación interinstitucional, la cooperación ciudadana y el uso estratégico de datos para la comprensión integral del territorio y el fortalecimiento de la intervención territorial.
3. Formalizar el sistema distrital de justicia con enfoque restaurativo en Bogotá, que articule los actores públicos, comunitarios y sociales en el marco de una justicia que resuelve, restaura y reintegra. 
4. Fortalecer la estructura y las capacidades del modelo operativo de seguridad y emergencias para optimizar la toma de decisiones, la predicción y la respuesta coordinada, eficiente y eficaz a incidentes en la ciudad de Bogotá
5. Mejorar la gestión y la eficiencia organizacional, para el fortalecimiento de las capacidades de los organismos de vigilancia policial, funciones militares y otras de apoyo a la seguridad, la convivencia y justicia de Bogotá.
6. Fortalecer las capacidades organizacionales para implementar la estrategia, optimizar los procesos, y mejorar las prácticas de gestión que garanticen una operación más eficiente, eficaz, orientada al logro de los propósitos institucionales.</t>
  </si>
  <si>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t>
    </r>
    <r>
      <rPr>
        <sz val="10"/>
        <rFont val="Arial Narrow"/>
        <family val="2"/>
      </rPr>
      <t>. El formato cuenta con celdas parametrizadas y permite contar con los respectivos mapas de calor para riesgo inherente y riesgo residual.</t>
    </r>
  </si>
  <si>
    <t>CONSOLIDADO DE PROCESOS DE LA SDSCJ</t>
  </si>
  <si>
    <t>RIESGO INHERENTE DE CONSOLIDADO DE RIESGOS DE GESTIÓN EN LA SDSCJ</t>
  </si>
  <si>
    <t>RIESGO RESIDUAL DEL PROCESO DE CONSOLIDADO DE RIESGOS DE GESTIÓN EN LA SDSCJ</t>
  </si>
  <si>
    <t>RIESGO INHERENTE Y RESIDUAL DE LOS RIESGOS DE GESTION DE LA SDSCJ - I TRIMESTRE 2025</t>
  </si>
  <si>
    <t xml:space="preserve">RIESGO INHERENTE </t>
  </si>
  <si>
    <t>RIESGO RESIDUAL</t>
  </si>
  <si>
    <t>MATRIZ GENERAL DE RIESGOS DE POR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</si>
</sst>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2" x14ac:knownFonts="1">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1"/>
      <color theme="1"/>
      <name val="Arial"/>
      <family val="2"/>
    </font>
    <font>
      <b/>
      <sz val="12"/>
      <color theme="1"/>
      <name val="Arial"/>
      <family val="2"/>
    </font>
    <font>
      <sz val="10"/>
      <color theme="1"/>
      <name val="Arial"/>
      <family val="2"/>
    </font>
    <font>
      <b/>
      <sz val="10"/>
      <color theme="0"/>
      <name val="Arial"/>
      <family val="2"/>
    </font>
    <font>
      <b/>
      <sz val="10"/>
      <color theme="1"/>
      <name val="Arial"/>
      <family val="2"/>
    </font>
    <font>
      <sz val="14"/>
      <color theme="1"/>
      <name val="Arial"/>
      <family val="2"/>
    </font>
    <font>
      <b/>
      <sz val="14"/>
      <color theme="0"/>
      <name val="Arial"/>
      <family val="2"/>
    </font>
    <font>
      <sz val="10"/>
      <name val="Arial"/>
      <family val="2"/>
    </font>
    <font>
      <b/>
      <sz val="14"/>
      <color theme="1"/>
      <name val="Arial"/>
      <family val="2"/>
    </font>
    <font>
      <b/>
      <sz val="10"/>
      <name val="Arial"/>
      <family val="2"/>
    </font>
    <font>
      <b/>
      <sz val="11"/>
      <name val="Arial"/>
      <family val="2"/>
    </font>
    <font>
      <b/>
      <sz val="11"/>
      <color theme="0"/>
      <name val="Arial"/>
      <family val="2"/>
    </font>
    <font>
      <b/>
      <sz val="14"/>
      <color theme="0"/>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1"/>
      <name val="Arial Narrow"/>
      <family val="2"/>
    </font>
    <font>
      <sz val="12"/>
      <name val="Times New Roman"/>
      <family val="1"/>
    </font>
    <font>
      <b/>
      <sz val="9"/>
      <color theme="0"/>
      <name val="Arial Narrow"/>
      <family val="2"/>
    </font>
    <font>
      <b/>
      <sz val="10"/>
      <name val="Arial Narrow"/>
      <family val="2"/>
    </font>
    <font>
      <sz val="10"/>
      <color rgb="FF9D1345"/>
      <name val="Arial Narrow"/>
      <family val="2"/>
    </font>
    <font>
      <b/>
      <sz val="10"/>
      <color rgb="FF9D1345"/>
      <name val="Arial Narrow"/>
      <family val="2"/>
    </font>
    <font>
      <b/>
      <sz val="9"/>
      <name val="Arial Narrow"/>
      <family val="2"/>
    </font>
    <font>
      <sz val="9"/>
      <name val="Arial Narrow"/>
      <family val="2"/>
    </font>
    <font>
      <b/>
      <sz val="10"/>
      <color theme="0"/>
      <name val="Arial Narrow"/>
      <family val="2"/>
    </font>
    <font>
      <sz val="10"/>
      <name val="Tahoma"/>
      <family val="2"/>
    </font>
    <font>
      <sz val="11"/>
      <name val="Tahoma"/>
      <family val="2"/>
    </font>
    <font>
      <sz val="11"/>
      <name val="Arial"/>
      <family val="2"/>
    </font>
    <font>
      <sz val="12"/>
      <name val="Tahoma"/>
      <family val="2"/>
    </font>
    <font>
      <sz val="14"/>
      <name val="Arial"/>
      <family val="2"/>
    </font>
    <font>
      <sz val="9"/>
      <color indexed="81"/>
      <name val="Tahoma"/>
      <family val="2"/>
    </font>
    <font>
      <b/>
      <u/>
      <sz val="10"/>
      <name val="Arial"/>
      <family val="2"/>
    </font>
    <font>
      <b/>
      <sz val="12"/>
      <name val="Tahoma"/>
      <family val="2"/>
    </font>
    <font>
      <b/>
      <sz val="10"/>
      <name val="Tahoma"/>
      <family val="2"/>
    </font>
    <font>
      <b/>
      <sz val="11"/>
      <name val="Tahoma"/>
      <family val="2"/>
    </font>
    <font>
      <b/>
      <sz val="11"/>
      <color theme="0"/>
      <name val="Tahoma"/>
      <family val="2"/>
    </font>
    <font>
      <sz val="8"/>
      <name val="Arial"/>
      <family val="2"/>
    </font>
    <font>
      <b/>
      <sz val="12"/>
      <color theme="0"/>
      <name val="Arial"/>
      <family val="2"/>
    </font>
    <font>
      <sz val="12"/>
      <color theme="1"/>
      <name val="Arial"/>
      <family val="2"/>
    </font>
    <font>
      <sz val="10"/>
      <color rgb="FFFF0000"/>
      <name val="Arial"/>
      <family val="2"/>
    </font>
    <font>
      <sz val="11"/>
      <color indexed="8"/>
      <name val="Calibri"/>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8"/>
      <name val="Tahoma"/>
      <family val="2"/>
    </font>
    <font>
      <b/>
      <sz val="18"/>
      <color theme="0"/>
      <name val="Arial"/>
      <family val="2"/>
    </font>
    <font>
      <b/>
      <sz val="14"/>
      <name val="Arial"/>
      <family val="2"/>
    </font>
    <font>
      <sz val="14"/>
      <name val="Tahoma"/>
      <family val="2"/>
    </font>
    <font>
      <sz val="16"/>
      <color theme="1"/>
      <name val="Arial"/>
      <family val="2"/>
    </font>
    <font>
      <sz val="14"/>
      <color theme="1"/>
      <name val="Calibri"/>
      <family val="2"/>
      <scheme val="minor"/>
    </font>
    <font>
      <b/>
      <sz val="11"/>
      <color theme="1"/>
      <name val="Arial"/>
      <family val="2"/>
    </font>
    <font>
      <b/>
      <sz val="18"/>
      <color theme="0"/>
      <name val="Calibri"/>
      <family val="2"/>
      <scheme val="minor"/>
    </font>
    <font>
      <b/>
      <sz val="9"/>
      <name val="Arial"/>
      <family val="2"/>
    </font>
    <font>
      <sz val="8"/>
      <name val="Calibri"/>
      <family val="2"/>
      <scheme val="minor"/>
    </font>
    <font>
      <sz val="14"/>
      <color theme="0"/>
      <name val="Arial"/>
      <family val="2"/>
    </font>
    <font>
      <sz val="14"/>
      <color rgb="FF000000"/>
      <name val="Arial"/>
      <family val="2"/>
    </font>
    <font>
      <sz val="11"/>
      <color theme="1"/>
      <name val="Calibri"/>
      <family val="2"/>
      <scheme val="minor"/>
    </font>
    <font>
      <b/>
      <sz val="18"/>
      <name val="Arial"/>
      <family val="2"/>
    </font>
    <font>
      <sz val="18"/>
      <name val="Arial"/>
      <family val="2"/>
    </font>
    <font>
      <b/>
      <sz val="48"/>
      <name val="Arial"/>
      <family val="2"/>
    </font>
    <font>
      <sz val="18"/>
      <color theme="1"/>
      <name val="Arial"/>
      <family val="2"/>
    </font>
    <font>
      <b/>
      <sz val="18"/>
      <color rgb="FF000000"/>
      <name val="Arial"/>
      <family val="2"/>
    </font>
    <font>
      <b/>
      <sz val="36"/>
      <name val="Arial"/>
      <family val="2"/>
    </font>
    <font>
      <b/>
      <sz val="26"/>
      <name val="Arial"/>
      <family val="2"/>
    </font>
    <font>
      <b/>
      <sz val="14"/>
      <color rgb="FF000000"/>
      <name val="Arial"/>
      <family val="2"/>
    </font>
    <font>
      <sz val="11"/>
      <color rgb="FF000000"/>
      <name val="Arial"/>
      <family val="2"/>
    </font>
    <font>
      <sz val="11"/>
      <color rgb="FF000000"/>
      <name val="Calibri"/>
      <family val="2"/>
    </font>
    <font>
      <sz val="11"/>
      <name val="Calibri"/>
      <family val="2"/>
    </font>
    <font>
      <sz val="11"/>
      <color rgb="FF242424"/>
      <name val="Aptos Narrow"/>
      <family val="2"/>
    </font>
    <font>
      <b/>
      <sz val="48"/>
      <color theme="0"/>
      <name val="Arial"/>
      <family val="2"/>
    </font>
    <font>
      <b/>
      <sz val="24"/>
      <color theme="1"/>
      <name val="Arial"/>
      <family val="2"/>
    </font>
    <font>
      <sz val="11"/>
      <color theme="1"/>
      <name val="Aptos"/>
      <family val="2"/>
    </font>
    <font>
      <b/>
      <sz val="16"/>
      <color theme="0"/>
      <name val="Arial"/>
      <family val="2"/>
    </font>
    <font>
      <b/>
      <sz val="48"/>
      <color theme="1"/>
      <name val="Arial"/>
      <family val="2"/>
    </font>
  </fonts>
  <fills count="21">
    <fill>
      <patternFill patternType="none"/>
    </fill>
    <fill>
      <patternFill patternType="gray125"/>
    </fill>
    <fill>
      <patternFill patternType="solid">
        <fgColor rgb="FFFF0000"/>
        <bgColor indexed="64"/>
      </patternFill>
    </fill>
    <fill>
      <patternFill patternType="solid">
        <fgColor theme="7" tint="-0.249977111117893"/>
        <bgColor indexed="64"/>
      </patternFill>
    </fill>
    <fill>
      <patternFill patternType="solid">
        <fgColor rgb="FFFFFF00"/>
        <bgColor indexed="64"/>
      </patternFill>
    </fill>
    <fill>
      <patternFill patternType="solid">
        <fgColor theme="0"/>
        <bgColor indexed="64"/>
      </patternFill>
    </fill>
    <fill>
      <patternFill patternType="solid">
        <fgColor rgb="FF1EDE14"/>
        <bgColor indexed="64"/>
      </patternFill>
    </fill>
    <fill>
      <patternFill patternType="solid">
        <fgColor theme="4" tint="-0.249977111117893"/>
        <bgColor indexed="64"/>
      </patternFill>
    </fill>
    <fill>
      <patternFill patternType="solid">
        <fgColor rgb="FF00B050"/>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AC194F"/>
        <bgColor indexed="64"/>
      </patternFill>
    </fill>
    <fill>
      <patternFill patternType="solid">
        <fgColor indexed="9"/>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theme="0" tint="-0.14999847407452621"/>
        <bgColor indexed="64"/>
      </patternFill>
    </fill>
    <fill>
      <patternFill patternType="solid">
        <fgColor theme="1"/>
        <bgColor indexed="64"/>
      </patternFill>
    </fill>
    <fill>
      <patternFill patternType="solid">
        <fgColor rgb="FFFFFFFF"/>
        <bgColor rgb="FF000000"/>
      </patternFill>
    </fill>
  </fills>
  <borders count="9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theme="0"/>
      </left>
      <right style="thin">
        <color theme="0"/>
      </right>
      <top style="thin">
        <color theme="0"/>
      </top>
      <bottom style="thin">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theme="0"/>
      </left>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right style="thin">
        <color theme="0"/>
      </right>
      <top style="medium">
        <color indexed="64"/>
      </top>
      <bottom style="medium">
        <color indexed="64"/>
      </bottom>
      <diagonal/>
    </border>
    <border>
      <left style="thin">
        <color theme="0"/>
      </left>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theme="0"/>
      </right>
      <top style="medium">
        <color indexed="64"/>
      </top>
      <bottom style="medium">
        <color indexed="64"/>
      </bottom>
      <diagonal/>
    </border>
    <border>
      <left style="thin">
        <color theme="0"/>
      </left>
      <right style="thin">
        <color theme="0"/>
      </right>
      <top/>
      <bottom/>
      <diagonal/>
    </border>
    <border>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s>
  <cellStyleXfs count="6">
    <xf numFmtId="0" fontId="0" fillId="0" borderId="0"/>
    <xf numFmtId="0" fontId="11" fillId="0" borderId="0"/>
    <xf numFmtId="0" fontId="11" fillId="0" borderId="0"/>
    <xf numFmtId="0" fontId="23" fillId="0" borderId="0"/>
    <xf numFmtId="0" fontId="46" fillId="0" borderId="0"/>
    <xf numFmtId="9" fontId="64" fillId="0" borderId="0" applyFont="0" applyFill="0" applyBorder="0" applyAlignment="0" applyProtection="0"/>
  </cellStyleXfs>
  <cellXfs count="809">
    <xf numFmtId="0" fontId="0" fillId="0" borderId="0" xfId="0"/>
    <xf numFmtId="0" fontId="0" fillId="5" borderId="0" xfId="0" applyFill="1" applyAlignment="1" applyProtection="1">
      <alignment horizontal="center" vertical="center"/>
      <protection hidden="1"/>
    </xf>
    <xf numFmtId="0" fontId="0" fillId="0" borderId="0" xfId="0" applyAlignment="1" applyProtection="1">
      <alignment horizontal="center" vertical="center"/>
      <protection hidden="1"/>
    </xf>
    <xf numFmtId="0" fontId="0" fillId="2" borderId="7" xfId="0" applyFill="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3" borderId="8" xfId="0" applyFill="1" applyBorder="1" applyAlignment="1" applyProtection="1">
      <alignment horizontal="center" vertical="center"/>
      <protection hidden="1"/>
    </xf>
    <xf numFmtId="0" fontId="1" fillId="0" borderId="20" xfId="0" applyFont="1" applyBorder="1" applyAlignment="1" applyProtection="1">
      <alignment horizontal="center" vertical="center"/>
      <protection hidden="1"/>
    </xf>
    <xf numFmtId="0" fontId="3" fillId="5" borderId="0" xfId="0" applyFont="1" applyFill="1" applyAlignment="1" applyProtection="1">
      <alignment horizontal="center" vertical="center"/>
      <protection hidden="1"/>
    </xf>
    <xf numFmtId="0" fontId="1" fillId="7" borderId="1" xfId="0" applyFont="1" applyFill="1" applyBorder="1" applyAlignment="1" applyProtection="1">
      <alignment horizontal="center" vertical="center" wrapText="1"/>
      <protection hidden="1"/>
    </xf>
    <xf numFmtId="0" fontId="1" fillId="7" borderId="1" xfId="0" applyFont="1" applyFill="1" applyBorder="1" applyAlignment="1" applyProtection="1">
      <alignment horizontal="center" vertical="center"/>
      <protection hidden="1"/>
    </xf>
    <xf numFmtId="0" fontId="1" fillId="7" borderId="6" xfId="0" applyFont="1" applyFill="1" applyBorder="1" applyAlignment="1" applyProtection="1">
      <alignment horizontal="center" vertical="center"/>
      <protection hidden="1"/>
    </xf>
    <xf numFmtId="0" fontId="0" fillId="4" borderId="8" xfId="0" applyFill="1" applyBorder="1" applyAlignment="1" applyProtection="1">
      <alignment horizontal="center" vertical="center"/>
      <protection hidden="1"/>
    </xf>
    <xf numFmtId="0" fontId="0" fillId="5" borderId="1" xfId="0" applyFill="1" applyBorder="1" applyAlignment="1" applyProtection="1">
      <alignment horizontal="center" vertical="center"/>
      <protection hidden="1"/>
    </xf>
    <xf numFmtId="0" fontId="0" fillId="5" borderId="6"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protection hidden="1"/>
    </xf>
    <xf numFmtId="0" fontId="0" fillId="5" borderId="2" xfId="0" applyFill="1" applyBorder="1" applyAlignment="1" applyProtection="1">
      <alignment horizontal="center" vertical="center"/>
      <protection hidden="1"/>
    </xf>
    <xf numFmtId="0" fontId="0" fillId="5" borderId="13" xfId="0" applyFill="1" applyBorder="1" applyAlignment="1" applyProtection="1">
      <alignment horizontal="center" vertical="center"/>
      <protection hidden="1"/>
    </xf>
    <xf numFmtId="0" fontId="0" fillId="6" borderId="9" xfId="0" applyFill="1" applyBorder="1" applyAlignment="1" applyProtection="1">
      <alignment horizontal="center" vertical="center"/>
      <protection hidden="1"/>
    </xf>
    <xf numFmtId="0" fontId="1" fillId="0" borderId="21" xfId="0" applyFont="1" applyBorder="1" applyAlignment="1" applyProtection="1">
      <alignment horizontal="center" vertical="center"/>
      <protection hidden="1"/>
    </xf>
    <xf numFmtId="0" fontId="0" fillId="5" borderId="1" xfId="0" applyFill="1" applyBorder="1" applyAlignment="1" applyProtection="1">
      <alignment horizontal="center" vertical="center" wrapText="1"/>
      <protection hidden="1"/>
    </xf>
    <xf numFmtId="0" fontId="0" fillId="7" borderId="1" xfId="0" applyFill="1" applyBorder="1" applyAlignment="1" applyProtection="1">
      <alignment horizontal="center" vertical="center"/>
      <protection hidden="1"/>
    </xf>
    <xf numFmtId="0" fontId="0" fillId="3" borderId="16" xfId="0" applyFill="1" applyBorder="1" applyAlignment="1" applyProtection="1">
      <alignment horizontal="center" vertical="center"/>
      <protection hidden="1"/>
    </xf>
    <xf numFmtId="0" fontId="0" fillId="3" borderId="17" xfId="0" applyFill="1" applyBorder="1" applyAlignment="1" applyProtection="1">
      <alignment horizontal="center" vertical="center"/>
      <protection hidden="1"/>
    </xf>
    <xf numFmtId="0" fontId="0" fillId="2" borderId="17" xfId="0" applyFill="1" applyBorder="1" applyAlignment="1" applyProtection="1">
      <alignment horizontal="center" vertical="center"/>
      <protection hidden="1"/>
    </xf>
    <xf numFmtId="0" fontId="0" fillId="2" borderId="18" xfId="0" applyFill="1" applyBorder="1" applyAlignment="1" applyProtection="1">
      <alignment horizontal="center" vertical="center"/>
      <protection hidden="1"/>
    </xf>
    <xf numFmtId="0" fontId="0" fillId="4" borderId="12" xfId="0" applyFill="1" applyBorder="1" applyAlignment="1" applyProtection="1">
      <alignment horizontal="center" vertical="center"/>
      <protection hidden="1"/>
    </xf>
    <xf numFmtId="0" fontId="0" fillId="3" borderId="0" xfId="0" applyFill="1" applyAlignment="1" applyProtection="1">
      <alignment horizontal="center" vertical="center"/>
      <protection hidden="1"/>
    </xf>
    <xf numFmtId="0" fontId="0" fillId="2" borderId="0" xfId="0" applyFill="1" applyAlignment="1" applyProtection="1">
      <alignment horizontal="center" vertical="center"/>
      <protection hidden="1"/>
    </xf>
    <xf numFmtId="0" fontId="0" fillId="2" borderId="13" xfId="0" applyFill="1" applyBorder="1" applyAlignment="1" applyProtection="1">
      <alignment horizontal="center" vertical="center"/>
      <protection hidden="1"/>
    </xf>
    <xf numFmtId="0" fontId="0" fillId="5" borderId="14" xfId="0" applyFill="1" applyBorder="1" applyAlignment="1" applyProtection="1">
      <alignment horizontal="center" vertical="center"/>
      <protection hidden="1"/>
    </xf>
    <xf numFmtId="0" fontId="0" fillId="6" borderId="12" xfId="0" applyFill="1" applyBorder="1" applyAlignment="1" applyProtection="1">
      <alignment horizontal="center" vertical="center"/>
      <protection hidden="1"/>
    </xf>
    <xf numFmtId="0" fontId="0" fillId="4" borderId="0" xfId="0" applyFill="1" applyAlignment="1" applyProtection="1">
      <alignment horizontal="center" vertical="center"/>
      <protection hidden="1"/>
    </xf>
    <xf numFmtId="0" fontId="0" fillId="6" borderId="0" xfId="0" applyFill="1" applyAlignment="1" applyProtection="1">
      <alignment horizontal="center" vertical="center"/>
      <protection hidden="1"/>
    </xf>
    <xf numFmtId="0" fontId="0" fillId="6" borderId="10" xfId="0" applyFill="1" applyBorder="1" applyAlignment="1" applyProtection="1">
      <alignment horizontal="center" vertical="center"/>
      <protection hidden="1"/>
    </xf>
    <xf numFmtId="0" fontId="0" fillId="6" borderId="11" xfId="0" applyFill="1" applyBorder="1" applyAlignment="1" applyProtection="1">
      <alignment horizontal="center" vertical="center"/>
      <protection hidden="1"/>
    </xf>
    <xf numFmtId="0" fontId="0" fillId="4" borderId="11" xfId="0" applyFill="1" applyBorder="1" applyAlignment="1" applyProtection="1">
      <alignment horizontal="center" vertical="center"/>
      <protection hidden="1"/>
    </xf>
    <xf numFmtId="0" fontId="0" fillId="3" borderId="11" xfId="0" applyFill="1" applyBorder="1" applyAlignment="1" applyProtection="1">
      <alignment horizontal="center" vertical="center"/>
      <protection hidden="1"/>
    </xf>
    <xf numFmtId="0" fontId="0" fillId="3" borderId="14" xfId="0" applyFill="1" applyBorder="1" applyAlignment="1" applyProtection="1">
      <alignment horizontal="center" vertical="center"/>
      <protection hidden="1"/>
    </xf>
    <xf numFmtId="0" fontId="3" fillId="7" borderId="4" xfId="0" applyFont="1" applyFill="1" applyBorder="1" applyAlignment="1" applyProtection="1">
      <alignment horizontal="center" vertical="center"/>
      <protection hidden="1"/>
    </xf>
    <xf numFmtId="0" fontId="1" fillId="7" borderId="18" xfId="0" applyFont="1" applyFill="1" applyBorder="1" applyAlignment="1" applyProtection="1">
      <alignment horizontal="center" vertical="center" wrapText="1"/>
      <protection hidden="1"/>
    </xf>
    <xf numFmtId="0" fontId="0" fillId="5" borderId="5" xfId="0" applyFill="1" applyBorder="1" applyAlignment="1" applyProtection="1">
      <alignment horizontal="center" vertical="center"/>
      <protection hidden="1"/>
    </xf>
    <xf numFmtId="0" fontId="2" fillId="5" borderId="7" xfId="0" applyFont="1" applyFill="1" applyBorder="1" applyAlignment="1" applyProtection="1">
      <alignment horizontal="center" vertical="center" wrapText="1" readingOrder="1"/>
      <protection hidden="1"/>
    </xf>
    <xf numFmtId="0" fontId="2" fillId="5" borderId="8" xfId="0" applyFont="1" applyFill="1" applyBorder="1" applyAlignment="1" applyProtection="1">
      <alignment horizontal="center" vertical="center" wrapText="1" readingOrder="1"/>
      <protection hidden="1"/>
    </xf>
    <xf numFmtId="0" fontId="0" fillId="5" borderId="16" xfId="0" applyFill="1" applyBorder="1" applyAlignment="1" applyProtection="1">
      <alignment horizontal="center" vertical="center"/>
      <protection hidden="1"/>
    </xf>
    <xf numFmtId="0" fontId="0" fillId="5" borderId="17" xfId="0" applyFill="1" applyBorder="1" applyAlignment="1" applyProtection="1">
      <alignment horizontal="center" vertical="center"/>
      <protection hidden="1"/>
    </xf>
    <xf numFmtId="0" fontId="0" fillId="5" borderId="18" xfId="0" applyFill="1" applyBorder="1" applyAlignment="1" applyProtection="1">
      <alignment horizontal="center" vertical="center"/>
      <protection hidden="1"/>
    </xf>
    <xf numFmtId="0" fontId="0" fillId="5" borderId="8" xfId="0" applyFill="1" applyBorder="1" applyAlignment="1" applyProtection="1">
      <alignment horizontal="center" vertical="center"/>
      <protection hidden="1"/>
    </xf>
    <xf numFmtId="0" fontId="0" fillId="5" borderId="12" xfId="0" applyFill="1" applyBorder="1" applyAlignment="1" applyProtection="1">
      <alignment horizontal="center" vertical="center"/>
      <protection hidden="1"/>
    </xf>
    <xf numFmtId="0" fontId="2" fillId="5" borderId="22" xfId="0" applyFont="1" applyFill="1" applyBorder="1" applyAlignment="1" applyProtection="1">
      <alignment horizontal="center" vertical="center" wrapText="1" readingOrder="1"/>
      <protection hidden="1"/>
    </xf>
    <xf numFmtId="0" fontId="0" fillId="5" borderId="9" xfId="0" applyFill="1" applyBorder="1" applyAlignment="1" applyProtection="1">
      <alignment horizontal="center" vertical="center"/>
      <protection hidden="1"/>
    </xf>
    <xf numFmtId="0" fontId="0" fillId="5" borderId="2" xfId="0" applyFill="1" applyBorder="1" applyAlignment="1" applyProtection="1">
      <alignment horizontal="center" vertical="center" wrapText="1"/>
      <protection hidden="1"/>
    </xf>
    <xf numFmtId="0" fontId="0" fillId="5" borderId="3" xfId="0" applyFill="1" applyBorder="1" applyAlignment="1" applyProtection="1">
      <alignment horizontal="center" vertical="center" wrapText="1"/>
      <protection hidden="1"/>
    </xf>
    <xf numFmtId="0" fontId="0" fillId="5" borderId="14" xfId="0" applyFill="1" applyBorder="1" applyAlignment="1" applyProtection="1">
      <alignment horizontal="center" vertical="center" wrapText="1"/>
      <protection hidden="1"/>
    </xf>
    <xf numFmtId="0" fontId="0" fillId="5" borderId="3" xfId="0" applyFill="1" applyBorder="1" applyAlignment="1" applyProtection="1">
      <alignment horizontal="center" vertical="center"/>
      <protection hidden="1"/>
    </xf>
    <xf numFmtId="0" fontId="0" fillId="7" borderId="17" xfId="0" applyFill="1" applyBorder="1" applyAlignment="1" applyProtection="1">
      <alignment horizontal="center" vertical="center"/>
      <protection hidden="1"/>
    </xf>
    <xf numFmtId="16" fontId="0" fillId="7" borderId="18" xfId="0" applyNumberFormat="1" applyFill="1" applyBorder="1" applyAlignment="1" applyProtection="1">
      <alignment horizontal="center" vertical="center"/>
      <protection hidden="1"/>
    </xf>
    <xf numFmtId="0" fontId="0" fillId="5" borderId="22" xfId="0" applyFill="1" applyBorder="1" applyAlignment="1" applyProtection="1">
      <alignment horizontal="center" vertical="center" wrapText="1"/>
      <protection hidden="1"/>
    </xf>
    <xf numFmtId="0" fontId="0" fillId="5" borderId="8"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wrapText="1"/>
      <protection hidden="1"/>
    </xf>
    <xf numFmtId="0" fontId="0" fillId="5" borderId="7" xfId="0" applyFill="1" applyBorder="1" applyAlignment="1" applyProtection="1">
      <alignment horizontal="center" vertical="center" wrapText="1"/>
      <protection hidden="1"/>
    </xf>
    <xf numFmtId="0" fontId="6" fillId="0" borderId="0" xfId="0" applyFont="1" applyAlignment="1">
      <alignment horizontal="center" vertical="center" wrapText="1"/>
    </xf>
    <xf numFmtId="0" fontId="0" fillId="5" borderId="4" xfId="0"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5" fillId="7" borderId="2" xfId="0" applyFont="1" applyFill="1" applyBorder="1" applyAlignment="1" applyProtection="1">
      <alignment horizontal="center" vertical="center"/>
      <protection hidden="1"/>
    </xf>
    <xf numFmtId="0" fontId="4" fillId="0" borderId="23" xfId="0" applyFont="1" applyBorder="1" applyAlignment="1" applyProtection="1">
      <alignment horizontal="center" vertical="center"/>
      <protection hidden="1"/>
    </xf>
    <xf numFmtId="0" fontId="4" fillId="0" borderId="23" xfId="0" applyFont="1" applyBorder="1" applyAlignment="1" applyProtection="1">
      <alignment horizontal="center" vertical="center" wrapText="1"/>
      <protection hidden="1"/>
    </xf>
    <xf numFmtId="0" fontId="13" fillId="0" borderId="0" xfId="0" applyFont="1" applyAlignment="1">
      <alignment horizontal="center" vertical="center" wrapText="1"/>
    </xf>
    <xf numFmtId="0" fontId="0" fillId="5" borderId="0" xfId="0" applyFill="1" applyAlignment="1">
      <alignment wrapText="1"/>
    </xf>
    <xf numFmtId="0" fontId="6" fillId="5" borderId="0" xfId="0" applyFont="1" applyFill="1" applyAlignment="1">
      <alignment vertical="center" wrapText="1"/>
    </xf>
    <xf numFmtId="0" fontId="19" fillId="5" borderId="33" xfId="2" quotePrefix="1" applyFont="1" applyFill="1" applyBorder="1" applyAlignment="1">
      <alignment horizontal="left" vertical="top" wrapText="1"/>
    </xf>
    <xf numFmtId="0" fontId="21" fillId="5" borderId="12" xfId="2" quotePrefix="1" applyFont="1" applyFill="1" applyBorder="1" applyAlignment="1">
      <alignment horizontal="justify" vertical="center" wrapText="1"/>
    </xf>
    <xf numFmtId="0" fontId="21" fillId="5" borderId="13" xfId="2" quotePrefix="1" applyFont="1" applyFill="1" applyBorder="1" applyAlignment="1">
      <alignment horizontal="justify" vertical="center" wrapText="1"/>
    </xf>
    <xf numFmtId="0" fontId="0" fillId="0" borderId="0" xfId="0" applyAlignment="1">
      <alignment wrapText="1"/>
    </xf>
    <xf numFmtId="0" fontId="19" fillId="5" borderId="34" xfId="2" quotePrefix="1" applyFont="1" applyFill="1" applyBorder="1" applyAlignment="1">
      <alignment horizontal="left" vertical="top" wrapText="1"/>
    </xf>
    <xf numFmtId="0" fontId="19" fillId="5" borderId="35" xfId="2" quotePrefix="1" applyFont="1" applyFill="1" applyBorder="1" applyAlignment="1">
      <alignment horizontal="left" vertical="top" wrapText="1"/>
    </xf>
    <xf numFmtId="0" fontId="19" fillId="5" borderId="12" xfId="2" quotePrefix="1" applyFont="1" applyFill="1" applyBorder="1" applyAlignment="1">
      <alignment horizontal="left" vertical="top" wrapText="1"/>
    </xf>
    <xf numFmtId="0" fontId="19" fillId="5" borderId="0" xfId="2" quotePrefix="1" applyFont="1" applyFill="1" applyAlignment="1">
      <alignment horizontal="left" vertical="top" wrapText="1"/>
    </xf>
    <xf numFmtId="0" fontId="19" fillId="5" borderId="13" xfId="2" quotePrefix="1" applyFont="1" applyFill="1" applyBorder="1" applyAlignment="1">
      <alignment horizontal="left" vertical="top" wrapText="1"/>
    </xf>
    <xf numFmtId="0" fontId="17" fillId="5" borderId="12" xfId="2" applyFont="1" applyFill="1" applyBorder="1" applyAlignment="1">
      <alignment wrapText="1"/>
    </xf>
    <xf numFmtId="0" fontId="17" fillId="5" borderId="13" xfId="2" applyFont="1" applyFill="1" applyBorder="1" applyAlignment="1">
      <alignment wrapText="1"/>
    </xf>
    <xf numFmtId="0" fontId="28" fillId="5" borderId="0" xfId="3" applyFont="1" applyFill="1" applyAlignment="1">
      <alignment horizontal="left" vertical="top" wrapText="1" readingOrder="1"/>
    </xf>
    <xf numFmtId="0" fontId="29" fillId="5" borderId="0" xfId="2" applyFont="1" applyFill="1" applyAlignment="1">
      <alignment horizontal="justify" vertical="center" wrapText="1"/>
    </xf>
    <xf numFmtId="0" fontId="17" fillId="5" borderId="0" xfId="2" applyFont="1" applyFill="1" applyAlignment="1">
      <alignment wrapText="1"/>
    </xf>
    <xf numFmtId="0" fontId="19" fillId="5" borderId="12" xfId="2" quotePrefix="1" applyFont="1" applyFill="1" applyBorder="1" applyAlignment="1">
      <alignment vertical="top" wrapText="1"/>
    </xf>
    <xf numFmtId="0" fontId="19" fillId="5" borderId="0" xfId="2" quotePrefix="1" applyFont="1" applyFill="1" applyAlignment="1">
      <alignment vertical="top" wrapText="1"/>
    </xf>
    <xf numFmtId="0" fontId="19" fillId="5" borderId="13" xfId="2" quotePrefix="1" applyFont="1" applyFill="1" applyBorder="1" applyAlignment="1">
      <alignment vertical="top" wrapText="1"/>
    </xf>
    <xf numFmtId="0" fontId="19" fillId="5" borderId="33" xfId="2" quotePrefix="1" applyFont="1" applyFill="1" applyBorder="1" applyAlignment="1">
      <alignment vertical="top" wrapText="1"/>
    </xf>
    <xf numFmtId="0" fontId="19" fillId="5" borderId="34" xfId="2" quotePrefix="1" applyFont="1" applyFill="1" applyBorder="1" applyAlignment="1">
      <alignment vertical="top" wrapText="1"/>
    </xf>
    <xf numFmtId="0" fontId="19" fillId="5" borderId="35" xfId="2" quotePrefix="1" applyFont="1" applyFill="1" applyBorder="1" applyAlignment="1">
      <alignment vertical="top" wrapText="1"/>
    </xf>
    <xf numFmtId="0" fontId="19" fillId="5" borderId="36" xfId="2" quotePrefix="1" applyFont="1" applyFill="1" applyBorder="1" applyAlignment="1">
      <alignment horizontal="left" vertical="top" wrapText="1"/>
    </xf>
    <xf numFmtId="0" fontId="19" fillId="5" borderId="37" xfId="2" quotePrefix="1" applyFont="1" applyFill="1" applyBorder="1" applyAlignment="1">
      <alignment horizontal="left" vertical="top" wrapText="1"/>
    </xf>
    <xf numFmtId="0" fontId="19" fillId="5" borderId="20" xfId="2" quotePrefix="1" applyFont="1" applyFill="1" applyBorder="1" applyAlignment="1">
      <alignment horizontal="left" vertical="top" wrapText="1"/>
    </xf>
    <xf numFmtId="0" fontId="19" fillId="5" borderId="16" xfId="2" quotePrefix="1" applyFont="1" applyFill="1" applyBorder="1" applyAlignment="1">
      <alignment horizontal="left" vertical="top" wrapText="1"/>
    </xf>
    <xf numFmtId="0" fontId="20" fillId="5" borderId="17" xfId="2" quotePrefix="1" applyFont="1" applyFill="1" applyBorder="1" applyAlignment="1">
      <alignment horizontal="left" vertical="top" wrapText="1"/>
    </xf>
    <xf numFmtId="0" fontId="20" fillId="5" borderId="18" xfId="2" quotePrefix="1" applyFont="1" applyFill="1" applyBorder="1" applyAlignment="1">
      <alignment horizontal="left" vertical="top" wrapText="1"/>
    </xf>
    <xf numFmtId="0" fontId="20" fillId="5" borderId="0" xfId="2" quotePrefix="1" applyFont="1" applyFill="1" applyAlignment="1">
      <alignment horizontal="left" vertical="top" wrapText="1"/>
    </xf>
    <xf numFmtId="0" fontId="20" fillId="5" borderId="13" xfId="2" quotePrefix="1" applyFont="1" applyFill="1" applyBorder="1" applyAlignment="1">
      <alignment horizontal="left" vertical="top" wrapText="1"/>
    </xf>
    <xf numFmtId="0" fontId="25" fillId="5" borderId="0" xfId="2" applyFont="1" applyFill="1" applyAlignment="1">
      <alignment horizontal="left" vertical="center" wrapText="1"/>
    </xf>
    <xf numFmtId="0" fontId="17" fillId="5" borderId="0" xfId="2" applyFont="1" applyFill="1" applyAlignment="1">
      <alignment horizontal="left" vertical="center" wrapText="1"/>
    </xf>
    <xf numFmtId="0" fontId="17" fillId="5" borderId="0" xfId="2" quotePrefix="1" applyFont="1" applyFill="1" applyAlignment="1">
      <alignment horizontal="left" vertical="center" wrapText="1"/>
    </xf>
    <xf numFmtId="0" fontId="0" fillId="5" borderId="12" xfId="0" applyFill="1" applyBorder="1" applyAlignment="1">
      <alignment wrapText="1"/>
    </xf>
    <xf numFmtId="0" fontId="30" fillId="11" borderId="23" xfId="2" applyFont="1" applyFill="1" applyBorder="1" applyAlignment="1">
      <alignment horizontal="center" vertical="center" wrapText="1"/>
    </xf>
    <xf numFmtId="0" fontId="0" fillId="5" borderId="12" xfId="0" applyFill="1" applyBorder="1"/>
    <xf numFmtId="0" fontId="25" fillId="5" borderId="23" xfId="2" applyFont="1" applyFill="1" applyBorder="1" applyAlignment="1">
      <alignment horizontal="center" vertical="center"/>
    </xf>
    <xf numFmtId="0" fontId="17" fillId="5" borderId="13" xfId="2" applyFont="1" applyFill="1" applyBorder="1"/>
    <xf numFmtId="0" fontId="17" fillId="5" borderId="0" xfId="2" applyFont="1" applyFill="1"/>
    <xf numFmtId="0" fontId="0" fillId="5" borderId="0" xfId="0" applyFill="1"/>
    <xf numFmtId="0" fontId="25" fillId="5" borderId="23" xfId="2" applyFont="1" applyFill="1" applyBorder="1" applyAlignment="1">
      <alignment horizontal="center" vertical="center" wrapText="1"/>
    </xf>
    <xf numFmtId="0" fontId="17" fillId="5" borderId="10" xfId="2" applyFont="1" applyFill="1" applyBorder="1" applyAlignment="1">
      <alignment wrapText="1"/>
    </xf>
    <xf numFmtId="0" fontId="17" fillId="5" borderId="11" xfId="2" applyFont="1" applyFill="1" applyBorder="1" applyAlignment="1">
      <alignment wrapText="1"/>
    </xf>
    <xf numFmtId="0" fontId="17" fillId="5" borderId="14" xfId="2" applyFont="1" applyFill="1" applyBorder="1" applyAlignment="1">
      <alignment wrapText="1"/>
    </xf>
    <xf numFmtId="0" fontId="14" fillId="0" borderId="0" xfId="1" applyFont="1" applyAlignment="1">
      <alignment horizontal="center" vertical="center"/>
    </xf>
    <xf numFmtId="0" fontId="14" fillId="0" borderId="0" xfId="0" applyFont="1" applyAlignment="1">
      <alignment horizontal="left" vertical="center" wrapText="1"/>
    </xf>
    <xf numFmtId="49" fontId="14" fillId="0" borderId="0" xfId="0" applyNumberFormat="1" applyFont="1" applyAlignment="1" applyProtection="1">
      <alignment horizontal="left" vertical="center" wrapText="1"/>
      <protection locked="0"/>
    </xf>
    <xf numFmtId="0" fontId="31" fillId="12" borderId="0" xfId="1" applyFont="1" applyFill="1"/>
    <xf numFmtId="0" fontId="31" fillId="12" borderId="0" xfId="1" applyFont="1" applyFill="1" applyAlignment="1">
      <alignment vertical="center"/>
    </xf>
    <xf numFmtId="0" fontId="15" fillId="9" borderId="23" xfId="1" applyFont="1" applyFill="1" applyBorder="1" applyAlignment="1">
      <alignment vertical="center" wrapText="1"/>
    </xf>
    <xf numFmtId="0" fontId="32" fillId="0" borderId="0" xfId="1" applyFont="1" applyAlignment="1">
      <alignment vertical="center" wrapText="1"/>
    </xf>
    <xf numFmtId="0" fontId="14" fillId="0" borderId="0" xfId="1" applyFont="1" applyAlignment="1">
      <alignment vertical="center" wrapText="1"/>
    </xf>
    <xf numFmtId="49" fontId="14" fillId="0" borderId="23" xfId="1" applyNumberFormat="1" applyFont="1" applyBorder="1" applyAlignment="1">
      <alignment horizontal="center" vertical="center" wrapText="1"/>
    </xf>
    <xf numFmtId="0" fontId="15" fillId="9" borderId="23" xfId="1" applyFont="1" applyFill="1" applyBorder="1" applyAlignment="1">
      <alignment horizontal="center" vertical="center" wrapText="1"/>
    </xf>
    <xf numFmtId="0" fontId="33" fillId="0" borderId="23" xfId="0" applyFont="1" applyBorder="1" applyAlignment="1">
      <alignment horizontal="left" vertical="center" wrapText="1"/>
    </xf>
    <xf numFmtId="0" fontId="32" fillId="0" borderId="23" xfId="1" applyFont="1" applyBorder="1" applyAlignment="1">
      <alignment horizontal="justify" vertical="center" wrapText="1"/>
    </xf>
    <xf numFmtId="0" fontId="32" fillId="0" borderId="0" xfId="1" applyFont="1" applyAlignment="1">
      <alignment horizontal="justify" vertical="top" wrapText="1"/>
    </xf>
    <xf numFmtId="0" fontId="34" fillId="0" borderId="0" xfId="1" applyFont="1" applyAlignment="1">
      <alignment vertical="center" wrapText="1"/>
    </xf>
    <xf numFmtId="0" fontId="32" fillId="12" borderId="0" xfId="1" applyFont="1" applyFill="1" applyAlignment="1">
      <alignment vertical="center" wrapText="1"/>
    </xf>
    <xf numFmtId="0" fontId="6" fillId="5" borderId="0" xfId="0" applyFont="1" applyFill="1" applyAlignment="1">
      <alignment wrapText="1"/>
    </xf>
    <xf numFmtId="0" fontId="6" fillId="0" borderId="0" xfId="0" applyFont="1"/>
    <xf numFmtId="49" fontId="7" fillId="9" borderId="4" xfId="0" applyNumberFormat="1" applyFont="1" applyFill="1" applyBorder="1" applyAlignment="1">
      <alignment horizontal="center" vertical="center" wrapText="1"/>
    </xf>
    <xf numFmtId="0" fontId="31" fillId="12" borderId="0" xfId="1" applyFont="1" applyFill="1" applyAlignment="1">
      <alignment horizontal="center"/>
    </xf>
    <xf numFmtId="9" fontId="11" fillId="0" borderId="0" xfId="0" applyNumberFormat="1" applyFont="1" applyAlignment="1">
      <alignment horizontal="left" vertical="center" wrapText="1"/>
    </xf>
    <xf numFmtId="9" fontId="13" fillId="0" borderId="0" xfId="0" applyNumberFormat="1" applyFont="1" applyAlignment="1">
      <alignment horizontal="left" vertical="center" wrapText="1"/>
    </xf>
    <xf numFmtId="0" fontId="32" fillId="0" borderId="0" xfId="1" applyFont="1" applyAlignment="1">
      <alignment horizontal="center" vertical="center" wrapText="1"/>
    </xf>
    <xf numFmtId="0" fontId="31" fillId="12" borderId="0" xfId="1" applyFont="1" applyFill="1" applyAlignment="1">
      <alignment horizontal="center" vertical="center"/>
    </xf>
    <xf numFmtId="0" fontId="38" fillId="0" borderId="0" xfId="1" applyFont="1" applyAlignment="1">
      <alignment horizontal="center" vertical="center"/>
    </xf>
    <xf numFmtId="0" fontId="13" fillId="0" borderId="0" xfId="0" applyFont="1" applyAlignment="1">
      <alignment horizontal="left" vertical="center" wrapText="1"/>
    </xf>
    <xf numFmtId="0" fontId="39" fillId="12" borderId="0" xfId="1" applyFont="1" applyFill="1" applyAlignment="1">
      <alignment vertical="center" wrapText="1"/>
    </xf>
    <xf numFmtId="14" fontId="11" fillId="0" borderId="0" xfId="0" applyNumberFormat="1" applyFont="1" applyAlignment="1">
      <alignment horizontal="right" vertical="center" wrapText="1"/>
    </xf>
    <xf numFmtId="0" fontId="13" fillId="0" borderId="0" xfId="0" applyFont="1" applyAlignment="1">
      <alignment vertical="center" wrapText="1"/>
    </xf>
    <xf numFmtId="0" fontId="33" fillId="5" borderId="34" xfId="1" applyFont="1" applyFill="1" applyBorder="1" applyAlignment="1">
      <alignment horizontal="left" vertical="center" wrapText="1"/>
    </xf>
    <xf numFmtId="0" fontId="40" fillId="0" borderId="0" xfId="1" applyFont="1" applyAlignment="1">
      <alignment vertical="center" wrapText="1"/>
    </xf>
    <xf numFmtId="0" fontId="41" fillId="9" borderId="42" xfId="1" applyFont="1" applyFill="1" applyBorder="1" applyAlignment="1">
      <alignment horizontal="center" vertical="center" wrapText="1"/>
    </xf>
    <xf numFmtId="0" fontId="41" fillId="9" borderId="43" xfId="1" applyFont="1" applyFill="1" applyBorder="1" applyAlignment="1">
      <alignment horizontal="center" vertical="center" wrapText="1"/>
    </xf>
    <xf numFmtId="0" fontId="41" fillId="9" borderId="44" xfId="1" applyFont="1" applyFill="1" applyBorder="1" applyAlignment="1">
      <alignment horizontal="center" vertical="center" wrapText="1"/>
    </xf>
    <xf numFmtId="9" fontId="41" fillId="9" borderId="43" xfId="1" applyNumberFormat="1" applyFont="1" applyFill="1" applyBorder="1" applyAlignment="1">
      <alignment horizontal="center" vertical="center" wrapText="1"/>
    </xf>
    <xf numFmtId="0" fontId="41" fillId="9" borderId="27" xfId="1" applyFont="1" applyFill="1" applyBorder="1" applyAlignment="1">
      <alignment horizontal="center" vertical="center" wrapText="1"/>
    </xf>
    <xf numFmtId="9" fontId="41" fillId="9" borderId="42" xfId="1" applyNumberFormat="1" applyFont="1" applyFill="1" applyBorder="1" applyAlignment="1">
      <alignment horizontal="center" vertical="center" wrapText="1"/>
    </xf>
    <xf numFmtId="9" fontId="41" fillId="9" borderId="45" xfId="1" applyNumberFormat="1" applyFont="1" applyFill="1" applyBorder="1" applyAlignment="1">
      <alignment horizontal="center" vertical="center" wrapText="1"/>
    </xf>
    <xf numFmtId="9" fontId="41" fillId="9" borderId="27" xfId="1" applyNumberFormat="1" applyFont="1" applyFill="1" applyBorder="1" applyAlignment="1">
      <alignment horizontal="center" vertical="center" wrapText="1"/>
    </xf>
    <xf numFmtId="0" fontId="40" fillId="0" borderId="0" xfId="1" applyFont="1" applyAlignment="1">
      <alignment horizontal="center" vertical="center" wrapText="1"/>
    </xf>
    <xf numFmtId="0" fontId="33" fillId="0" borderId="52" xfId="1" applyFont="1" applyBorder="1" applyAlignment="1">
      <alignment horizontal="center" vertical="center" wrapText="1"/>
    </xf>
    <xf numFmtId="0" fontId="33" fillId="0" borderId="53" xfId="1" applyFont="1" applyBorder="1" applyAlignment="1">
      <alignment horizontal="justify" vertical="center" wrapText="1"/>
    </xf>
    <xf numFmtId="0" fontId="42" fillId="0" borderId="54" xfId="1" applyFont="1" applyBorder="1" applyAlignment="1">
      <alignment horizontal="center" vertical="center" wrapText="1"/>
    </xf>
    <xf numFmtId="9" fontId="0" fillId="0" borderId="53" xfId="0" applyNumberFormat="1" applyBorder="1" applyAlignment="1">
      <alignment horizontal="center" vertical="center" wrapText="1"/>
    </xf>
    <xf numFmtId="9" fontId="0" fillId="0" borderId="55" xfId="0" applyNumberFormat="1" applyBorder="1" applyAlignment="1">
      <alignment horizontal="center" vertical="center" wrapText="1"/>
    </xf>
    <xf numFmtId="9" fontId="0" fillId="0" borderId="24" xfId="0" applyNumberFormat="1" applyBorder="1" applyAlignment="1">
      <alignment horizontal="center" vertical="center" wrapText="1"/>
    </xf>
    <xf numFmtId="9" fontId="1" fillId="0" borderId="52" xfId="0" applyNumberFormat="1" applyFont="1" applyBorder="1" applyAlignment="1">
      <alignment horizontal="center" vertical="center" wrapText="1"/>
    </xf>
    <xf numFmtId="9" fontId="1" fillId="0" borderId="55" xfId="0" applyNumberFormat="1" applyFont="1" applyBorder="1" applyAlignment="1">
      <alignment horizontal="center" vertical="center" wrapText="1"/>
    </xf>
    <xf numFmtId="0" fontId="43" fillId="11" borderId="38" xfId="0" applyFont="1" applyFill="1" applyBorder="1" applyAlignment="1">
      <alignment horizontal="center" vertical="center" wrapText="1"/>
    </xf>
    <xf numFmtId="0" fontId="43" fillId="11" borderId="23" xfId="0" applyFont="1" applyFill="1" applyBorder="1" applyAlignment="1">
      <alignment horizontal="center" vertical="center" wrapText="1"/>
    </xf>
    <xf numFmtId="0" fontId="43" fillId="11" borderId="40" xfId="0" applyFont="1" applyFill="1" applyBorder="1" applyAlignment="1">
      <alignment horizontal="center" vertical="center" wrapText="1"/>
    </xf>
    <xf numFmtId="0" fontId="43" fillId="11" borderId="39" xfId="0" applyFont="1" applyFill="1" applyBorder="1" applyAlignment="1">
      <alignment horizontal="center" vertical="center" wrapText="1"/>
    </xf>
    <xf numFmtId="0" fontId="33" fillId="0" borderId="40" xfId="1" applyFont="1" applyBorder="1" applyAlignment="1">
      <alignment horizontal="justify" vertical="center" wrapText="1"/>
    </xf>
    <xf numFmtId="0" fontId="42" fillId="0" borderId="41" xfId="1" applyFont="1" applyBorder="1" applyAlignment="1">
      <alignment horizontal="center" vertical="center" wrapText="1"/>
    </xf>
    <xf numFmtId="9" fontId="0" fillId="0" borderId="23" xfId="0" applyNumberFormat="1" applyBorder="1" applyAlignment="1">
      <alignment horizontal="center" vertical="center" wrapText="1"/>
    </xf>
    <xf numFmtId="9" fontId="0" fillId="0" borderId="40" xfId="0" applyNumberFormat="1" applyBorder="1" applyAlignment="1">
      <alignment horizontal="center" vertical="center" wrapText="1"/>
    </xf>
    <xf numFmtId="9" fontId="1" fillId="0" borderId="38" xfId="0" applyNumberFormat="1" applyFont="1" applyBorder="1" applyAlignment="1">
      <alignment horizontal="center" vertical="center" wrapText="1"/>
    </xf>
    <xf numFmtId="9" fontId="1" fillId="0" borderId="39" xfId="0" applyNumberFormat="1" applyFont="1" applyBorder="1" applyAlignment="1">
      <alignment horizontal="center" vertical="center" wrapText="1"/>
    </xf>
    <xf numFmtId="0" fontId="44" fillId="14" borderId="38" xfId="0" applyFont="1" applyFill="1" applyBorder="1" applyAlignment="1">
      <alignment horizontal="center" vertical="center" wrapText="1"/>
    </xf>
    <xf numFmtId="0" fontId="44" fillId="0" borderId="23" xfId="0" applyFont="1" applyBorder="1" applyAlignment="1">
      <alignment vertical="center" wrapText="1"/>
    </xf>
    <xf numFmtId="0" fontId="44" fillId="0" borderId="40" xfId="0" applyFont="1" applyBorder="1" applyAlignment="1">
      <alignment horizontal="center" vertical="center" wrapText="1"/>
    </xf>
    <xf numFmtId="9" fontId="44" fillId="0" borderId="39" xfId="0" applyNumberFormat="1" applyFont="1" applyBorder="1" applyAlignment="1">
      <alignment horizontal="center" vertical="center" wrapText="1"/>
    </xf>
    <xf numFmtId="9" fontId="44" fillId="0" borderId="23" xfId="0" applyNumberFormat="1" applyFont="1" applyBorder="1" applyAlignment="1">
      <alignment horizontal="center" vertical="center" wrapText="1"/>
    </xf>
    <xf numFmtId="0" fontId="44" fillId="0" borderId="55" xfId="0" applyFont="1" applyBorder="1" applyAlignment="1">
      <alignment vertical="center" wrapText="1"/>
    </xf>
    <xf numFmtId="0" fontId="44" fillId="8" borderId="38" xfId="0" applyFont="1" applyFill="1" applyBorder="1" applyAlignment="1">
      <alignment horizontal="center" vertical="center" wrapText="1"/>
    </xf>
    <xf numFmtId="0" fontId="44" fillId="0" borderId="23" xfId="0" applyFont="1" applyBorder="1" applyAlignment="1">
      <alignment horizontal="justify" vertical="center" wrapText="1"/>
    </xf>
    <xf numFmtId="0" fontId="44" fillId="0" borderId="39" xfId="0" applyFont="1" applyBorder="1" applyAlignment="1">
      <alignment vertical="center" wrapText="1"/>
    </xf>
    <xf numFmtId="9" fontId="0" fillId="0" borderId="39" xfId="0" applyNumberFormat="1" applyBorder="1" applyAlignment="1">
      <alignment horizontal="center" vertical="center" wrapText="1"/>
    </xf>
    <xf numFmtId="0" fontId="44" fillId="4" borderId="38" xfId="0" applyFont="1" applyFill="1" applyBorder="1" applyAlignment="1">
      <alignment horizontal="center" vertical="center" wrapText="1"/>
    </xf>
    <xf numFmtId="0" fontId="44" fillId="15" borderId="38"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32" fillId="0" borderId="56" xfId="1" applyFont="1" applyBorder="1" applyAlignment="1">
      <alignment vertical="center" wrapText="1"/>
    </xf>
    <xf numFmtId="0" fontId="32" fillId="0" borderId="57" xfId="1" applyFont="1" applyBorder="1" applyAlignment="1">
      <alignment vertical="center" wrapText="1"/>
    </xf>
    <xf numFmtId="0" fontId="32" fillId="0" borderId="58" xfId="1" applyFont="1" applyBorder="1" applyAlignment="1">
      <alignment vertical="center" wrapText="1"/>
    </xf>
    <xf numFmtId="9" fontId="0" fillId="0" borderId="57" xfId="0" applyNumberFormat="1" applyBorder="1" applyAlignment="1">
      <alignment horizontal="center" vertical="center" wrapText="1"/>
    </xf>
    <xf numFmtId="9" fontId="1" fillId="0" borderId="56" xfId="0" applyNumberFormat="1" applyFont="1" applyBorder="1" applyAlignment="1">
      <alignment horizontal="center" vertical="center" wrapText="1"/>
    </xf>
    <xf numFmtId="9" fontId="1" fillId="0" borderId="58" xfId="0" applyNumberFormat="1" applyFont="1" applyBorder="1" applyAlignment="1">
      <alignment horizontal="center" vertical="center" wrapText="1"/>
    </xf>
    <xf numFmtId="9" fontId="32" fillId="0" borderId="0" xfId="1" applyNumberFormat="1" applyFont="1" applyAlignment="1">
      <alignment vertical="center" wrapText="1"/>
    </xf>
    <xf numFmtId="9" fontId="40" fillId="0" borderId="0" xfId="1" applyNumberFormat="1" applyFont="1" applyAlignment="1">
      <alignment vertical="center" wrapText="1"/>
    </xf>
    <xf numFmtId="0" fontId="11" fillId="12" borderId="0" xfId="1" applyFill="1"/>
    <xf numFmtId="0" fontId="0" fillId="0" borderId="0" xfId="0" applyAlignment="1">
      <alignment horizontal="center" wrapText="1"/>
    </xf>
    <xf numFmtId="0" fontId="11" fillId="12" borderId="0" xfId="1" applyFill="1" applyAlignment="1">
      <alignment horizontal="center" vertical="center"/>
    </xf>
    <xf numFmtId="0" fontId="4" fillId="0" borderId="0" xfId="0" applyFont="1" applyAlignment="1">
      <alignment horizontal="center" vertical="center" wrapText="1"/>
    </xf>
    <xf numFmtId="0" fontId="7" fillId="0" borderId="0" xfId="0" applyFont="1" applyAlignment="1">
      <alignment horizontal="center" vertical="center" wrapText="1"/>
    </xf>
    <xf numFmtId="0" fontId="11" fillId="0" borderId="0" xfId="1"/>
    <xf numFmtId="0" fontId="11" fillId="0" borderId="0" xfId="1" applyAlignment="1">
      <alignment horizontal="center" vertical="center"/>
    </xf>
    <xf numFmtId="0" fontId="11" fillId="12" borderId="16" xfId="1" applyFill="1" applyBorder="1"/>
    <xf numFmtId="0" fontId="11" fillId="12" borderId="17" xfId="1" applyFill="1" applyBorder="1"/>
    <xf numFmtId="0" fontId="13" fillId="0" borderId="23" xfId="1" applyFont="1" applyBorder="1" applyAlignment="1">
      <alignment horizontal="center" vertical="center" wrapText="1"/>
    </xf>
    <xf numFmtId="0" fontId="11" fillId="0" borderId="16" xfId="1" applyBorder="1" applyAlignment="1">
      <alignment vertical="center" wrapText="1"/>
    </xf>
    <xf numFmtId="0" fontId="11" fillId="0" borderId="17" xfId="1" applyBorder="1" applyAlignment="1">
      <alignment vertical="center" wrapText="1"/>
    </xf>
    <xf numFmtId="0" fontId="11" fillId="0" borderId="12" xfId="1" applyBorder="1" applyAlignment="1">
      <alignment vertical="center" wrapText="1"/>
    </xf>
    <xf numFmtId="0" fontId="11" fillId="0" borderId="0" xfId="1" applyAlignment="1">
      <alignment vertical="center" wrapText="1"/>
    </xf>
    <xf numFmtId="9" fontId="11" fillId="0" borderId="23" xfId="1" applyNumberFormat="1" applyBorder="1" applyAlignment="1">
      <alignment horizontal="center" vertical="center" wrapText="1"/>
    </xf>
    <xf numFmtId="9" fontId="11" fillId="0" borderId="39" xfId="1" applyNumberFormat="1" applyBorder="1" applyAlignment="1">
      <alignment horizontal="center" vertical="center" wrapText="1"/>
    </xf>
    <xf numFmtId="0" fontId="45" fillId="0" borderId="0" xfId="1" applyFont="1" applyAlignment="1">
      <alignment vertical="center" wrapText="1"/>
    </xf>
    <xf numFmtId="0" fontId="11" fillId="0" borderId="0" xfId="1" applyAlignment="1">
      <alignment horizontal="center" vertical="center" wrapText="1"/>
    </xf>
    <xf numFmtId="0" fontId="7" fillId="9" borderId="23" xfId="1" applyFont="1" applyFill="1" applyBorder="1" applyAlignment="1">
      <alignment horizontal="center" vertical="center" wrapText="1"/>
    </xf>
    <xf numFmtId="0" fontId="13" fillId="0" borderId="23" xfId="1" applyFont="1" applyBorder="1" applyAlignment="1">
      <alignment vertical="center" wrapText="1"/>
    </xf>
    <xf numFmtId="0" fontId="7" fillId="9" borderId="23" xfId="0" applyFont="1" applyFill="1" applyBorder="1" applyAlignment="1">
      <alignment horizontal="center" vertical="center" wrapText="1" readingOrder="1"/>
    </xf>
    <xf numFmtId="0" fontId="7" fillId="9" borderId="39" xfId="0" applyFont="1" applyFill="1" applyBorder="1" applyAlignment="1">
      <alignment horizontal="center" vertical="center" wrapText="1" readingOrder="1"/>
    </xf>
    <xf numFmtId="0" fontId="11" fillId="0" borderId="23" xfId="1" applyBorder="1" applyAlignment="1">
      <alignment vertical="center" wrapText="1"/>
    </xf>
    <xf numFmtId="0" fontId="47" fillId="0" borderId="0" xfId="4" applyFont="1"/>
    <xf numFmtId="0" fontId="11" fillId="0" borderId="38" xfId="1" applyBorder="1" applyAlignment="1">
      <alignment horizontal="center" vertical="center" wrapText="1"/>
    </xf>
    <xf numFmtId="0" fontId="11" fillId="0" borderId="23" xfId="1" applyBorder="1" applyAlignment="1">
      <alignment horizontal="justify" vertical="center" wrapText="1"/>
    </xf>
    <xf numFmtId="9" fontId="6" fillId="0" borderId="24" xfId="0" applyNumberFormat="1" applyFont="1" applyBorder="1" applyAlignment="1">
      <alignment horizontal="center" vertical="center" wrapText="1"/>
    </xf>
    <xf numFmtId="0" fontId="11" fillId="0" borderId="0" xfId="1" applyAlignment="1">
      <alignment horizontal="justify" vertical="center" wrapText="1"/>
    </xf>
    <xf numFmtId="0" fontId="48" fillId="16" borderId="23" xfId="0" applyFont="1" applyFill="1" applyBorder="1" applyAlignment="1">
      <alignment horizontal="center" vertical="center" wrapText="1" readingOrder="1"/>
    </xf>
    <xf numFmtId="0" fontId="11" fillId="2" borderId="39" xfId="0" applyFont="1" applyFill="1" applyBorder="1" applyAlignment="1">
      <alignment horizontal="center" vertical="center" wrapText="1" readingOrder="1"/>
    </xf>
    <xf numFmtId="9" fontId="11" fillId="0" borderId="38" xfId="1" applyNumberFormat="1" applyBorder="1" applyAlignment="1">
      <alignment horizontal="center" vertical="center" wrapText="1"/>
    </xf>
    <xf numFmtId="0" fontId="47" fillId="0" borderId="0" xfId="4" applyFont="1" applyAlignment="1">
      <alignment horizontal="center" vertical="center"/>
    </xf>
    <xf numFmtId="0" fontId="48" fillId="17" borderId="23" xfId="0" applyFont="1" applyFill="1" applyBorder="1" applyAlignment="1">
      <alignment horizontal="center" vertical="center" wrapText="1" readingOrder="1"/>
    </xf>
    <xf numFmtId="0" fontId="49" fillId="0" borderId="0" xfId="4" applyFont="1" applyAlignment="1">
      <alignment vertical="center" textRotation="90" wrapText="1"/>
    </xf>
    <xf numFmtId="0" fontId="50" fillId="0" borderId="0" xfId="4" applyFont="1" applyAlignment="1">
      <alignment horizontal="center" vertical="center" wrapText="1"/>
    </xf>
    <xf numFmtId="0" fontId="47" fillId="0" borderId="0" xfId="4" applyFont="1" applyAlignment="1">
      <alignment horizontal="center" vertical="center" wrapText="1"/>
    </xf>
    <xf numFmtId="0" fontId="48" fillId="14" borderId="23" xfId="0" applyFont="1" applyFill="1" applyBorder="1" applyAlignment="1">
      <alignment horizontal="center" vertical="center" wrapText="1" readingOrder="1"/>
    </xf>
    <xf numFmtId="0" fontId="7" fillId="9" borderId="57" xfId="0" applyFont="1" applyFill="1" applyBorder="1" applyAlignment="1">
      <alignment horizontal="center" vertical="center" wrapText="1" readingOrder="1"/>
    </xf>
    <xf numFmtId="0" fontId="48" fillId="14" borderId="57" xfId="0" applyFont="1" applyFill="1" applyBorder="1" applyAlignment="1">
      <alignment horizontal="center" vertical="center" wrapText="1" readingOrder="1"/>
    </xf>
    <xf numFmtId="0" fontId="48" fillId="17" borderId="57" xfId="0" applyFont="1" applyFill="1" applyBorder="1" applyAlignment="1">
      <alignment horizontal="center" vertical="center" wrapText="1" readingOrder="1"/>
    </xf>
    <xf numFmtId="0" fontId="48" fillId="16" borderId="57" xfId="0" applyFont="1" applyFill="1" applyBorder="1" applyAlignment="1">
      <alignment horizontal="center" vertical="center" wrapText="1" readingOrder="1"/>
    </xf>
    <xf numFmtId="0" fontId="11" fillId="2" borderId="58" xfId="0" applyFont="1" applyFill="1" applyBorder="1" applyAlignment="1">
      <alignment horizontal="center" vertical="center" wrapText="1" readingOrder="1"/>
    </xf>
    <xf numFmtId="9" fontId="11" fillId="0" borderId="56" xfId="1" applyNumberFormat="1" applyBorder="1" applyAlignment="1">
      <alignment horizontal="center" vertical="center" wrapText="1"/>
    </xf>
    <xf numFmtId="0" fontId="47" fillId="0" borderId="0" xfId="4" applyFont="1" applyAlignment="1">
      <alignment vertical="center"/>
    </xf>
    <xf numFmtId="0" fontId="11" fillId="2" borderId="23" xfId="0" applyFont="1" applyFill="1" applyBorder="1" applyAlignment="1">
      <alignment horizontal="center" vertical="center" wrapText="1" readingOrder="1"/>
    </xf>
    <xf numFmtId="0" fontId="45" fillId="0" borderId="0" xfId="0" applyFont="1" applyAlignment="1">
      <alignment vertical="center" readingOrder="1"/>
    </xf>
    <xf numFmtId="0" fontId="51" fillId="0" borderId="0" xfId="4" applyFont="1"/>
    <xf numFmtId="0" fontId="11" fillId="0" borderId="24" xfId="1" applyBorder="1" applyAlignment="1">
      <alignment horizontal="justify" vertical="center" wrapText="1"/>
    </xf>
    <xf numFmtId="0" fontId="11" fillId="0" borderId="0" xfId="0" applyFont="1" applyAlignment="1">
      <alignment vertical="center"/>
    </xf>
    <xf numFmtId="0" fontId="11" fillId="0" borderId="0" xfId="0" applyFont="1" applyAlignment="1">
      <alignment vertical="center" readingOrder="1"/>
    </xf>
    <xf numFmtId="0" fontId="11" fillId="0" borderId="0" xfId="4" applyFont="1" applyAlignment="1">
      <alignment vertical="center"/>
    </xf>
    <xf numFmtId="9" fontId="32" fillId="0" borderId="0" xfId="1" applyNumberFormat="1" applyFont="1" applyAlignment="1">
      <alignment horizontal="center" vertical="center" wrapText="1"/>
    </xf>
    <xf numFmtId="0" fontId="31" fillId="0" borderId="0" xfId="1" applyFont="1" applyAlignment="1">
      <alignment vertical="center" wrapText="1"/>
    </xf>
    <xf numFmtId="0" fontId="31" fillId="0" borderId="0" xfId="1" applyFont="1" applyAlignment="1">
      <alignment horizontal="center" vertical="center" wrapText="1"/>
    </xf>
    <xf numFmtId="9" fontId="31" fillId="0" borderId="0" xfId="1" applyNumberFormat="1" applyFont="1" applyAlignment="1">
      <alignment vertical="center" wrapText="1"/>
    </xf>
    <xf numFmtId="0" fontId="40" fillId="0" borderId="31" xfId="1" applyFont="1" applyBorder="1" applyAlignment="1">
      <alignment vertical="center" wrapText="1"/>
    </xf>
    <xf numFmtId="0" fontId="40" fillId="0" borderId="31" xfId="1" applyFont="1" applyBorder="1" applyAlignment="1">
      <alignment horizontal="center" vertical="center" wrapText="1"/>
    </xf>
    <xf numFmtId="0" fontId="41" fillId="9" borderId="23" xfId="1" applyFont="1" applyFill="1" applyBorder="1" applyAlignment="1">
      <alignment vertical="center" wrapText="1"/>
    </xf>
    <xf numFmtId="0" fontId="41" fillId="9" borderId="41" xfId="1" applyFont="1" applyFill="1" applyBorder="1" applyAlignment="1">
      <alignment vertical="center" wrapText="1"/>
    </xf>
    <xf numFmtId="0" fontId="41" fillId="9" borderId="25" xfId="1" applyFont="1" applyFill="1" applyBorder="1" applyAlignment="1">
      <alignment vertical="center" wrapText="1"/>
    </xf>
    <xf numFmtId="0" fontId="41" fillId="9" borderId="25" xfId="1" applyFont="1" applyFill="1" applyBorder="1" applyAlignment="1">
      <alignment horizontal="center" vertical="center" wrapText="1"/>
    </xf>
    <xf numFmtId="9" fontId="41" fillId="9" borderId="25" xfId="1" applyNumberFormat="1" applyFont="1" applyFill="1" applyBorder="1" applyAlignment="1">
      <alignment horizontal="center" vertical="center" wrapText="1"/>
    </xf>
    <xf numFmtId="9" fontId="41" fillId="9" borderId="60" xfId="1" applyNumberFormat="1" applyFont="1" applyFill="1" applyBorder="1" applyAlignment="1">
      <alignment horizontal="center" vertical="center" wrapText="1"/>
    </xf>
    <xf numFmtId="0" fontId="32" fillId="0" borderId="47" xfId="1" applyFont="1" applyBorder="1" applyAlignment="1">
      <alignment horizontal="center" vertical="center" wrapText="1"/>
    </xf>
    <xf numFmtId="0" fontId="32" fillId="0" borderId="47" xfId="1" applyFont="1" applyBorder="1" applyAlignment="1">
      <alignment horizontal="left" vertical="center" wrapText="1"/>
    </xf>
    <xf numFmtId="9" fontId="32" fillId="0" borderId="47" xfId="0" applyNumberFormat="1" applyFont="1" applyBorder="1" applyAlignment="1">
      <alignment horizontal="center" vertical="center" wrapText="1"/>
    </xf>
    <xf numFmtId="0" fontId="5" fillId="0" borderId="3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9" xfId="0" applyFont="1" applyBorder="1" applyAlignment="1">
      <alignment horizontal="center" vertical="center" wrapText="1"/>
    </xf>
    <xf numFmtId="0" fontId="32" fillId="0" borderId="23" xfId="1" applyFont="1" applyBorder="1" applyAlignment="1">
      <alignment horizontal="center" vertical="center" wrapText="1"/>
    </xf>
    <xf numFmtId="0" fontId="32" fillId="0" borderId="23" xfId="1" applyFont="1" applyBorder="1" applyAlignment="1">
      <alignment horizontal="left" vertical="center" wrapText="1"/>
    </xf>
    <xf numFmtId="9" fontId="32" fillId="0" borderId="23" xfId="0" applyNumberFormat="1" applyFont="1" applyBorder="1" applyAlignment="1">
      <alignment horizontal="center" vertical="center" wrapText="1"/>
    </xf>
    <xf numFmtId="0" fontId="32" fillId="0" borderId="57" xfId="1" applyFont="1" applyBorder="1" applyAlignment="1">
      <alignment horizontal="center" vertical="center" wrapText="1"/>
    </xf>
    <xf numFmtId="0" fontId="32" fillId="0" borderId="57" xfId="1" applyFont="1" applyBorder="1" applyAlignment="1">
      <alignment horizontal="left" vertical="center" wrapText="1"/>
    </xf>
    <xf numFmtId="9" fontId="32" fillId="0" borderId="57" xfId="0" applyNumberFormat="1" applyFont="1" applyBorder="1" applyAlignment="1">
      <alignment horizontal="center" vertical="center" wrapText="1"/>
    </xf>
    <xf numFmtId="0" fontId="44" fillId="0" borderId="0" xfId="0" applyFont="1" applyAlignment="1">
      <alignment horizontal="center" vertical="center" wrapText="1"/>
    </xf>
    <xf numFmtId="9" fontId="44" fillId="0" borderId="0" xfId="0" applyNumberFormat="1" applyFont="1" applyAlignment="1">
      <alignment horizontal="center" vertical="center" wrapText="1"/>
    </xf>
    <xf numFmtId="9" fontId="11" fillId="0" borderId="24" xfId="1" applyNumberFormat="1" applyBorder="1" applyAlignment="1">
      <alignment horizontal="center" vertical="center" wrapText="1"/>
    </xf>
    <xf numFmtId="9" fontId="6" fillId="0" borderId="24" xfId="0" applyNumberFormat="1" applyFont="1" applyBorder="1" applyAlignment="1">
      <alignment horizontal="left" vertical="center" wrapText="1"/>
    </xf>
    <xf numFmtId="9" fontId="6" fillId="0" borderId="23" xfId="0" applyNumberFormat="1" applyFont="1" applyBorder="1" applyAlignment="1">
      <alignment horizontal="left" vertical="center" wrapText="1"/>
    </xf>
    <xf numFmtId="0" fontId="11" fillId="0" borderId="0" xfId="1" applyAlignment="1">
      <alignment horizontal="left" vertical="center" wrapText="1"/>
    </xf>
    <xf numFmtId="0" fontId="11" fillId="0" borderId="23" xfId="0" applyFont="1" applyBorder="1" applyAlignment="1">
      <alignment horizontal="center" vertical="center" wrapText="1" readingOrder="1"/>
    </xf>
    <xf numFmtId="0" fontId="11" fillId="0" borderId="39" xfId="0" applyFont="1" applyBorder="1" applyAlignment="1">
      <alignment horizontal="center" vertical="center" wrapText="1" readingOrder="1"/>
    </xf>
    <xf numFmtId="0" fontId="11" fillId="0" borderId="57" xfId="0" applyFont="1" applyBorder="1" applyAlignment="1">
      <alignment horizontal="center" vertical="center" wrapText="1" readingOrder="1"/>
    </xf>
    <xf numFmtId="9" fontId="11" fillId="0" borderId="0" xfId="1" applyNumberFormat="1" applyAlignment="1">
      <alignment horizontal="center" vertical="center" wrapText="1"/>
    </xf>
    <xf numFmtId="9" fontId="6" fillId="0" borderId="0" xfId="0" applyNumberFormat="1" applyFont="1" applyAlignment="1">
      <alignment horizontal="center" vertical="center" wrapText="1"/>
    </xf>
    <xf numFmtId="9" fontId="6" fillId="0" borderId="0" xfId="0" applyNumberFormat="1" applyFont="1" applyAlignment="1">
      <alignment horizontal="left" vertical="center" wrapText="1"/>
    </xf>
    <xf numFmtId="14" fontId="11" fillId="0" borderId="0" xfId="1" applyNumberFormat="1" applyAlignment="1">
      <alignment horizontal="center" vertical="center" wrapText="1"/>
    </xf>
    <xf numFmtId="0" fontId="11" fillId="12" borderId="12" xfId="1" applyFill="1" applyBorder="1"/>
    <xf numFmtId="0" fontId="13" fillId="0" borderId="53"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32" xfId="1" applyFont="1" applyBorder="1" applyAlignment="1">
      <alignment horizontal="center" vertical="center" wrapText="1"/>
    </xf>
    <xf numFmtId="0" fontId="7" fillId="9" borderId="40" xfId="1" applyFont="1" applyFill="1" applyBorder="1" applyAlignment="1">
      <alignment horizontal="center" vertical="center" wrapText="1"/>
    </xf>
    <xf numFmtId="14" fontId="7" fillId="9" borderId="23" xfId="1" applyNumberFormat="1" applyFont="1" applyFill="1" applyBorder="1" applyAlignment="1">
      <alignment horizontal="center" vertical="center" wrapText="1"/>
    </xf>
    <xf numFmtId="9" fontId="11" fillId="0" borderId="23" xfId="1" applyNumberFormat="1" applyBorder="1" applyAlignment="1">
      <alignment horizontal="justify" vertical="center" wrapText="1"/>
    </xf>
    <xf numFmtId="0" fontId="11" fillId="10" borderId="23" xfId="1" applyFill="1" applyBorder="1" applyAlignment="1">
      <alignment horizontal="justify" vertical="center" wrapText="1"/>
    </xf>
    <xf numFmtId="14" fontId="11" fillId="10" borderId="23" xfId="1" applyNumberFormat="1" applyFill="1" applyBorder="1" applyAlignment="1">
      <alignment horizontal="justify" vertical="center" wrapText="1"/>
    </xf>
    <xf numFmtId="0" fontId="45" fillId="0" borderId="23" xfId="1" applyFont="1" applyBorder="1" applyAlignment="1">
      <alignment horizontal="left" vertical="center"/>
    </xf>
    <xf numFmtId="0" fontId="11" fillId="10" borderId="24" xfId="1" applyFill="1" applyBorder="1" applyAlignment="1">
      <alignment horizontal="justify" vertical="center" wrapText="1"/>
    </xf>
    <xf numFmtId="14" fontId="11" fillId="10" borderId="24" xfId="1" applyNumberFormat="1" applyFill="1" applyBorder="1" applyAlignment="1">
      <alignment horizontal="justify" vertical="center" wrapText="1"/>
    </xf>
    <xf numFmtId="14" fontId="11" fillId="0" borderId="0" xfId="1" applyNumberFormat="1" applyAlignment="1">
      <alignment vertical="center" wrapText="1"/>
    </xf>
    <xf numFmtId="0" fontId="15" fillId="0" borderId="11" xfId="0" applyFont="1" applyBorder="1" applyAlignment="1">
      <alignment horizontal="center" vertical="center" wrapText="1"/>
    </xf>
    <xf numFmtId="0" fontId="4" fillId="0" borderId="11" xfId="0" applyFont="1" applyBorder="1" applyAlignment="1">
      <alignment horizontal="center" vertical="center" wrapText="1"/>
    </xf>
    <xf numFmtId="0" fontId="7"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 fillId="0" borderId="0" xfId="0" applyFont="1"/>
    <xf numFmtId="0" fontId="0" fillId="0" borderId="0" xfId="0" applyAlignment="1">
      <alignment horizontal="center" vertical="center"/>
    </xf>
    <xf numFmtId="0" fontId="7" fillId="9" borderId="4" xfId="0" applyFont="1" applyFill="1" applyBorder="1" applyAlignment="1">
      <alignment horizontal="left" vertical="center" wrapText="1"/>
    </xf>
    <xf numFmtId="0" fontId="40" fillId="0" borderId="17" xfId="1" applyFont="1" applyBorder="1" applyAlignment="1">
      <alignment horizontal="center" vertical="center" wrapText="1"/>
    </xf>
    <xf numFmtId="0" fontId="33" fillId="0" borderId="38" xfId="1" applyFont="1" applyBorder="1" applyAlignment="1">
      <alignment horizontal="center" vertical="center" wrapText="1"/>
    </xf>
    <xf numFmtId="9" fontId="6" fillId="0" borderId="23" xfId="0" applyNumberFormat="1" applyFont="1" applyBorder="1" applyAlignment="1">
      <alignment horizontal="center" vertical="center" wrapText="1"/>
    </xf>
    <xf numFmtId="0" fontId="0" fillId="0" borderId="62" xfId="0" applyBorder="1" applyAlignment="1">
      <alignment wrapText="1"/>
    </xf>
    <xf numFmtId="0" fontId="44" fillId="0" borderId="4" xfId="0" applyFont="1" applyBorder="1" applyAlignment="1">
      <alignment horizontal="center" vertical="center"/>
    </xf>
    <xf numFmtId="0" fontId="9" fillId="0" borderId="6" xfId="0" applyFont="1" applyBorder="1" applyAlignment="1">
      <alignment horizontal="right" wrapText="1"/>
    </xf>
    <xf numFmtId="0" fontId="44" fillId="0" borderId="0" xfId="0" applyFont="1" applyAlignment="1">
      <alignment horizontal="center" vertical="center"/>
    </xf>
    <xf numFmtId="0" fontId="6" fillId="0" borderId="0" xfId="0" applyFont="1" applyAlignment="1">
      <alignment horizontal="center" vertical="center"/>
    </xf>
    <xf numFmtId="0" fontId="6" fillId="5" borderId="0" xfId="0" applyFont="1" applyFill="1" applyAlignment="1">
      <alignment horizontal="center" vertical="center" wrapText="1"/>
    </xf>
    <xf numFmtId="0" fontId="33" fillId="18" borderId="23" xfId="1" applyFont="1" applyFill="1" applyBorder="1" applyAlignment="1" applyProtection="1">
      <alignment horizontal="center" vertical="center" wrapText="1"/>
      <protection locked="0"/>
    </xf>
    <xf numFmtId="0" fontId="33" fillId="18" borderId="23" xfId="1" applyFont="1" applyFill="1" applyBorder="1" applyAlignment="1" applyProtection="1">
      <alignment horizontal="left" vertical="center" wrapText="1"/>
      <protection locked="0"/>
    </xf>
    <xf numFmtId="0" fontId="9" fillId="0" borderId="75" xfId="0" applyFont="1" applyBorder="1" applyAlignment="1">
      <alignment horizontal="right" wrapText="1"/>
    </xf>
    <xf numFmtId="0" fontId="15" fillId="9" borderId="46" xfId="1" applyFont="1" applyFill="1" applyBorder="1" applyAlignment="1">
      <alignment vertical="center" wrapText="1"/>
    </xf>
    <xf numFmtId="0" fontId="15" fillId="9" borderId="38" xfId="1" applyFont="1" applyFill="1" applyBorder="1" applyAlignment="1">
      <alignment vertical="center" wrapText="1"/>
    </xf>
    <xf numFmtId="0" fontId="14" fillId="0" borderId="12" xfId="1" applyFont="1" applyBorder="1" applyAlignment="1">
      <alignment vertical="center" wrapText="1"/>
    </xf>
    <xf numFmtId="0" fontId="33" fillId="0" borderId="0" xfId="1" applyFont="1" applyAlignment="1" applyProtection="1">
      <alignment horizontal="left" vertical="justify" wrapText="1"/>
      <protection locked="0"/>
    </xf>
    <xf numFmtId="0" fontId="14" fillId="0" borderId="0" xfId="1" applyFont="1" applyAlignment="1">
      <alignment horizontal="right" vertical="center" wrapText="1"/>
    </xf>
    <xf numFmtId="14" fontId="33" fillId="0" borderId="0" xfId="1" applyNumberFormat="1" applyFont="1" applyAlignment="1" applyProtection="1">
      <alignment horizontal="center" vertical="center" wrapText="1"/>
      <protection locked="0"/>
    </xf>
    <xf numFmtId="0" fontId="14" fillId="0" borderId="0" xfId="1" applyFont="1" applyAlignment="1">
      <alignment horizontal="center" vertical="center" wrapText="1"/>
    </xf>
    <xf numFmtId="0" fontId="32" fillId="0" borderId="13" xfId="1" applyFont="1" applyBorder="1" applyAlignment="1">
      <alignment vertical="center" wrapText="1"/>
    </xf>
    <xf numFmtId="49" fontId="14" fillId="0" borderId="38" xfId="1" applyNumberFormat="1" applyFont="1" applyBorder="1" applyAlignment="1">
      <alignment horizontal="center" vertical="center" wrapText="1"/>
    </xf>
    <xf numFmtId="49" fontId="33" fillId="0" borderId="0" xfId="1" applyNumberFormat="1" applyFont="1" applyAlignment="1">
      <alignment horizontal="center" vertical="center" wrapText="1"/>
    </xf>
    <xf numFmtId="0" fontId="33" fillId="0" borderId="0" xfId="1" applyFont="1" applyAlignment="1">
      <alignment vertical="center" wrapText="1"/>
    </xf>
    <xf numFmtId="0" fontId="33" fillId="0" borderId="13" xfId="1" applyFont="1" applyBorder="1" applyAlignment="1">
      <alignment vertical="center" wrapText="1"/>
    </xf>
    <xf numFmtId="0" fontId="15" fillId="9" borderId="39" xfId="1" applyFont="1" applyFill="1" applyBorder="1" applyAlignment="1">
      <alignment horizontal="center" vertical="center" wrapText="1"/>
    </xf>
    <xf numFmtId="0" fontId="33" fillId="18" borderId="38" xfId="1" applyFont="1" applyFill="1" applyBorder="1" applyAlignment="1" applyProtection="1">
      <alignment horizontal="center" vertical="center" wrapText="1"/>
      <protection locked="0"/>
    </xf>
    <xf numFmtId="0" fontId="32" fillId="0" borderId="39" xfId="1" applyFont="1" applyBorder="1" applyAlignment="1">
      <alignment horizontal="justify" vertical="center" wrapText="1"/>
    </xf>
    <xf numFmtId="0" fontId="33" fillId="18" borderId="56" xfId="1" applyFont="1" applyFill="1" applyBorder="1" applyAlignment="1" applyProtection="1">
      <alignment horizontal="center" vertical="center" wrapText="1"/>
      <protection locked="0"/>
    </xf>
    <xf numFmtId="0" fontId="6" fillId="5" borderId="0" xfId="0" applyFont="1" applyFill="1"/>
    <xf numFmtId="0" fontId="6" fillId="5" borderId="4" xfId="0" applyFont="1" applyFill="1" applyBorder="1" applyAlignment="1">
      <alignment wrapText="1"/>
    </xf>
    <xf numFmtId="0" fontId="9" fillId="5" borderId="6" xfId="0" applyFont="1" applyFill="1" applyBorder="1" applyAlignment="1">
      <alignment horizontal="right" wrapText="1"/>
    </xf>
    <xf numFmtId="0" fontId="14" fillId="0" borderId="0" xfId="0" applyFont="1" applyAlignment="1">
      <alignment vertical="center" wrapText="1"/>
    </xf>
    <xf numFmtId="0" fontId="6" fillId="0" borderId="0" xfId="0" applyFont="1" applyAlignment="1">
      <alignment wrapText="1"/>
    </xf>
    <xf numFmtId="0" fontId="13" fillId="0" borderId="17" xfId="0" applyFont="1" applyBorder="1" applyAlignment="1">
      <alignment vertical="center" wrapText="1"/>
    </xf>
    <xf numFmtId="0" fontId="31" fillId="12" borderId="17" xfId="1" applyFont="1" applyFill="1" applyBorder="1"/>
    <xf numFmtId="0" fontId="31" fillId="12" borderId="18" xfId="1" applyFont="1" applyFill="1" applyBorder="1"/>
    <xf numFmtId="0" fontId="14" fillId="0" borderId="33" xfId="1" applyFont="1" applyBorder="1" applyAlignment="1">
      <alignment vertical="center" wrapText="1"/>
    </xf>
    <xf numFmtId="0" fontId="33" fillId="5" borderId="0" xfId="1" applyFont="1" applyFill="1" applyAlignment="1">
      <alignment horizontal="left" vertical="center" wrapText="1"/>
    </xf>
    <xf numFmtId="0" fontId="40" fillId="0" borderId="12" xfId="1" applyFont="1" applyBorder="1" applyAlignment="1">
      <alignment vertical="center" wrapText="1"/>
    </xf>
    <xf numFmtId="9" fontId="0" fillId="18" borderId="52" xfId="0" applyNumberFormat="1" applyFill="1" applyBorder="1" applyAlignment="1" applyProtection="1">
      <alignment horizontal="center" vertical="center" wrapText="1"/>
      <protection locked="0"/>
    </xf>
    <xf numFmtId="9" fontId="0" fillId="18" borderId="38" xfId="0" applyNumberFormat="1" applyFill="1" applyBorder="1" applyAlignment="1" applyProtection="1">
      <alignment horizontal="center" vertical="center" wrapText="1"/>
      <protection locked="0"/>
    </xf>
    <xf numFmtId="0" fontId="11" fillId="12" borderId="18" xfId="1" applyFill="1" applyBorder="1"/>
    <xf numFmtId="0" fontId="13" fillId="0" borderId="0" xfId="1" applyFont="1" applyAlignment="1">
      <alignment horizontal="center" vertical="center" wrapText="1"/>
    </xf>
    <xf numFmtId="0" fontId="7" fillId="9" borderId="38" xfId="1" applyFont="1" applyFill="1" applyBorder="1" applyAlignment="1">
      <alignment horizontal="center" vertical="center" wrapText="1"/>
    </xf>
    <xf numFmtId="0" fontId="11" fillId="0" borderId="13" xfId="1" applyBorder="1" applyAlignment="1">
      <alignment vertical="center" wrapText="1"/>
    </xf>
    <xf numFmtId="0" fontId="50" fillId="0" borderId="13" xfId="4" applyFont="1" applyBorder="1" applyAlignment="1">
      <alignment horizontal="center" vertical="center" wrapText="1"/>
    </xf>
    <xf numFmtId="0" fontId="47" fillId="0" borderId="13" xfId="4" applyFont="1" applyBorder="1" applyAlignment="1">
      <alignment horizontal="center" vertical="center"/>
    </xf>
    <xf numFmtId="0" fontId="51" fillId="0" borderId="13" xfId="4" applyFont="1" applyBorder="1"/>
    <xf numFmtId="0" fontId="11" fillId="0" borderId="11" xfId="1" applyBorder="1" applyAlignment="1">
      <alignment vertical="center" wrapText="1"/>
    </xf>
    <xf numFmtId="0" fontId="11" fillId="0" borderId="14" xfId="1" applyBorder="1" applyAlignment="1">
      <alignment vertical="center" wrapText="1"/>
    </xf>
    <xf numFmtId="0" fontId="31" fillId="0" borderId="17" xfId="1" applyFont="1" applyBorder="1" applyAlignment="1">
      <alignment vertical="center" wrapText="1"/>
    </xf>
    <xf numFmtId="0" fontId="38" fillId="0" borderId="17" xfId="1" applyFont="1" applyBorder="1" applyAlignment="1">
      <alignment vertical="center"/>
    </xf>
    <xf numFmtId="0" fontId="31" fillId="0" borderId="17" xfId="1" applyFont="1" applyBorder="1" applyAlignment="1">
      <alignment horizontal="center" vertical="center" wrapText="1"/>
    </xf>
    <xf numFmtId="0" fontId="32" fillId="0" borderId="17" xfId="1" applyFont="1" applyBorder="1" applyAlignment="1">
      <alignment horizontal="center" vertical="center" wrapText="1"/>
    </xf>
    <xf numFmtId="0" fontId="31" fillId="12" borderId="13" xfId="1" applyFont="1" applyFill="1" applyBorder="1"/>
    <xf numFmtId="0" fontId="40" fillId="0" borderId="30" xfId="1" applyFont="1" applyBorder="1" applyAlignment="1">
      <alignment vertical="center" wrapText="1"/>
    </xf>
    <xf numFmtId="0" fontId="31" fillId="0" borderId="0" xfId="1" applyFont="1"/>
    <xf numFmtId="0" fontId="31" fillId="0" borderId="13" xfId="1" applyFont="1" applyBorder="1"/>
    <xf numFmtId="0" fontId="41" fillId="9" borderId="38" xfId="1" applyFont="1" applyFill="1" applyBorder="1" applyAlignment="1">
      <alignment vertical="center" wrapText="1"/>
    </xf>
    <xf numFmtId="9" fontId="44" fillId="0" borderId="13" xfId="0" applyNumberFormat="1" applyFont="1" applyBorder="1" applyAlignment="1">
      <alignment horizontal="center" vertical="center" wrapText="1"/>
    </xf>
    <xf numFmtId="0" fontId="32" fillId="0" borderId="11" xfId="1" applyFont="1" applyBorder="1" applyAlignment="1">
      <alignment horizontal="center" vertical="center" wrapText="1"/>
    </xf>
    <xf numFmtId="0" fontId="44" fillId="0" borderId="11" xfId="0" applyFont="1" applyBorder="1" applyAlignment="1">
      <alignment horizontal="center" vertical="center" wrapText="1"/>
    </xf>
    <xf numFmtId="9" fontId="44" fillId="0" borderId="11" xfId="0" applyNumberFormat="1" applyFont="1" applyBorder="1" applyAlignment="1">
      <alignment horizontal="center" vertical="center" wrapText="1"/>
    </xf>
    <xf numFmtId="9" fontId="44" fillId="0" borderId="14" xfId="0" applyNumberFormat="1" applyFont="1" applyBorder="1" applyAlignment="1">
      <alignment horizontal="center" vertical="center" wrapText="1"/>
    </xf>
    <xf numFmtId="0" fontId="32" fillId="18" borderId="47" xfId="1" applyFont="1" applyFill="1" applyBorder="1" applyAlignment="1">
      <alignment horizontal="left" vertical="center" wrapText="1"/>
    </xf>
    <xf numFmtId="0" fontId="32" fillId="18" borderId="23" xfId="1" applyFont="1" applyFill="1" applyBorder="1" applyAlignment="1">
      <alignment horizontal="left" vertical="center" wrapText="1"/>
    </xf>
    <xf numFmtId="0" fontId="32" fillId="18" borderId="57" xfId="1" applyFont="1" applyFill="1" applyBorder="1" applyAlignment="1">
      <alignment horizontal="left" vertical="center" wrapText="1"/>
    </xf>
    <xf numFmtId="0" fontId="32" fillId="18" borderId="47" xfId="0" applyFont="1" applyFill="1" applyBorder="1" applyAlignment="1">
      <alignment horizontal="center" vertical="center" wrapText="1"/>
    </xf>
    <xf numFmtId="0" fontId="32" fillId="18" borderId="23" xfId="0" applyFont="1" applyFill="1" applyBorder="1" applyAlignment="1">
      <alignment horizontal="center" vertical="center" wrapText="1"/>
    </xf>
    <xf numFmtId="0" fontId="32" fillId="18" borderId="57" xfId="0" applyFont="1" applyFill="1" applyBorder="1" applyAlignment="1">
      <alignment horizontal="center" vertical="center" wrapText="1"/>
    </xf>
    <xf numFmtId="9" fontId="32" fillId="18" borderId="47" xfId="0" applyNumberFormat="1" applyFont="1" applyFill="1" applyBorder="1" applyAlignment="1">
      <alignment horizontal="center" vertical="center" wrapText="1"/>
    </xf>
    <xf numFmtId="9" fontId="32" fillId="18" borderId="23" xfId="0" applyNumberFormat="1" applyFont="1" applyFill="1" applyBorder="1" applyAlignment="1">
      <alignment horizontal="center" vertical="center" wrapText="1"/>
    </xf>
    <xf numFmtId="9" fontId="32" fillId="18" borderId="57" xfId="0" applyNumberFormat="1" applyFont="1" applyFill="1" applyBorder="1" applyAlignment="1">
      <alignment horizontal="center" vertical="center" wrapText="1"/>
    </xf>
    <xf numFmtId="0" fontId="33" fillId="5" borderId="17" xfId="1" applyFont="1" applyFill="1" applyBorder="1" applyAlignment="1">
      <alignment vertical="center" wrapText="1"/>
    </xf>
    <xf numFmtId="0" fontId="13" fillId="0" borderId="17" xfId="1" applyFont="1" applyBorder="1" applyAlignment="1">
      <alignment horizontal="left" vertical="center"/>
    </xf>
    <xf numFmtId="0" fontId="13" fillId="0" borderId="0" xfId="1" applyFont="1" applyAlignment="1">
      <alignment horizontal="center" vertical="center"/>
    </xf>
    <xf numFmtId="0" fontId="13" fillId="0" borderId="0" xfId="1" applyFont="1" applyAlignment="1">
      <alignment horizontal="left" vertical="center"/>
    </xf>
    <xf numFmtId="0" fontId="13" fillId="0" borderId="12" xfId="1" applyFont="1" applyBorder="1" applyAlignment="1">
      <alignment vertical="center" wrapText="1"/>
    </xf>
    <xf numFmtId="0" fontId="13" fillId="0" borderId="0" xfId="1" applyFont="1" applyAlignment="1">
      <alignment vertical="center" wrapText="1"/>
    </xf>
    <xf numFmtId="0" fontId="45" fillId="0" borderId="13" xfId="1" applyFont="1" applyBorder="1" applyAlignment="1">
      <alignment vertical="center" wrapText="1"/>
    </xf>
    <xf numFmtId="0" fontId="45" fillId="0" borderId="13" xfId="0" applyFont="1" applyBorder="1" applyAlignment="1">
      <alignment vertical="center" readingOrder="1"/>
    </xf>
    <xf numFmtId="0" fontId="11" fillId="0" borderId="11" xfId="1" applyBorder="1" applyAlignment="1">
      <alignment horizontal="center" vertical="center" wrapText="1"/>
    </xf>
    <xf numFmtId="0" fontId="0" fillId="0" borderId="4" xfId="0" applyBorder="1" applyAlignment="1">
      <alignment wrapText="1"/>
    </xf>
    <xf numFmtId="0" fontId="35" fillId="0" borderId="5" xfId="1" applyFont="1" applyBorder="1" applyAlignment="1">
      <alignment horizontal="center" vertical="center" wrapText="1"/>
    </xf>
    <xf numFmtId="0" fontId="13" fillId="0" borderId="17" xfId="0" applyFont="1" applyBorder="1" applyAlignment="1">
      <alignment horizontal="center" vertical="center" wrapText="1"/>
    </xf>
    <xf numFmtId="0" fontId="13" fillId="0" borderId="17" xfId="1" applyFont="1" applyBorder="1" applyAlignment="1">
      <alignment horizontal="center" vertical="center"/>
    </xf>
    <xf numFmtId="0" fontId="14" fillId="0" borderId="17" xfId="1" applyFont="1" applyBorder="1" applyAlignment="1">
      <alignment horizontal="left" vertical="center" wrapText="1"/>
    </xf>
    <xf numFmtId="0" fontId="33" fillId="5" borderId="17" xfId="1" applyFont="1" applyFill="1" applyBorder="1" applyAlignment="1">
      <alignment horizontal="left" vertical="center" wrapText="1"/>
    </xf>
    <xf numFmtId="0" fontId="13" fillId="0" borderId="17" xfId="1" applyFont="1" applyBorder="1" applyAlignment="1">
      <alignment vertical="center"/>
    </xf>
    <xf numFmtId="0" fontId="13" fillId="0" borderId="18" xfId="1" applyFont="1" applyBorder="1" applyAlignment="1">
      <alignment horizontal="center" vertical="center"/>
    </xf>
    <xf numFmtId="0" fontId="33" fillId="5" borderId="0" xfId="1" applyFont="1" applyFill="1" applyAlignment="1">
      <alignment vertical="center" wrapText="1"/>
    </xf>
    <xf numFmtId="0" fontId="11" fillId="12" borderId="13" xfId="1" applyFill="1" applyBorder="1"/>
    <xf numFmtId="0" fontId="13" fillId="0" borderId="13" xfId="1" applyFont="1" applyBorder="1" applyAlignment="1">
      <alignment horizontal="center" vertical="center" wrapText="1"/>
    </xf>
    <xf numFmtId="0" fontId="11" fillId="0" borderId="13" xfId="1" applyBorder="1" applyAlignment="1">
      <alignment horizontal="justify" vertical="center" wrapText="1"/>
    </xf>
    <xf numFmtId="0" fontId="11" fillId="0" borderId="14" xfId="1" applyBorder="1" applyAlignment="1">
      <alignment horizontal="justify" vertical="center" wrapText="1"/>
    </xf>
    <xf numFmtId="0" fontId="13" fillId="0" borderId="17" xfId="0" applyFont="1" applyBorder="1" applyAlignment="1">
      <alignment horizontal="left" vertical="center" wrapText="1"/>
    </xf>
    <xf numFmtId="14" fontId="11" fillId="12" borderId="17" xfId="1" applyNumberFormat="1" applyFill="1" applyBorder="1"/>
    <xf numFmtId="14" fontId="11" fillId="12" borderId="0" xfId="1" applyNumberFormat="1" applyFill="1"/>
    <xf numFmtId="0" fontId="48" fillId="0" borderId="0" xfId="0" applyFont="1" applyAlignment="1">
      <alignment horizontal="center" vertical="center" wrapText="1" readingOrder="1"/>
    </xf>
    <xf numFmtId="14" fontId="11" fillId="0" borderId="11" xfId="1" applyNumberFormat="1" applyBorder="1" applyAlignment="1">
      <alignment vertical="center" wrapText="1"/>
    </xf>
    <xf numFmtId="0" fontId="4" fillId="0" borderId="4" xfId="0" applyFont="1" applyBorder="1" applyAlignment="1">
      <alignment horizontal="center" wrapText="1"/>
    </xf>
    <xf numFmtId="0" fontId="4" fillId="0" borderId="10" xfId="0" applyFont="1" applyBorder="1" applyAlignment="1">
      <alignment horizontal="center" wrapText="1"/>
    </xf>
    <xf numFmtId="0" fontId="4" fillId="0" borderId="0" xfId="0" applyFont="1"/>
    <xf numFmtId="0" fontId="4" fillId="5" borderId="0" xfId="0" applyFont="1" applyFill="1" applyAlignment="1">
      <alignment vertical="top" wrapText="1"/>
    </xf>
    <xf numFmtId="0" fontId="58" fillId="0" borderId="23" xfId="0" applyFont="1" applyBorder="1"/>
    <xf numFmtId="0" fontId="58" fillId="0" borderId="0" xfId="0" applyFont="1"/>
    <xf numFmtId="0" fontId="4" fillId="0" borderId="23" xfId="0" applyFont="1" applyBorder="1"/>
    <xf numFmtId="0" fontId="4" fillId="0" borderId="23" xfId="0" applyFont="1" applyBorder="1" applyAlignment="1">
      <alignment horizontal="center"/>
    </xf>
    <xf numFmtId="9" fontId="4" fillId="0" borderId="23" xfId="0" applyNumberFormat="1" applyFont="1" applyBorder="1" applyAlignment="1">
      <alignment horizontal="center"/>
    </xf>
    <xf numFmtId="0" fontId="4" fillId="0" borderId="0" xfId="0" applyFont="1" applyAlignment="1">
      <alignment horizontal="center" vertical="center"/>
    </xf>
    <xf numFmtId="0" fontId="58" fillId="0" borderId="23" xfId="0" applyFont="1" applyBorder="1" applyAlignment="1">
      <alignment horizontal="center" vertical="center"/>
    </xf>
    <xf numFmtId="0" fontId="56" fillId="0" borderId="23" xfId="0" applyFont="1" applyBorder="1" applyAlignment="1">
      <alignment horizontal="center" vertical="center"/>
    </xf>
    <xf numFmtId="0" fontId="6" fillId="0" borderId="77" xfId="0" applyFont="1" applyBorder="1" applyAlignment="1">
      <alignment wrapText="1"/>
    </xf>
    <xf numFmtId="0" fontId="6" fillId="0" borderId="75" xfId="0" applyFont="1" applyBorder="1" applyAlignment="1">
      <alignment horizontal="right" wrapText="1"/>
    </xf>
    <xf numFmtId="0" fontId="6" fillId="0" borderId="78" xfId="0" applyFont="1" applyBorder="1" applyAlignment="1">
      <alignment wrapText="1"/>
    </xf>
    <xf numFmtId="0" fontId="7" fillId="0" borderId="78" xfId="0" applyFont="1" applyBorder="1" applyAlignment="1">
      <alignment vertical="center" wrapText="1"/>
    </xf>
    <xf numFmtId="0" fontId="6" fillId="0" borderId="78" xfId="0" applyFont="1" applyBorder="1"/>
    <xf numFmtId="0" fontId="6" fillId="0" borderId="10" xfId="0" applyFont="1" applyBorder="1"/>
    <xf numFmtId="0" fontId="6" fillId="0" borderId="11" xfId="0" applyFont="1" applyBorder="1"/>
    <xf numFmtId="0" fontId="6" fillId="0" borderId="14" xfId="0" applyFont="1" applyBorder="1"/>
    <xf numFmtId="0" fontId="24" fillId="11" borderId="23" xfId="3" applyFont="1" applyFill="1" applyBorder="1" applyAlignment="1">
      <alignment horizontal="center" vertical="center" wrapText="1"/>
    </xf>
    <xf numFmtId="0" fontId="21" fillId="5" borderId="0" xfId="2" quotePrefix="1" applyFont="1" applyFill="1" applyAlignment="1">
      <alignment horizontal="justify" vertical="center" wrapText="1"/>
    </xf>
    <xf numFmtId="0" fontId="19" fillId="5" borderId="59" xfId="2" quotePrefix="1" applyFont="1" applyFill="1" applyBorder="1" applyAlignment="1">
      <alignment horizontal="left" vertical="top" wrapText="1"/>
    </xf>
    <xf numFmtId="0" fontId="19" fillId="5" borderId="81" xfId="2" quotePrefix="1" applyFont="1" applyFill="1" applyBorder="1" applyAlignment="1">
      <alignment horizontal="left" vertical="top" wrapText="1"/>
    </xf>
    <xf numFmtId="0" fontId="19" fillId="5" borderId="21" xfId="2" quotePrefix="1" applyFont="1" applyFill="1" applyBorder="1" applyAlignment="1">
      <alignment horizontal="left" vertical="top" wrapText="1"/>
    </xf>
    <xf numFmtId="0" fontId="60" fillId="0" borderId="23" xfId="0" applyFont="1" applyBorder="1" applyAlignment="1">
      <alignment horizontal="center" vertical="center" wrapText="1"/>
    </xf>
    <xf numFmtId="0" fontId="9" fillId="0" borderId="5" xfId="0" applyFont="1" applyBorder="1" applyAlignment="1">
      <alignment horizontal="right" wrapText="1"/>
    </xf>
    <xf numFmtId="0" fontId="7" fillId="9" borderId="25" xfId="0" applyFont="1" applyFill="1" applyBorder="1" applyAlignment="1">
      <alignment horizontal="center" vertical="center" wrapText="1"/>
    </xf>
    <xf numFmtId="0" fontId="33" fillId="0" borderId="23" xfId="1" applyFont="1" applyBorder="1" applyAlignment="1">
      <alignment horizontal="center" vertical="center" wrapText="1"/>
    </xf>
    <xf numFmtId="0" fontId="42" fillId="0" borderId="23" xfId="1" applyFont="1" applyBorder="1" applyAlignment="1">
      <alignment horizontal="center" vertical="center" wrapText="1"/>
    </xf>
    <xf numFmtId="0" fontId="42" fillId="0" borderId="82" xfId="1" applyFont="1" applyBorder="1" applyAlignment="1">
      <alignment horizontal="center" vertical="center" wrapText="1"/>
    </xf>
    <xf numFmtId="9" fontId="0" fillId="0" borderId="48" xfId="0" applyNumberFormat="1" applyBorder="1" applyAlignment="1">
      <alignment horizontal="center" vertical="center" wrapText="1"/>
    </xf>
    <xf numFmtId="9" fontId="0" fillId="0" borderId="49" xfId="0" applyNumberFormat="1" applyBorder="1" applyAlignment="1">
      <alignment horizontal="center" vertical="center" wrapText="1"/>
    </xf>
    <xf numFmtId="0" fontId="42" fillId="0" borderId="57" xfId="1" applyFont="1" applyBorder="1" applyAlignment="1">
      <alignment horizontal="center" vertical="center" wrapText="1"/>
    </xf>
    <xf numFmtId="9" fontId="0" fillId="0" borderId="58" xfId="0" applyNumberFormat="1" applyBorder="1" applyAlignment="1">
      <alignment horizontal="center" vertical="center" wrapText="1"/>
    </xf>
    <xf numFmtId="9" fontId="0" fillId="0" borderId="47" xfId="0" applyNumberFormat="1" applyBorder="1" applyAlignment="1">
      <alignment horizontal="center" vertical="center" wrapText="1"/>
    </xf>
    <xf numFmtId="9" fontId="1" fillId="0" borderId="46" xfId="0" applyNumberFormat="1" applyFont="1" applyBorder="1" applyAlignment="1">
      <alignment horizontal="center" vertical="center" wrapText="1"/>
    </xf>
    <xf numFmtId="9" fontId="1" fillId="0" borderId="49" xfId="0" applyNumberFormat="1" applyFont="1" applyBorder="1" applyAlignment="1">
      <alignment horizontal="center" vertical="center" wrapText="1"/>
    </xf>
    <xf numFmtId="0" fontId="35" fillId="0" borderId="23" xfId="1" applyFont="1" applyBorder="1" applyAlignment="1">
      <alignment vertical="center" wrapText="1"/>
    </xf>
    <xf numFmtId="0" fontId="62" fillId="9" borderId="23" xfId="0" applyFont="1" applyFill="1" applyBorder="1" applyAlignment="1">
      <alignment horizontal="center" vertical="center" wrapText="1" readingOrder="1"/>
    </xf>
    <xf numFmtId="0" fontId="62" fillId="9" borderId="39" xfId="0" applyFont="1" applyFill="1" applyBorder="1" applyAlignment="1">
      <alignment horizontal="center" vertical="center" wrapText="1" readingOrder="1"/>
    </xf>
    <xf numFmtId="0" fontId="63" fillId="16" borderId="23" xfId="0" applyFont="1" applyFill="1" applyBorder="1" applyAlignment="1">
      <alignment horizontal="center" vertical="center" wrapText="1" readingOrder="1"/>
    </xf>
    <xf numFmtId="0" fontId="35" fillId="2" borderId="39" xfId="0" applyFont="1" applyFill="1" applyBorder="1" applyAlignment="1">
      <alignment horizontal="center" vertical="center" wrapText="1" readingOrder="1"/>
    </xf>
    <xf numFmtId="0" fontId="63" fillId="17" borderId="23" xfId="0" applyFont="1" applyFill="1" applyBorder="1" applyAlignment="1">
      <alignment horizontal="center" vertical="center" wrapText="1" readingOrder="1"/>
    </xf>
    <xf numFmtId="0" fontId="63" fillId="14" borderId="23" xfId="0" applyFont="1" applyFill="1" applyBorder="1" applyAlignment="1">
      <alignment horizontal="center" vertical="center" wrapText="1" readingOrder="1"/>
    </xf>
    <xf numFmtId="0" fontId="62" fillId="9" borderId="57" xfId="0" applyFont="1" applyFill="1" applyBorder="1" applyAlignment="1">
      <alignment horizontal="center" vertical="center" wrapText="1" readingOrder="1"/>
    </xf>
    <xf numFmtId="0" fontId="63" fillId="14" borderId="57" xfId="0" applyFont="1" applyFill="1" applyBorder="1" applyAlignment="1">
      <alignment horizontal="center" vertical="center" wrapText="1" readingOrder="1"/>
    </xf>
    <xf numFmtId="0" fontId="63" fillId="17" borderId="57" xfId="0" applyFont="1" applyFill="1" applyBorder="1" applyAlignment="1">
      <alignment horizontal="center" vertical="center" wrapText="1" readingOrder="1"/>
    </xf>
    <xf numFmtId="0" fontId="63" fillId="16" borderId="57" xfId="0" applyFont="1" applyFill="1" applyBorder="1" applyAlignment="1">
      <alignment horizontal="center" vertical="center" wrapText="1" readingOrder="1"/>
    </xf>
    <xf numFmtId="0" fontId="35" fillId="2" borderId="58" xfId="0" applyFont="1" applyFill="1" applyBorder="1" applyAlignment="1">
      <alignment horizontal="center" vertical="center" wrapText="1" readingOrder="1"/>
    </xf>
    <xf numFmtId="0" fontId="45" fillId="0" borderId="0" xfId="1" applyFont="1" applyAlignment="1">
      <alignment horizontal="center" vertical="center" wrapText="1"/>
    </xf>
    <xf numFmtId="0" fontId="45" fillId="0" borderId="0" xfId="0" applyFont="1" applyAlignment="1">
      <alignment horizontal="center" vertical="center" readingOrder="1"/>
    </xf>
    <xf numFmtId="0" fontId="11" fillId="12" borderId="17" xfId="1" applyFill="1" applyBorder="1" applyAlignment="1">
      <alignment horizontal="center" vertical="center"/>
    </xf>
    <xf numFmtId="0" fontId="6" fillId="0" borderId="23" xfId="0" applyFont="1" applyBorder="1" applyAlignment="1">
      <alignment horizontal="center" vertical="center" wrapText="1"/>
    </xf>
    <xf numFmtId="0" fontId="32" fillId="0" borderId="25" xfId="1" applyFont="1" applyBorder="1" applyAlignment="1">
      <alignment horizontal="center" vertical="center" wrapText="1"/>
    </xf>
    <xf numFmtId="0" fontId="32" fillId="18" borderId="25" xfId="1" applyFont="1" applyFill="1" applyBorder="1" applyAlignment="1">
      <alignment horizontal="left" vertical="center" wrapText="1"/>
    </xf>
    <xf numFmtId="0" fontId="32" fillId="0" borderId="25" xfId="1" applyFont="1" applyBorder="1" applyAlignment="1">
      <alignment horizontal="left" vertical="center" wrapText="1"/>
    </xf>
    <xf numFmtId="0" fontId="32" fillId="18" borderId="25" xfId="0" applyFont="1" applyFill="1" applyBorder="1" applyAlignment="1">
      <alignment horizontal="center" vertical="center" wrapText="1"/>
    </xf>
    <xf numFmtId="9" fontId="32" fillId="0" borderId="25" xfId="0" applyNumberFormat="1" applyFont="1" applyBorder="1" applyAlignment="1">
      <alignment horizontal="center" vertical="center" wrapText="1"/>
    </xf>
    <xf numFmtId="9" fontId="32" fillId="18" borderId="25" xfId="0" applyNumberFormat="1" applyFont="1" applyFill="1" applyBorder="1" applyAlignment="1">
      <alignment horizontal="center" vertical="center" wrapText="1"/>
    </xf>
    <xf numFmtId="9" fontId="32" fillId="0" borderId="76" xfId="0" applyNumberFormat="1" applyFont="1" applyBorder="1" applyAlignment="1">
      <alignment horizontal="center" vertical="center" wrapText="1"/>
    </xf>
    <xf numFmtId="0" fontId="32" fillId="0" borderId="48" xfId="1" applyFont="1" applyBorder="1" applyAlignment="1">
      <alignment horizontal="center" vertical="center" wrapText="1"/>
    </xf>
    <xf numFmtId="0" fontId="32" fillId="0" borderId="40" xfId="1" applyFont="1" applyBorder="1" applyAlignment="1">
      <alignment horizontal="center" vertical="center" wrapText="1"/>
    </xf>
    <xf numFmtId="0" fontId="32" fillId="0" borderId="60" xfId="1" applyFont="1" applyBorder="1" applyAlignment="1">
      <alignment horizontal="center" vertical="center" wrapText="1"/>
    </xf>
    <xf numFmtId="0" fontId="32" fillId="0" borderId="87" xfId="1" applyFont="1" applyBorder="1" applyAlignment="1">
      <alignment horizontal="center" vertical="center" wrapText="1"/>
    </xf>
    <xf numFmtId="0" fontId="32" fillId="18" borderId="46" xfId="1" applyFont="1" applyFill="1" applyBorder="1" applyAlignment="1">
      <alignment horizontal="left" vertical="center" wrapText="1"/>
    </xf>
    <xf numFmtId="9" fontId="32" fillId="0" borderId="49" xfId="0" applyNumberFormat="1" applyFont="1" applyBorder="1" applyAlignment="1">
      <alignment horizontal="center" vertical="center" wrapText="1"/>
    </xf>
    <xf numFmtId="0" fontId="32" fillId="18" borderId="38" xfId="1" applyFont="1" applyFill="1" applyBorder="1" applyAlignment="1">
      <alignment horizontal="left" vertical="center" wrapText="1"/>
    </xf>
    <xf numFmtId="9" fontId="32" fillId="0" borderId="39" xfId="0" applyNumberFormat="1" applyFont="1" applyBorder="1" applyAlignment="1">
      <alignment horizontal="center" vertical="center" wrapText="1"/>
    </xf>
    <xf numFmtId="0" fontId="32" fillId="18" borderId="56" xfId="1" applyFont="1" applyFill="1" applyBorder="1" applyAlignment="1">
      <alignment horizontal="left" vertical="center" wrapText="1"/>
    </xf>
    <xf numFmtId="9" fontId="32" fillId="0" borderId="58" xfId="0" applyNumberFormat="1" applyFont="1" applyBorder="1" applyAlignment="1">
      <alignment horizontal="center" vertical="center" wrapText="1"/>
    </xf>
    <xf numFmtId="0" fontId="6" fillId="0" borderId="23" xfId="0" applyFont="1" applyBorder="1" applyAlignment="1">
      <alignment vertical="center" wrapText="1"/>
    </xf>
    <xf numFmtId="3" fontId="33" fillId="18" borderId="52" xfId="1" applyNumberFormat="1" applyFont="1" applyFill="1" applyBorder="1" applyAlignment="1" applyProtection="1">
      <alignment horizontal="center" vertical="center" wrapText="1"/>
      <protection locked="0"/>
    </xf>
    <xf numFmtId="9" fontId="0" fillId="18" borderId="23" xfId="0" applyNumberFormat="1" applyFill="1" applyBorder="1" applyAlignment="1" applyProtection="1">
      <alignment horizontal="center" vertical="center" wrapText="1"/>
      <protection locked="0"/>
    </xf>
    <xf numFmtId="0" fontId="57" fillId="0" borderId="0" xfId="0" applyFont="1" applyAlignment="1">
      <alignment horizontal="center" vertical="center" wrapText="1"/>
    </xf>
    <xf numFmtId="0" fontId="10" fillId="0" borderId="0" xfId="0" applyFont="1" applyAlignment="1">
      <alignment horizontal="center" vertical="center" wrapText="1"/>
    </xf>
    <xf numFmtId="0" fontId="10" fillId="9" borderId="46" xfId="1" applyFont="1" applyFill="1" applyBorder="1" applyAlignment="1">
      <alignment horizontal="center" vertical="center" wrapText="1"/>
    </xf>
    <xf numFmtId="0" fontId="54" fillId="0" borderId="12" xfId="1" applyFont="1" applyBorder="1" applyAlignment="1">
      <alignment horizontal="center" vertical="center" wrapText="1"/>
    </xf>
    <xf numFmtId="0" fontId="35" fillId="5" borderId="0" xfId="1" applyFont="1" applyFill="1" applyAlignment="1">
      <alignment horizontal="center" vertical="center" wrapText="1"/>
    </xf>
    <xf numFmtId="0" fontId="54" fillId="0" borderId="0" xfId="1" applyFont="1" applyAlignment="1">
      <alignment horizontal="center" vertical="center"/>
    </xf>
    <xf numFmtId="0" fontId="54" fillId="0" borderId="52" xfId="1" applyFont="1" applyBorder="1" applyAlignment="1">
      <alignment horizontal="center" vertical="center" wrapText="1"/>
    </xf>
    <xf numFmtId="0" fontId="54" fillId="0" borderId="24" xfId="1" applyFont="1" applyBorder="1" applyAlignment="1">
      <alignment horizontal="center" vertical="center" wrapText="1"/>
    </xf>
    <xf numFmtId="0" fontId="54" fillId="0" borderId="23" xfId="1" applyFont="1" applyBorder="1" applyAlignment="1">
      <alignment horizontal="center" vertical="center" wrapText="1"/>
    </xf>
    <xf numFmtId="0" fontId="10" fillId="9" borderId="38" xfId="1" applyFont="1" applyFill="1" applyBorder="1" applyAlignment="1">
      <alignment horizontal="center" vertical="center" wrapText="1"/>
    </xf>
    <xf numFmtId="0" fontId="10" fillId="9" borderId="23" xfId="1" applyFont="1" applyFill="1" applyBorder="1" applyAlignment="1">
      <alignment horizontal="center" vertical="center" wrapText="1"/>
    </xf>
    <xf numFmtId="0" fontId="35" fillId="0" borderId="38" xfId="1" applyFont="1" applyBorder="1" applyAlignment="1">
      <alignment horizontal="center" vertical="center" wrapText="1"/>
    </xf>
    <xf numFmtId="0" fontId="35" fillId="0" borderId="23" xfId="1" applyFont="1" applyBorder="1" applyAlignment="1">
      <alignment horizontal="center" vertical="center" wrapText="1"/>
    </xf>
    <xf numFmtId="0" fontId="35" fillId="0" borderId="0" xfId="1" applyFont="1" applyAlignment="1">
      <alignment horizontal="center" vertical="center" wrapText="1"/>
    </xf>
    <xf numFmtId="0" fontId="12" fillId="0" borderId="0" xfId="0" applyFont="1" applyAlignment="1">
      <alignment horizontal="center" vertical="center" wrapText="1"/>
    </xf>
    <xf numFmtId="0" fontId="54" fillId="12" borderId="17" xfId="1" applyFont="1" applyFill="1" applyBorder="1" applyAlignment="1">
      <alignment horizontal="center" vertical="center"/>
    </xf>
    <xf numFmtId="0" fontId="54" fillId="5" borderId="0" xfId="1" applyFont="1" applyFill="1" applyAlignment="1">
      <alignment horizontal="center" vertical="center" wrapText="1"/>
    </xf>
    <xf numFmtId="0" fontId="54" fillId="12" borderId="0" xfId="1" applyFont="1" applyFill="1" applyAlignment="1">
      <alignment horizontal="center" vertical="center"/>
    </xf>
    <xf numFmtId="9" fontId="12" fillId="0" borderId="24" xfId="0" applyNumberFormat="1" applyFont="1" applyBorder="1" applyAlignment="1">
      <alignment horizontal="center" vertical="center" wrapText="1"/>
    </xf>
    <xf numFmtId="0" fontId="54" fillId="0" borderId="0" xfId="1" applyFont="1" applyAlignment="1">
      <alignment horizontal="center" vertical="center" wrapText="1"/>
    </xf>
    <xf numFmtId="0" fontId="65" fillId="0" borderId="23" xfId="1" applyFont="1" applyBorder="1" applyAlignment="1">
      <alignment vertical="center" wrapText="1"/>
    </xf>
    <xf numFmtId="0" fontId="53" fillId="9" borderId="23" xfId="0" applyFont="1" applyFill="1" applyBorder="1" applyAlignment="1">
      <alignment horizontal="center" vertical="center" wrapText="1" readingOrder="1"/>
    </xf>
    <xf numFmtId="0" fontId="53" fillId="9" borderId="39" xfId="0" applyFont="1" applyFill="1" applyBorder="1" applyAlignment="1">
      <alignment horizontal="center" vertical="center" wrapText="1" readingOrder="1"/>
    </xf>
    <xf numFmtId="0" fontId="53" fillId="9" borderId="57" xfId="0" applyFont="1" applyFill="1" applyBorder="1" applyAlignment="1">
      <alignment horizontal="center" vertical="center" wrapText="1" readingOrder="1"/>
    </xf>
    <xf numFmtId="0" fontId="66" fillId="0" borderId="16" xfId="1" applyFont="1" applyBorder="1" applyAlignment="1">
      <alignment vertical="center" wrapText="1"/>
    </xf>
    <xf numFmtId="0" fontId="66" fillId="0" borderId="17" xfId="1" applyFont="1" applyBorder="1" applyAlignment="1">
      <alignment vertical="center" wrapText="1"/>
    </xf>
    <xf numFmtId="0" fontId="66" fillId="0" borderId="12" xfId="1" applyFont="1" applyBorder="1" applyAlignment="1">
      <alignment vertical="center" wrapText="1"/>
    </xf>
    <xf numFmtId="0" fontId="65" fillId="0" borderId="0" xfId="0" applyFont="1" applyAlignment="1">
      <alignment vertical="center" wrapText="1"/>
    </xf>
    <xf numFmtId="0" fontId="68" fillId="0" borderId="0" xfId="0" applyFont="1"/>
    <xf numFmtId="0" fontId="66" fillId="0" borderId="0" xfId="1" applyFont="1" applyAlignment="1">
      <alignment horizontal="center" vertical="center" wrapText="1"/>
    </xf>
    <xf numFmtId="0" fontId="66" fillId="12" borderId="17" xfId="1" applyFont="1" applyFill="1" applyBorder="1"/>
    <xf numFmtId="0" fontId="66" fillId="0" borderId="0" xfId="1" applyFont="1" applyAlignment="1">
      <alignment horizontal="justify" vertical="center" wrapText="1"/>
    </xf>
    <xf numFmtId="0" fontId="66" fillId="0" borderId="0" xfId="1" applyFont="1" applyAlignment="1">
      <alignment vertical="center" wrapText="1"/>
    </xf>
    <xf numFmtId="0" fontId="66" fillId="0" borderId="11" xfId="1" applyFont="1" applyBorder="1" applyAlignment="1">
      <alignment vertical="center" wrapText="1"/>
    </xf>
    <xf numFmtId="0" fontId="65" fillId="15" borderId="23" xfId="0" applyFont="1" applyFill="1" applyBorder="1" applyAlignment="1">
      <alignment horizontal="left" vertical="center" wrapText="1" readingOrder="1"/>
    </xf>
    <xf numFmtId="0" fontId="65" fillId="2" borderId="39" xfId="0" applyFont="1" applyFill="1" applyBorder="1" applyAlignment="1">
      <alignment horizontal="left" vertical="center" wrapText="1" readingOrder="1"/>
    </xf>
    <xf numFmtId="0" fontId="65" fillId="4" borderId="23" xfId="0" applyFont="1" applyFill="1" applyBorder="1" applyAlignment="1">
      <alignment horizontal="left" vertical="center" wrapText="1" readingOrder="1"/>
    </xf>
    <xf numFmtId="0" fontId="65" fillId="14" borderId="23" xfId="0" applyFont="1" applyFill="1" applyBorder="1" applyAlignment="1">
      <alignment horizontal="left" vertical="center" wrapText="1" readingOrder="1"/>
    </xf>
    <xf numFmtId="0" fontId="65" fillId="14" borderId="57" xfId="0" applyFont="1" applyFill="1" applyBorder="1" applyAlignment="1">
      <alignment horizontal="left" vertical="center" wrapText="1" readingOrder="1"/>
    </xf>
    <xf numFmtId="0" fontId="65" fillId="4" borderId="57" xfId="0" applyFont="1" applyFill="1" applyBorder="1" applyAlignment="1">
      <alignment horizontal="left" vertical="center" wrapText="1" readingOrder="1"/>
    </xf>
    <xf numFmtId="0" fontId="65" fillId="15" borderId="57" xfId="0" applyFont="1" applyFill="1" applyBorder="1" applyAlignment="1">
      <alignment horizontal="left" vertical="center" wrapText="1" readingOrder="1"/>
    </xf>
    <xf numFmtId="0" fontId="65" fillId="2" borderId="58" xfId="0" applyFont="1" applyFill="1" applyBorder="1" applyAlignment="1">
      <alignment horizontal="left" vertical="center" wrapText="1" readingOrder="1"/>
    </xf>
    <xf numFmtId="0" fontId="69" fillId="16" borderId="23" xfId="0" applyFont="1" applyFill="1" applyBorder="1" applyAlignment="1">
      <alignment horizontal="center" vertical="center" wrapText="1" readingOrder="1"/>
    </xf>
    <xf numFmtId="0" fontId="65" fillId="2" borderId="39" xfId="0" applyFont="1" applyFill="1" applyBorder="1" applyAlignment="1">
      <alignment horizontal="center" vertical="center" wrapText="1" readingOrder="1"/>
    </xf>
    <xf numFmtId="0" fontId="69" fillId="17" borderId="23" xfId="0" applyFont="1" applyFill="1" applyBorder="1" applyAlignment="1">
      <alignment horizontal="center" vertical="center" wrapText="1" readingOrder="1"/>
    </xf>
    <xf numFmtId="0" fontId="69" fillId="14" borderId="23" xfId="0" applyFont="1" applyFill="1" applyBorder="1" applyAlignment="1">
      <alignment horizontal="center" vertical="center" wrapText="1" readingOrder="1"/>
    </xf>
    <xf numFmtId="0" fontId="69" fillId="14" borderId="57" xfId="0" applyFont="1" applyFill="1" applyBorder="1" applyAlignment="1">
      <alignment horizontal="center" vertical="center" wrapText="1" readingOrder="1"/>
    </xf>
    <xf numFmtId="0" fontId="69" fillId="17" borderId="57" xfId="0" applyFont="1" applyFill="1" applyBorder="1" applyAlignment="1">
      <alignment horizontal="center" vertical="center" wrapText="1" readingOrder="1"/>
    </xf>
    <xf numFmtId="0" fontId="69" fillId="16" borderId="57" xfId="0" applyFont="1" applyFill="1" applyBorder="1" applyAlignment="1">
      <alignment horizontal="center" vertical="center" wrapText="1" readingOrder="1"/>
    </xf>
    <xf numFmtId="0" fontId="65" fillId="2" borderId="58" xfId="0" applyFont="1" applyFill="1" applyBorder="1" applyAlignment="1">
      <alignment horizontal="center" vertical="center" wrapText="1" readingOrder="1"/>
    </xf>
    <xf numFmtId="0" fontId="35" fillId="0" borderId="0" xfId="1" applyFont="1" applyAlignment="1">
      <alignment horizontal="justify" vertical="center" wrapText="1"/>
    </xf>
    <xf numFmtId="0" fontId="35" fillId="0" borderId="11" xfId="1" applyFont="1" applyBorder="1" applyAlignment="1">
      <alignment horizontal="justify" vertical="center" wrapText="1"/>
    </xf>
    <xf numFmtId="0" fontId="72" fillId="16" borderId="23" xfId="0" applyFont="1" applyFill="1" applyBorder="1" applyAlignment="1">
      <alignment horizontal="center" vertical="center" wrapText="1" readingOrder="1"/>
    </xf>
    <xf numFmtId="0" fontId="54" fillId="2" borderId="39" xfId="0" applyFont="1" applyFill="1" applyBorder="1" applyAlignment="1">
      <alignment horizontal="center" vertical="center" wrapText="1" readingOrder="1"/>
    </xf>
    <xf numFmtId="0" fontId="72" fillId="17" borderId="23" xfId="0" applyFont="1" applyFill="1" applyBorder="1" applyAlignment="1">
      <alignment horizontal="center" vertical="center" wrapText="1" readingOrder="1"/>
    </xf>
    <xf numFmtId="0" fontId="72" fillId="14" borderId="23" xfId="0" applyFont="1" applyFill="1" applyBorder="1" applyAlignment="1">
      <alignment horizontal="center" vertical="center" wrapText="1" readingOrder="1"/>
    </xf>
    <xf numFmtId="0" fontId="72" fillId="14" borderId="57" xfId="0" applyFont="1" applyFill="1" applyBorder="1" applyAlignment="1">
      <alignment horizontal="center" vertical="center" wrapText="1" readingOrder="1"/>
    </xf>
    <xf numFmtId="0" fontId="72" fillId="17" borderId="57" xfId="0" applyFont="1" applyFill="1" applyBorder="1" applyAlignment="1">
      <alignment horizontal="center" vertical="center" wrapText="1" readingOrder="1"/>
    </xf>
    <xf numFmtId="0" fontId="72" fillId="16" borderId="57" xfId="0" applyFont="1" applyFill="1" applyBorder="1" applyAlignment="1">
      <alignment horizontal="center" vertical="center" wrapText="1" readingOrder="1"/>
    </xf>
    <xf numFmtId="0" fontId="54" fillId="2" borderId="58" xfId="0" applyFont="1" applyFill="1" applyBorder="1" applyAlignment="1">
      <alignment horizontal="center" vertical="center" wrapText="1" readingOrder="1"/>
    </xf>
    <xf numFmtId="0" fontId="4" fillId="0" borderId="23" xfId="0" applyFont="1" applyBorder="1" applyAlignment="1" applyProtection="1">
      <alignment vertical="center" wrapText="1"/>
      <protection locked="0"/>
    </xf>
    <xf numFmtId="0" fontId="14" fillId="0" borderId="40" xfId="0" applyFont="1" applyBorder="1" applyAlignment="1" applyProtection="1">
      <alignment vertical="center" wrapText="1"/>
      <protection locked="0"/>
    </xf>
    <xf numFmtId="0" fontId="33" fillId="0" borderId="40" xfId="0" applyFont="1" applyBorder="1" applyAlignment="1" applyProtection="1">
      <alignment vertical="center" wrapText="1"/>
      <protection locked="0"/>
    </xf>
    <xf numFmtId="0" fontId="73" fillId="0" borderId="23" xfId="0" applyFont="1" applyBorder="1" applyAlignment="1" applyProtection="1">
      <alignment vertical="center" wrapText="1"/>
      <protection locked="0"/>
    </xf>
    <xf numFmtId="0" fontId="14" fillId="0" borderId="40" xfId="0" applyFont="1" applyBorder="1" applyAlignment="1">
      <alignment wrapText="1"/>
    </xf>
    <xf numFmtId="0" fontId="14" fillId="0" borderId="53" xfId="0" applyFont="1" applyBorder="1" applyAlignment="1">
      <alignment wrapText="1"/>
    </xf>
    <xf numFmtId="0" fontId="74" fillId="20" borderId="47" xfId="0" applyFont="1" applyFill="1" applyBorder="1" applyAlignment="1" applyProtection="1">
      <alignment vertical="center" wrapText="1"/>
      <protection locked="0"/>
    </xf>
    <xf numFmtId="0" fontId="74" fillId="20" borderId="24" xfId="0" applyFont="1" applyFill="1" applyBorder="1" applyAlignment="1" applyProtection="1">
      <alignment vertical="center" wrapText="1"/>
      <protection locked="0"/>
    </xf>
    <xf numFmtId="0" fontId="74" fillId="20" borderId="90" xfId="0" applyFont="1" applyFill="1" applyBorder="1" applyAlignment="1" applyProtection="1">
      <alignment vertical="center" wrapText="1"/>
      <protection locked="0"/>
    </xf>
    <xf numFmtId="0" fontId="75" fillId="0" borderId="24" xfId="0" applyFont="1" applyBorder="1" applyAlignment="1" applyProtection="1">
      <alignment vertical="center" wrapText="1"/>
      <protection locked="0"/>
    </xf>
    <xf numFmtId="0" fontId="14" fillId="0" borderId="40" xfId="0" applyFont="1" applyBorder="1" applyAlignment="1">
      <alignment horizontal="left" vertical="center" wrapText="1"/>
    </xf>
    <xf numFmtId="0" fontId="75" fillId="0" borderId="90" xfId="0" applyFont="1" applyBorder="1" applyAlignment="1" applyProtection="1">
      <alignment vertical="center" wrapText="1"/>
      <protection locked="0"/>
    </xf>
    <xf numFmtId="0" fontId="59" fillId="0" borderId="0" xfId="0" applyFont="1" applyAlignment="1">
      <alignment vertical="center" wrapText="1"/>
    </xf>
    <xf numFmtId="0" fontId="7" fillId="9" borderId="23" xfId="0" applyFont="1" applyFill="1" applyBorder="1" applyAlignment="1">
      <alignment horizontal="center" vertical="center" wrapText="1"/>
    </xf>
    <xf numFmtId="0" fontId="4" fillId="5" borderId="23" xfId="0" applyFont="1" applyFill="1" applyBorder="1" applyAlignment="1" applyProtection="1">
      <alignment horizontal="center" vertical="center" wrapText="1"/>
      <protection locked="0"/>
    </xf>
    <xf numFmtId="0" fontId="76" fillId="5" borderId="23" xfId="0" applyFont="1" applyFill="1" applyBorder="1" applyAlignment="1" applyProtection="1">
      <alignment horizontal="center" vertical="center" wrapText="1"/>
      <protection locked="0"/>
    </xf>
    <xf numFmtId="0" fontId="4" fillId="5" borderId="23" xfId="0" applyFont="1" applyFill="1" applyBorder="1" applyAlignment="1" applyProtection="1">
      <alignment horizontal="center" vertical="top" wrapText="1"/>
      <protection locked="0"/>
    </xf>
    <xf numFmtId="0" fontId="14" fillId="0" borderId="23" xfId="0" applyFont="1" applyBorder="1" applyAlignment="1">
      <alignment wrapText="1"/>
    </xf>
    <xf numFmtId="0" fontId="33" fillId="0" borderId="23" xfId="0" applyFont="1" applyBorder="1" applyAlignment="1" applyProtection="1">
      <alignment vertical="center" wrapText="1"/>
      <protection locked="0"/>
    </xf>
    <xf numFmtId="0" fontId="4" fillId="0" borderId="5" xfId="0" applyFont="1" applyBorder="1" applyAlignment="1">
      <alignment horizontal="center" vertical="center" wrapText="1"/>
    </xf>
    <xf numFmtId="0" fontId="4" fillId="0" borderId="5" xfId="0" applyFont="1" applyBorder="1" applyAlignment="1">
      <alignment horizontal="right" wrapText="1"/>
    </xf>
    <xf numFmtId="0" fontId="15" fillId="9" borderId="88" xfId="0" applyFont="1" applyFill="1" applyBorder="1" applyAlignment="1">
      <alignment horizontal="center" vertical="center" wrapText="1"/>
    </xf>
    <xf numFmtId="0" fontId="79" fillId="0" borderId="23" xfId="0" applyFont="1" applyBorder="1" applyAlignment="1" applyProtection="1">
      <alignment vertical="center" wrapText="1"/>
      <protection locked="0"/>
    </xf>
    <xf numFmtId="0" fontId="4" fillId="5" borderId="0" xfId="0" applyFont="1" applyFill="1" applyAlignment="1">
      <alignment horizontal="center" vertical="center" wrapText="1"/>
    </xf>
    <xf numFmtId="0" fontId="58" fillId="5" borderId="0" xfId="0" applyFont="1" applyFill="1" applyAlignment="1">
      <alignment horizontal="center" vertical="center" wrapText="1"/>
    </xf>
    <xf numFmtId="0" fontId="80" fillId="9" borderId="25" xfId="0" applyFont="1" applyFill="1" applyBorder="1" applyAlignment="1">
      <alignment horizontal="center" vertical="center" wrapText="1"/>
    </xf>
    <xf numFmtId="0" fontId="80" fillId="9" borderId="26" xfId="0" applyFont="1" applyFill="1" applyBorder="1" applyAlignment="1">
      <alignment horizontal="center" vertical="center" wrapText="1"/>
    </xf>
    <xf numFmtId="0" fontId="56" fillId="5" borderId="0" xfId="0" applyFont="1" applyFill="1" applyAlignment="1">
      <alignment horizontal="center" vertical="center" wrapText="1"/>
    </xf>
    <xf numFmtId="0" fontId="9" fillId="0" borderId="23" xfId="0" applyFont="1" applyBorder="1" applyAlignment="1">
      <alignment vertical="center" wrapText="1"/>
    </xf>
    <xf numFmtId="0" fontId="9" fillId="0" borderId="23" xfId="0" applyFont="1" applyBorder="1" applyAlignment="1">
      <alignment horizontal="center" vertical="center" wrapText="1"/>
    </xf>
    <xf numFmtId="0" fontId="12" fillId="0" borderId="23" xfId="0" applyFont="1" applyBorder="1" applyAlignment="1">
      <alignment horizontal="center" vertical="center" wrapText="1"/>
    </xf>
    <xf numFmtId="9" fontId="9" fillId="0" borderId="23" xfId="0" applyNumberFormat="1" applyFont="1" applyBorder="1" applyAlignment="1">
      <alignment horizontal="center" vertical="center" wrapText="1"/>
    </xf>
    <xf numFmtId="0" fontId="35" fillId="0" borderId="23" xfId="1" applyFont="1" applyBorder="1" applyAlignment="1">
      <alignment horizontal="justify" vertical="center" wrapText="1"/>
    </xf>
    <xf numFmtId="0" fontId="56" fillId="0" borderId="0" xfId="0" applyFont="1" applyAlignment="1">
      <alignment horizontal="center" vertical="center" wrapText="1"/>
    </xf>
    <xf numFmtId="0" fontId="53" fillId="9" borderId="4" xfId="0" applyFont="1" applyFill="1" applyBorder="1" applyAlignment="1">
      <alignment horizontal="center" vertical="center"/>
    </xf>
    <xf numFmtId="0" fontId="53" fillId="9" borderId="5" xfId="0" applyFont="1" applyFill="1" applyBorder="1" applyAlignment="1">
      <alignment horizontal="center" vertical="center"/>
    </xf>
    <xf numFmtId="0" fontId="53" fillId="9" borderId="6" xfId="0" applyFont="1" applyFill="1" applyBorder="1" applyAlignment="1">
      <alignment horizontal="center" vertical="center"/>
    </xf>
    <xf numFmtId="0" fontId="9" fillId="5" borderId="4" xfId="0" applyFont="1" applyFill="1" applyBorder="1" applyAlignment="1">
      <alignment horizontal="justify" vertical="center" wrapText="1" readingOrder="1"/>
    </xf>
    <xf numFmtId="0" fontId="9" fillId="5" borderId="5" xfId="0" applyFont="1" applyFill="1" applyBorder="1" applyAlignment="1">
      <alignment horizontal="justify" vertical="center" wrapText="1" readingOrder="1"/>
    </xf>
    <xf numFmtId="0" fontId="9" fillId="5" borderId="6" xfId="0" applyFont="1" applyFill="1" applyBorder="1" applyAlignment="1">
      <alignment horizontal="justify" vertical="center" wrapText="1" readingOrder="1"/>
    </xf>
    <xf numFmtId="0" fontId="78" fillId="0" borderId="5" xfId="0" applyFont="1" applyBorder="1" applyAlignment="1">
      <alignment horizontal="center" vertical="center" wrapText="1"/>
    </xf>
    <xf numFmtId="0" fontId="6" fillId="0" borderId="0" xfId="0" applyFont="1" applyAlignment="1">
      <alignment horizontal="center" vertical="center"/>
    </xf>
    <xf numFmtId="0" fontId="6" fillId="0" borderId="13" xfId="0" applyFont="1" applyBorder="1" applyAlignment="1">
      <alignment horizontal="center" vertical="center"/>
    </xf>
    <xf numFmtId="0" fontId="53" fillId="9" borderId="71" xfId="0" applyFont="1" applyFill="1" applyBorder="1" applyAlignment="1">
      <alignment horizontal="center" vertical="center"/>
    </xf>
    <xf numFmtId="0" fontId="53" fillId="9" borderId="72" xfId="0" applyFont="1" applyFill="1" applyBorder="1" applyAlignment="1">
      <alignment horizontal="center" vertical="center"/>
    </xf>
    <xf numFmtId="0" fontId="9" fillId="0" borderId="16" xfId="0" applyFont="1" applyBorder="1" applyAlignment="1">
      <alignment horizontal="justify" vertical="center" wrapText="1"/>
    </xf>
    <xf numFmtId="0" fontId="9" fillId="0" borderId="18"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4" xfId="0" applyFont="1" applyBorder="1" applyAlignment="1">
      <alignment horizontal="justify" vertical="center" wrapText="1"/>
    </xf>
    <xf numFmtId="0" fontId="9" fillId="0" borderId="17" xfId="0" applyFont="1" applyBorder="1" applyAlignment="1">
      <alignment horizontal="justify" vertical="center" wrapText="1"/>
    </xf>
    <xf numFmtId="0" fontId="9" fillId="0" borderId="11" xfId="0" applyFont="1" applyBorder="1" applyAlignment="1">
      <alignment horizontal="justify" vertical="center" wrapText="1"/>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24" xfId="0" applyFont="1" applyBorder="1" applyAlignment="1">
      <alignment horizontal="center" vertical="center" wrapText="1"/>
    </xf>
    <xf numFmtId="0" fontId="35" fillId="0" borderId="25" xfId="1" applyFont="1" applyBorder="1" applyAlignment="1">
      <alignment horizontal="center" vertical="center" wrapText="1"/>
    </xf>
    <xf numFmtId="0" fontId="35" fillId="0" borderId="24" xfId="1" applyFont="1" applyBorder="1" applyAlignment="1">
      <alignment horizontal="center"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81" fillId="0" borderId="5" xfId="0" applyFont="1" applyBorder="1" applyAlignment="1">
      <alignment horizontal="center" vertical="center" wrapText="1"/>
    </xf>
    <xf numFmtId="0" fontId="77" fillId="9" borderId="12" xfId="0" applyFont="1" applyFill="1" applyBorder="1" applyAlignment="1">
      <alignment horizontal="center" vertical="center" wrapText="1"/>
    </xf>
    <xf numFmtId="0" fontId="77" fillId="9" borderId="0" xfId="0" applyFont="1" applyFill="1" applyAlignment="1">
      <alignment horizontal="center" vertical="center" wrapText="1"/>
    </xf>
    <xf numFmtId="0" fontId="77" fillId="9" borderId="79" xfId="0" applyFont="1" applyFill="1" applyBorder="1" applyAlignment="1">
      <alignment horizontal="center" vertical="center" wrapText="1"/>
    </xf>
    <xf numFmtId="0" fontId="7" fillId="19" borderId="31" xfId="0" applyFont="1" applyFill="1" applyBorder="1" applyAlignment="1">
      <alignment horizontal="center" vertical="center" wrapText="1"/>
    </xf>
    <xf numFmtId="0" fontId="7" fillId="19" borderId="54" xfId="0" applyFont="1" applyFill="1" applyBorder="1" applyAlignment="1">
      <alignment horizontal="center" vertical="center" wrapText="1"/>
    </xf>
    <xf numFmtId="0" fontId="80" fillId="9" borderId="25" xfId="0" applyFont="1" applyFill="1" applyBorder="1" applyAlignment="1">
      <alignment horizontal="center" vertical="center" wrapText="1"/>
    </xf>
    <xf numFmtId="0" fontId="80" fillId="9" borderId="24" xfId="0" applyFont="1" applyFill="1" applyBorder="1" applyAlignment="1">
      <alignment horizontal="center" vertical="center" wrapText="1"/>
    </xf>
    <xf numFmtId="0" fontId="9" fillId="0" borderId="23" xfId="0" applyFont="1" applyBorder="1" applyAlignment="1">
      <alignment horizontal="center" vertical="center" wrapText="1"/>
    </xf>
    <xf numFmtId="0" fontId="35" fillId="0" borderId="26" xfId="1" applyFont="1" applyBorder="1" applyAlignment="1">
      <alignment horizontal="center" vertical="center" wrapText="1"/>
    </xf>
    <xf numFmtId="0" fontId="35" fillId="0" borderId="23" xfId="1" applyFont="1" applyBorder="1" applyAlignment="1">
      <alignment horizontal="center" vertical="center" wrapText="1"/>
    </xf>
    <xf numFmtId="0" fontId="25" fillId="5" borderId="23" xfId="0" applyFont="1" applyFill="1" applyBorder="1" applyAlignment="1">
      <alignment horizontal="left" vertical="center" wrapText="1"/>
    </xf>
    <xf numFmtId="0" fontId="17" fillId="5" borderId="23" xfId="2" applyFont="1" applyFill="1" applyBorder="1" applyAlignment="1">
      <alignment horizontal="justify" vertical="center" wrapText="1"/>
    </xf>
    <xf numFmtId="0" fontId="25" fillId="5" borderId="23" xfId="3" applyFont="1" applyFill="1" applyBorder="1" applyAlignment="1">
      <alignment horizontal="left" vertical="center" wrapText="1" readingOrder="1"/>
    </xf>
    <xf numFmtId="0" fontId="19" fillId="5" borderId="33" xfId="2" quotePrefix="1" applyFont="1" applyFill="1" applyBorder="1" applyAlignment="1">
      <alignment horizontal="left" vertical="top" wrapText="1"/>
    </xf>
    <xf numFmtId="0" fontId="19" fillId="5" borderId="34" xfId="2" quotePrefix="1" applyFont="1" applyFill="1" applyBorder="1" applyAlignment="1">
      <alignment horizontal="left" vertical="top" wrapText="1"/>
    </xf>
    <xf numFmtId="0" fontId="19" fillId="5" borderId="35" xfId="2" quotePrefix="1" applyFont="1" applyFill="1" applyBorder="1" applyAlignment="1">
      <alignment horizontal="left" vertical="top" wrapText="1"/>
    </xf>
    <xf numFmtId="0" fontId="30" fillId="11" borderId="23" xfId="3" applyFont="1" applyFill="1" applyBorder="1" applyAlignment="1">
      <alignment horizontal="center" vertical="center" wrapText="1"/>
    </xf>
    <xf numFmtId="0" fontId="30" fillId="11" borderId="23" xfId="2" applyFont="1" applyFill="1" applyBorder="1" applyAlignment="1">
      <alignment horizontal="center" vertical="center" wrapText="1"/>
    </xf>
    <xf numFmtId="0" fontId="17" fillId="5" borderId="23" xfId="2" applyFont="1" applyFill="1" applyBorder="1" applyAlignment="1">
      <alignment horizontal="center" vertical="center" wrapText="1"/>
    </xf>
    <xf numFmtId="0" fontId="19" fillId="5" borderId="36" xfId="2" quotePrefix="1" applyFont="1" applyFill="1" applyBorder="1" applyAlignment="1">
      <alignment horizontal="left" vertical="top" wrapText="1"/>
    </xf>
    <xf numFmtId="0" fontId="19" fillId="5" borderId="37" xfId="2" quotePrefix="1" applyFont="1" applyFill="1" applyBorder="1" applyAlignment="1">
      <alignment horizontal="left" vertical="top" wrapText="1"/>
    </xf>
    <xf numFmtId="0" fontId="19" fillId="5" borderId="20" xfId="2" quotePrefix="1" applyFont="1" applyFill="1" applyBorder="1" applyAlignment="1">
      <alignment horizontal="left" vertical="top" wrapText="1"/>
    </xf>
    <xf numFmtId="0" fontId="19" fillId="5" borderId="12" xfId="2" quotePrefix="1" applyFont="1" applyFill="1" applyBorder="1" applyAlignment="1">
      <alignment horizontal="left" vertical="top" wrapText="1"/>
    </xf>
    <xf numFmtId="0" fontId="19" fillId="5" borderId="0" xfId="2" quotePrefix="1" applyFont="1" applyFill="1" applyAlignment="1">
      <alignment horizontal="left" vertical="top" wrapText="1"/>
    </xf>
    <xf numFmtId="0" fontId="19" fillId="5" borderId="13" xfId="2" quotePrefix="1" applyFont="1" applyFill="1" applyBorder="1" applyAlignment="1">
      <alignment horizontal="left" vertical="top" wrapText="1"/>
    </xf>
    <xf numFmtId="0" fontId="24" fillId="11" borderId="23" xfId="3" applyFont="1" applyFill="1" applyBorder="1" applyAlignment="1">
      <alignment horizontal="center" vertical="center" wrapText="1"/>
    </xf>
    <xf numFmtId="0" fontId="24" fillId="11" borderId="23" xfId="2" applyFont="1" applyFill="1" applyBorder="1" applyAlignment="1">
      <alignment horizontal="center" vertical="center" wrapText="1"/>
    </xf>
    <xf numFmtId="0" fontId="19" fillId="5" borderId="38" xfId="2" quotePrefix="1" applyFont="1" applyFill="1" applyBorder="1" applyAlignment="1">
      <alignment horizontal="left" vertical="top" wrapText="1"/>
    </xf>
    <xf numFmtId="0" fontId="19" fillId="5" borderId="23" xfId="2" quotePrefix="1" applyFont="1" applyFill="1" applyBorder="1" applyAlignment="1">
      <alignment horizontal="left" vertical="top" wrapText="1"/>
    </xf>
    <xf numFmtId="0" fontId="19" fillId="5" borderId="39" xfId="2" quotePrefix="1" applyFont="1" applyFill="1" applyBorder="1" applyAlignment="1">
      <alignment horizontal="left" vertical="top" wrapText="1"/>
    </xf>
    <xf numFmtId="0" fontId="19" fillId="5" borderId="56" xfId="2" quotePrefix="1" applyFont="1" applyFill="1" applyBorder="1" applyAlignment="1">
      <alignment horizontal="left" vertical="top" wrapText="1"/>
    </xf>
    <xf numFmtId="0" fontId="19" fillId="5" borderId="57" xfId="2" quotePrefix="1" applyFont="1" applyFill="1" applyBorder="1" applyAlignment="1">
      <alignment horizontal="left" vertical="top" wrapText="1"/>
    </xf>
    <xf numFmtId="0" fontId="19" fillId="5" borderId="58" xfId="2" quotePrefix="1" applyFont="1" applyFill="1" applyBorder="1" applyAlignment="1">
      <alignment horizontal="left" vertical="top" wrapText="1"/>
    </xf>
    <xf numFmtId="0" fontId="17" fillId="5" borderId="40" xfId="2" applyFont="1" applyFill="1" applyBorder="1" applyAlignment="1">
      <alignment horizontal="center" vertical="center" wrapText="1"/>
    </xf>
    <xf numFmtId="0" fontId="17" fillId="5" borderId="37" xfId="2" applyFont="1" applyFill="1" applyBorder="1" applyAlignment="1">
      <alignment horizontal="center" vertical="center" wrapText="1"/>
    </xf>
    <xf numFmtId="0" fontId="17" fillId="5" borderId="41" xfId="2" applyFont="1" applyFill="1" applyBorder="1" applyAlignment="1">
      <alignment horizontal="center" vertical="center" wrapText="1"/>
    </xf>
    <xf numFmtId="0" fontId="21" fillId="5" borderId="30" xfId="2" quotePrefix="1" applyFont="1" applyFill="1" applyBorder="1" applyAlignment="1">
      <alignment horizontal="justify" vertical="center" wrapText="1"/>
    </xf>
    <xf numFmtId="0" fontId="21" fillId="5" borderId="31" xfId="2" quotePrefix="1" applyFont="1" applyFill="1" applyBorder="1" applyAlignment="1">
      <alignment horizontal="justify" vertical="center" wrapText="1"/>
    </xf>
    <xf numFmtId="0" fontId="21" fillId="5" borderId="32" xfId="2" quotePrefix="1" applyFont="1" applyFill="1" applyBorder="1" applyAlignment="1">
      <alignment horizontal="justify" vertical="center" wrapText="1"/>
    </xf>
    <xf numFmtId="0" fontId="22" fillId="18" borderId="33" xfId="2" quotePrefix="1" applyFont="1" applyFill="1" applyBorder="1" applyAlignment="1">
      <alignment horizontal="center" vertical="center" wrapText="1"/>
    </xf>
    <xf numFmtId="0" fontId="22" fillId="18" borderId="34" xfId="2" quotePrefix="1" applyFont="1" applyFill="1" applyBorder="1" applyAlignment="1">
      <alignment horizontal="center" vertical="center" wrapText="1"/>
    </xf>
    <xf numFmtId="0" fontId="22" fillId="18" borderId="35" xfId="2" quotePrefix="1" applyFont="1" applyFill="1" applyBorder="1" applyAlignment="1">
      <alignment horizontal="center" vertical="center" wrapText="1"/>
    </xf>
    <xf numFmtId="0" fontId="21" fillId="0" borderId="36" xfId="2" quotePrefix="1" applyFont="1" applyBorder="1" applyAlignment="1">
      <alignment horizontal="center" vertical="top" wrapText="1"/>
    </xf>
    <xf numFmtId="0" fontId="21" fillId="0" borderId="37" xfId="2" quotePrefix="1" applyFont="1" applyBorder="1" applyAlignment="1">
      <alignment horizontal="center" vertical="top" wrapText="1"/>
    </xf>
    <xf numFmtId="0" fontId="21" fillId="0" borderId="20" xfId="2" quotePrefix="1" applyFont="1" applyBorder="1" applyAlignment="1">
      <alignment horizontal="center" vertical="top" wrapText="1"/>
    </xf>
    <xf numFmtId="0" fontId="24" fillId="11" borderId="80" xfId="2" applyFont="1" applyFill="1" applyBorder="1" applyAlignment="1">
      <alignment horizontal="center" vertical="center" wrapText="1"/>
    </xf>
    <xf numFmtId="0" fontId="24" fillId="11" borderId="0" xfId="2" applyFont="1" applyFill="1" applyAlignment="1">
      <alignment horizontal="center" vertical="center" wrapText="1"/>
    </xf>
    <xf numFmtId="0" fontId="0" fillId="0" borderId="63" xfId="0" applyBorder="1" applyAlignment="1">
      <alignment horizontal="center" wrapText="1"/>
    </xf>
    <xf numFmtId="0" fontId="0" fillId="0" borderId="66" xfId="0" applyBorder="1" applyAlignment="1">
      <alignment horizontal="center" wrapText="1"/>
    </xf>
    <xf numFmtId="0" fontId="0" fillId="0" borderId="68" xfId="0" applyBorder="1" applyAlignment="1">
      <alignment horizontal="center" wrapText="1"/>
    </xf>
    <xf numFmtId="0" fontId="54" fillId="0" borderId="64"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69" xfId="0" applyFont="1" applyBorder="1" applyAlignment="1">
      <alignment horizontal="center" vertical="center" wrapText="1"/>
    </xf>
    <xf numFmtId="0" fontId="9" fillId="0" borderId="65" xfId="0" applyFont="1" applyBorder="1" applyAlignment="1">
      <alignment horizontal="right" wrapText="1"/>
    </xf>
    <xf numFmtId="0" fontId="9" fillId="0" borderId="67" xfId="0" applyFont="1" applyBorder="1" applyAlignment="1">
      <alignment horizontal="right"/>
    </xf>
    <xf numFmtId="0" fontId="9" fillId="0" borderId="70" xfId="0" applyFont="1" applyBorder="1" applyAlignment="1">
      <alignment horizontal="right"/>
    </xf>
    <xf numFmtId="0" fontId="16" fillId="9" borderId="4" xfId="2" applyFont="1" applyFill="1" applyBorder="1" applyAlignment="1">
      <alignment horizontal="center" vertical="center" wrapText="1"/>
    </xf>
    <xf numFmtId="0" fontId="16" fillId="9" borderId="5" xfId="2" applyFont="1" applyFill="1" applyBorder="1" applyAlignment="1">
      <alignment horizontal="center" vertical="center" wrapText="1"/>
    </xf>
    <xf numFmtId="0" fontId="16" fillId="9" borderId="6" xfId="2" applyFont="1" applyFill="1" applyBorder="1" applyAlignment="1">
      <alignment horizontal="center" vertical="center" wrapText="1"/>
    </xf>
    <xf numFmtId="0" fontId="17" fillId="0" borderId="16" xfId="2" quotePrefix="1" applyFont="1" applyBorder="1" applyAlignment="1">
      <alignment horizontal="left" vertical="center" wrapText="1"/>
    </xf>
    <xf numFmtId="0" fontId="17" fillId="0" borderId="17" xfId="2" quotePrefix="1" applyFont="1" applyBorder="1" applyAlignment="1">
      <alignment horizontal="left" vertical="center" wrapText="1"/>
    </xf>
    <xf numFmtId="0" fontId="17" fillId="0" borderId="18" xfId="2" quotePrefix="1" applyFont="1" applyBorder="1" applyAlignment="1">
      <alignment horizontal="left" vertical="center" wrapText="1"/>
    </xf>
    <xf numFmtId="0" fontId="17" fillId="0" borderId="30" xfId="2" quotePrefix="1" applyFont="1" applyBorder="1" applyAlignment="1">
      <alignment horizontal="left" vertical="center" wrapText="1"/>
    </xf>
    <xf numFmtId="0" fontId="17" fillId="0" borderId="31" xfId="2" quotePrefix="1" applyFont="1" applyBorder="1" applyAlignment="1">
      <alignment horizontal="left" vertical="center" wrapText="1"/>
    </xf>
    <xf numFmtId="0" fontId="17" fillId="0" borderId="32" xfId="2" quotePrefix="1" applyFont="1" applyBorder="1" applyAlignment="1">
      <alignment horizontal="left" vertical="center" wrapText="1"/>
    </xf>
    <xf numFmtId="0" fontId="20" fillId="5" borderId="34" xfId="2" quotePrefix="1" applyFont="1" applyFill="1" applyBorder="1" applyAlignment="1">
      <alignment horizontal="left" vertical="top" wrapText="1"/>
    </xf>
    <xf numFmtId="0" fontId="20" fillId="5" borderId="35" xfId="2" quotePrefix="1" applyFont="1" applyFill="1" applyBorder="1" applyAlignment="1">
      <alignment horizontal="left" vertical="top" wrapText="1"/>
    </xf>
    <xf numFmtId="0" fontId="17" fillId="5" borderId="40" xfId="2" applyFont="1" applyFill="1" applyBorder="1" applyAlignment="1">
      <alignment horizontal="center" vertical="top" wrapText="1"/>
    </xf>
    <xf numFmtId="0" fontId="17" fillId="5" borderId="37" xfId="2" applyFont="1" applyFill="1" applyBorder="1" applyAlignment="1">
      <alignment horizontal="center" vertical="top" wrapText="1"/>
    </xf>
    <xf numFmtId="0" fontId="17" fillId="5" borderId="41" xfId="2" applyFont="1" applyFill="1" applyBorder="1" applyAlignment="1">
      <alignment horizontal="center" vertical="top" wrapText="1"/>
    </xf>
    <xf numFmtId="49" fontId="14" fillId="0" borderId="40" xfId="1" applyNumberFormat="1" applyFont="1" applyBorder="1" applyAlignment="1">
      <alignment horizontal="center" vertical="center" wrapText="1"/>
    </xf>
    <xf numFmtId="49" fontId="14" fillId="0" borderId="41" xfId="1" applyNumberFormat="1" applyFont="1" applyBorder="1" applyAlignment="1">
      <alignment horizontal="center" vertical="center" wrapText="1"/>
    </xf>
    <xf numFmtId="0" fontId="32" fillId="0" borderId="47" xfId="1" applyFont="1" applyBorder="1" applyAlignment="1" applyProtection="1">
      <alignment horizontal="left" vertical="center" wrapText="1"/>
      <protection locked="0"/>
    </xf>
    <xf numFmtId="0" fontId="32" fillId="0" borderId="49" xfId="1" applyFont="1" applyBorder="1" applyAlignment="1" applyProtection="1">
      <alignment horizontal="left" vertical="center" wrapText="1"/>
      <protection locked="0"/>
    </xf>
    <xf numFmtId="0" fontId="33" fillId="0" borderId="23" xfId="1" applyFont="1" applyBorder="1" applyAlignment="1" applyProtection="1">
      <alignment horizontal="left" vertical="justify" wrapText="1"/>
      <protection locked="0"/>
    </xf>
    <xf numFmtId="0" fontId="33" fillId="0" borderId="39" xfId="1" applyFont="1" applyBorder="1" applyAlignment="1" applyProtection="1">
      <alignment horizontal="left" vertical="justify" wrapText="1"/>
      <protection locked="0"/>
    </xf>
    <xf numFmtId="0" fontId="0" fillId="5" borderId="4" xfId="0" applyFill="1" applyBorder="1" applyAlignment="1">
      <alignment horizontal="center" wrapText="1"/>
    </xf>
    <xf numFmtId="0" fontId="0" fillId="5" borderId="73" xfId="0" applyFill="1" applyBorder="1" applyAlignment="1">
      <alignment horizontal="center" wrapText="1"/>
    </xf>
    <xf numFmtId="0" fontId="54" fillId="0" borderId="74" xfId="0" applyFont="1" applyBorder="1" applyAlignment="1">
      <alignment horizontal="center" vertical="center" wrapText="1"/>
    </xf>
    <xf numFmtId="0" fontId="54" fillId="0" borderId="5" xfId="0" applyFont="1" applyBorder="1" applyAlignment="1">
      <alignment horizontal="center" vertical="center" wrapText="1"/>
    </xf>
    <xf numFmtId="0" fontId="54" fillId="0" borderId="73" xfId="0" applyFont="1" applyBorder="1" applyAlignment="1">
      <alignment horizontal="center" vertical="center" wrapText="1"/>
    </xf>
    <xf numFmtId="0" fontId="6" fillId="0" borderId="24" xfId="0" applyFont="1" applyBorder="1" applyAlignment="1">
      <alignment horizontal="center"/>
    </xf>
    <xf numFmtId="0" fontId="37" fillId="13" borderId="4" xfId="0" applyFont="1" applyFill="1" applyBorder="1" applyAlignment="1">
      <alignment horizontal="center"/>
    </xf>
    <xf numFmtId="0" fontId="37" fillId="13" borderId="6" xfId="0" applyFont="1" applyFill="1" applyBorder="1" applyAlignment="1">
      <alignment horizontal="center"/>
    </xf>
    <xf numFmtId="49" fontId="7" fillId="9" borderId="4" xfId="0" applyNumberFormat="1" applyFont="1" applyFill="1" applyBorder="1" applyAlignment="1">
      <alignment horizontal="center" vertical="center" wrapText="1"/>
    </xf>
    <xf numFmtId="49" fontId="7" fillId="9" borderId="6" xfId="0" applyNumberFormat="1" applyFont="1" applyFill="1" applyBorder="1" applyAlignment="1">
      <alignment horizontal="center" vertical="center" wrapText="1"/>
    </xf>
    <xf numFmtId="49" fontId="7" fillId="9" borderId="10" xfId="0" applyNumberFormat="1" applyFont="1" applyFill="1" applyBorder="1" applyAlignment="1">
      <alignment horizontal="center" vertical="center" wrapText="1"/>
    </xf>
    <xf numFmtId="49" fontId="7" fillId="9" borderId="11" xfId="0" applyNumberFormat="1" applyFont="1" applyFill="1" applyBorder="1" applyAlignment="1">
      <alignment horizontal="center" vertical="center" wrapText="1"/>
    </xf>
    <xf numFmtId="49" fontId="7" fillId="9" borderId="14" xfId="0" applyNumberFormat="1" applyFont="1" applyFill="1" applyBorder="1" applyAlignment="1">
      <alignment horizontal="center" vertical="center"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55" fillId="12" borderId="4" xfId="1" applyFont="1" applyFill="1" applyBorder="1" applyAlignment="1">
      <alignment horizontal="center"/>
    </xf>
    <xf numFmtId="0" fontId="55" fillId="12" borderId="5" xfId="1" applyFont="1" applyFill="1" applyBorder="1" applyAlignment="1">
      <alignment horizontal="center"/>
    </xf>
    <xf numFmtId="0" fontId="9" fillId="0" borderId="5" xfId="0" applyFont="1" applyBorder="1" applyAlignment="1">
      <alignment horizontal="right" wrapText="1"/>
    </xf>
    <xf numFmtId="0" fontId="9" fillId="0" borderId="6" xfId="0" applyFont="1" applyBorder="1" applyAlignment="1">
      <alignment horizontal="right"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19" xfId="0" applyFont="1" applyBorder="1" applyAlignment="1">
      <alignment horizontal="center" vertical="center" wrapText="1"/>
    </xf>
    <xf numFmtId="0" fontId="33" fillId="5" borderId="47" xfId="1" applyFont="1" applyFill="1" applyBorder="1" applyAlignment="1">
      <alignment horizontal="left" vertical="center" wrapText="1"/>
    </xf>
    <xf numFmtId="0" fontId="7" fillId="9" borderId="4"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40" fillId="0" borderId="16" xfId="1" applyFont="1" applyBorder="1" applyAlignment="1">
      <alignment horizontal="center" vertical="center" wrapText="1"/>
    </xf>
    <xf numFmtId="0" fontId="40" fillId="0" borderId="17" xfId="1" applyFont="1" applyBorder="1" applyAlignment="1">
      <alignment horizontal="center" vertical="center" wrapText="1"/>
    </xf>
    <xf numFmtId="0" fontId="40" fillId="0" borderId="18" xfId="1" applyFont="1" applyBorder="1" applyAlignment="1">
      <alignment horizontal="center" vertical="center" wrapText="1"/>
    </xf>
    <xf numFmtId="0" fontId="5" fillId="0" borderId="46"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13" fillId="0" borderId="47" xfId="1" applyFont="1" applyBorder="1" applyAlignment="1">
      <alignment horizontal="center" vertical="center" wrapText="1"/>
    </xf>
    <xf numFmtId="0" fontId="13" fillId="0" borderId="49" xfId="1" applyFont="1" applyBorder="1" applyAlignment="1">
      <alignment horizontal="center" vertical="center" wrapText="1"/>
    </xf>
    <xf numFmtId="0" fontId="54" fillId="0" borderId="23" xfId="1" applyFont="1" applyBorder="1" applyAlignment="1">
      <alignment horizontal="center" vertical="center" wrapText="1"/>
    </xf>
    <xf numFmtId="0" fontId="65" fillId="0" borderId="47" xfId="1" applyFont="1" applyBorder="1" applyAlignment="1">
      <alignment horizontal="center" vertical="center" wrapText="1"/>
    </xf>
    <xf numFmtId="0" fontId="65" fillId="0" borderId="49" xfId="1" applyFont="1" applyBorder="1" applyAlignment="1">
      <alignment horizontal="center" vertical="center" wrapText="1"/>
    </xf>
    <xf numFmtId="0" fontId="65" fillId="0" borderId="38" xfId="1" applyFont="1" applyBorder="1" applyAlignment="1">
      <alignment horizontal="center" vertical="center" textRotation="90" wrapText="1"/>
    </xf>
    <xf numFmtId="0" fontId="65" fillId="0" borderId="56" xfId="1" applyFont="1" applyBorder="1" applyAlignment="1">
      <alignment horizontal="center" vertical="center" textRotation="90" wrapText="1"/>
    </xf>
    <xf numFmtId="0" fontId="13" fillId="0" borderId="36" xfId="1" applyFont="1" applyBorder="1" applyAlignment="1">
      <alignment horizontal="center" vertical="center" textRotation="90" wrapText="1"/>
    </xf>
    <xf numFmtId="0" fontId="13" fillId="0" borderId="59" xfId="1" applyFont="1" applyBorder="1" applyAlignment="1">
      <alignment horizontal="center" vertical="center" textRotation="90" wrapText="1"/>
    </xf>
    <xf numFmtId="0" fontId="35" fillId="5" borderId="47" xfId="1" applyFont="1" applyFill="1" applyBorder="1" applyAlignment="1">
      <alignment horizontal="center" vertical="center" wrapText="1"/>
    </xf>
    <xf numFmtId="0" fontId="67" fillId="12" borderId="4" xfId="1" applyFont="1" applyFill="1" applyBorder="1" applyAlignment="1">
      <alignment horizontal="center"/>
    </xf>
    <xf numFmtId="0" fontId="67" fillId="12" borderId="5" xfId="1" applyFont="1" applyFill="1" applyBorder="1" applyAlignment="1">
      <alignment horizontal="center"/>
    </xf>
    <xf numFmtId="0" fontId="67" fillId="12" borderId="6" xfId="1" applyFont="1" applyFill="1" applyBorder="1" applyAlignment="1">
      <alignment horizontal="center"/>
    </xf>
    <xf numFmtId="0" fontId="35" fillId="12" borderId="4" xfId="1" applyFont="1" applyFill="1" applyBorder="1" applyAlignment="1">
      <alignment horizontal="center" vertical="center"/>
    </xf>
    <xf numFmtId="0" fontId="35" fillId="12" borderId="5" xfId="1" applyFont="1" applyFill="1" applyBorder="1" applyAlignment="1">
      <alignment horizontal="center" vertical="center"/>
    </xf>
    <xf numFmtId="0" fontId="33" fillId="0" borderId="46" xfId="1" applyFont="1" applyBorder="1" applyAlignment="1">
      <alignment horizontal="center" vertical="center" wrapText="1"/>
    </xf>
    <xf numFmtId="0" fontId="33" fillId="0" borderId="38" xfId="1" applyFont="1" applyBorder="1" applyAlignment="1">
      <alignment horizontal="center" vertical="center" wrapText="1"/>
    </xf>
    <xf numFmtId="0" fontId="33" fillId="0" borderId="56" xfId="1" applyFont="1" applyBorder="1" applyAlignment="1">
      <alignment horizontal="center" vertical="center" wrapText="1"/>
    </xf>
    <xf numFmtId="9" fontId="33" fillId="0" borderId="2" xfId="5" applyFont="1" applyBorder="1" applyAlignment="1">
      <alignment horizontal="center" vertical="center" wrapText="1"/>
    </xf>
    <xf numFmtId="9" fontId="33" fillId="0" borderId="15" xfId="5" applyFont="1" applyBorder="1" applyAlignment="1">
      <alignment horizontal="center" vertical="center" wrapText="1"/>
    </xf>
    <xf numFmtId="9" fontId="33" fillId="0" borderId="3" xfId="5" applyFont="1" applyBorder="1" applyAlignment="1">
      <alignment horizontal="center" vertical="center" wrapText="1"/>
    </xf>
    <xf numFmtId="9" fontId="33" fillId="0" borderId="83" xfId="5" applyFont="1" applyBorder="1" applyAlignment="1">
      <alignment horizontal="center" vertical="center" wrapText="1"/>
    </xf>
    <xf numFmtId="9" fontId="33" fillId="0" borderId="84" xfId="5" applyFont="1" applyBorder="1" applyAlignment="1">
      <alignment horizontal="center" vertical="center" wrapText="1"/>
    </xf>
    <xf numFmtId="9" fontId="33" fillId="0" borderId="85" xfId="5" applyFont="1" applyBorder="1" applyAlignment="1">
      <alignment horizontal="center" vertical="center" wrapText="1"/>
    </xf>
    <xf numFmtId="9" fontId="8" fillId="0" borderId="47" xfId="0" applyNumberFormat="1" applyFont="1" applyBorder="1" applyAlignment="1">
      <alignment horizontal="center" vertical="center" wrapText="1"/>
    </xf>
    <xf numFmtId="9" fontId="8" fillId="0" borderId="23" xfId="0" applyNumberFormat="1" applyFont="1" applyBorder="1" applyAlignment="1">
      <alignment horizontal="center" vertical="center" wrapText="1"/>
    </xf>
    <xf numFmtId="9" fontId="8" fillId="0" borderId="57" xfId="0" applyNumberFormat="1" applyFont="1" applyBorder="1" applyAlignment="1">
      <alignment horizontal="center" vertical="center" wrapText="1"/>
    </xf>
    <xf numFmtId="9" fontId="8" fillId="0" borderId="49" xfId="0" applyNumberFormat="1" applyFont="1" applyBorder="1" applyAlignment="1">
      <alignment horizontal="center" vertical="center" wrapText="1"/>
    </xf>
    <xf numFmtId="9" fontId="8" fillId="0" borderId="39" xfId="0" applyNumberFormat="1" applyFont="1" applyBorder="1" applyAlignment="1">
      <alignment horizontal="center" vertical="center" wrapText="1"/>
    </xf>
    <xf numFmtId="9" fontId="8" fillId="0" borderId="58" xfId="0" applyNumberFormat="1" applyFont="1" applyBorder="1" applyAlignment="1">
      <alignment horizontal="center" vertical="center" wrapText="1"/>
    </xf>
    <xf numFmtId="0" fontId="33" fillId="0" borderId="86" xfId="1" applyFont="1" applyBorder="1" applyAlignment="1">
      <alignment horizontal="center" vertical="center" wrapText="1"/>
    </xf>
    <xf numFmtId="9" fontId="8" fillId="0" borderId="25" xfId="0" applyNumberFormat="1" applyFont="1" applyBorder="1" applyAlignment="1">
      <alignment horizontal="center" vertical="center" wrapText="1"/>
    </xf>
    <xf numFmtId="9" fontId="8" fillId="0" borderId="61" xfId="0" applyNumberFormat="1" applyFont="1" applyBorder="1" applyAlignment="1">
      <alignment horizontal="center" vertical="center" wrapText="1"/>
    </xf>
    <xf numFmtId="0" fontId="33" fillId="0" borderId="52" xfId="1" applyFont="1" applyBorder="1" applyAlignment="1">
      <alignment horizontal="center" vertical="center" wrapText="1"/>
    </xf>
    <xf numFmtId="9" fontId="8" fillId="0" borderId="24" xfId="0" applyNumberFormat="1" applyFont="1" applyBorder="1" applyAlignment="1">
      <alignment horizontal="center" vertical="center" wrapText="1"/>
    </xf>
    <xf numFmtId="9" fontId="8" fillId="0" borderId="55" xfId="0" applyNumberFormat="1" applyFont="1" applyBorder="1" applyAlignment="1">
      <alignment horizontal="center" vertical="center" wrapText="1"/>
    </xf>
    <xf numFmtId="9" fontId="8" fillId="0" borderId="82" xfId="0" applyNumberFormat="1" applyFont="1" applyBorder="1" applyAlignment="1">
      <alignment horizontal="center" vertical="center" wrapText="1"/>
    </xf>
    <xf numFmtId="9" fontId="8" fillId="0" borderId="41" xfId="0" applyNumberFormat="1" applyFont="1" applyBorder="1" applyAlignment="1">
      <alignment horizontal="center" vertical="center" wrapText="1"/>
    </xf>
    <xf numFmtId="9" fontId="8" fillId="0" borderId="88" xfId="0" applyNumberFormat="1" applyFont="1" applyBorder="1" applyAlignment="1">
      <alignment horizontal="center" vertical="center" wrapText="1"/>
    </xf>
    <xf numFmtId="9" fontId="8" fillId="0" borderId="89" xfId="0" applyNumberFormat="1" applyFont="1" applyBorder="1" applyAlignment="1">
      <alignment horizontal="center" vertical="center" wrapText="1"/>
    </xf>
    <xf numFmtId="0" fontId="43" fillId="9" borderId="30" xfId="0" applyFont="1" applyFill="1" applyBorder="1" applyAlignment="1">
      <alignment horizontal="center" vertical="center" wrapText="1"/>
    </xf>
    <xf numFmtId="0" fontId="43" fillId="9" borderId="31" xfId="0" applyFont="1" applyFill="1" applyBorder="1" applyAlignment="1">
      <alignment horizontal="center" vertical="center" wrapText="1"/>
    </xf>
    <xf numFmtId="0" fontId="43" fillId="9" borderId="32" xfId="0" applyFont="1" applyFill="1" applyBorder="1" applyAlignment="1">
      <alignment horizontal="center" vertical="center" wrapText="1"/>
    </xf>
    <xf numFmtId="0" fontId="32" fillId="0" borderId="4" xfId="1" applyFont="1" applyBorder="1" applyAlignment="1">
      <alignment horizontal="center" vertical="center" wrapText="1"/>
    </xf>
    <xf numFmtId="0" fontId="32" fillId="0" borderId="5" xfId="1" applyFont="1" applyBorder="1" applyAlignment="1">
      <alignment horizontal="center" vertical="center" wrapText="1"/>
    </xf>
    <xf numFmtId="9" fontId="52" fillId="0" borderId="76" xfId="1" applyNumberFormat="1" applyFont="1" applyBorder="1" applyAlignment="1">
      <alignment horizontal="center" vertical="center" wrapText="1"/>
    </xf>
    <xf numFmtId="9" fontId="52" fillId="0" borderId="26" xfId="1" applyNumberFormat="1" applyFont="1" applyBorder="1" applyAlignment="1">
      <alignment horizontal="center" vertical="center" wrapText="1"/>
    </xf>
    <xf numFmtId="9" fontId="52" fillId="0" borderId="24" xfId="1" applyNumberFormat="1" applyFont="1" applyBorder="1" applyAlignment="1">
      <alignment horizontal="center" vertical="center" wrapText="1"/>
    </xf>
    <xf numFmtId="0" fontId="39" fillId="0" borderId="23" xfId="1" applyFont="1" applyBorder="1" applyAlignment="1">
      <alignment horizontal="center" vertical="center" wrapText="1"/>
    </xf>
    <xf numFmtId="0" fontId="40" fillId="0" borderId="23" xfId="1" applyFont="1" applyBorder="1" applyAlignment="1">
      <alignment horizontal="center" vertical="center" wrapText="1"/>
    </xf>
    <xf numFmtId="9" fontId="40" fillId="0" borderId="23" xfId="1" applyNumberFormat="1" applyFont="1" applyBorder="1" applyAlignment="1">
      <alignment horizontal="center" vertical="center" wrapText="1"/>
    </xf>
    <xf numFmtId="9" fontId="40" fillId="0" borderId="53" xfId="1" applyNumberFormat="1" applyFont="1" applyBorder="1" applyAlignment="1">
      <alignment horizontal="center" vertical="center" wrapText="1"/>
    </xf>
    <xf numFmtId="9" fontId="40" fillId="0" borderId="31" xfId="1" applyNumberFormat="1" applyFont="1" applyBorder="1" applyAlignment="1">
      <alignment horizontal="center" vertical="center" wrapText="1"/>
    </xf>
    <xf numFmtId="9" fontId="40" fillId="0" borderId="54" xfId="1" applyNumberFormat="1" applyFont="1" applyBorder="1" applyAlignment="1">
      <alignment horizontal="center" vertical="center" wrapText="1"/>
    </xf>
    <xf numFmtId="0" fontId="33" fillId="0" borderId="0" xfId="1" applyFont="1" applyAlignment="1">
      <alignment horizontal="left" vertical="center" wrapText="1"/>
    </xf>
    <xf numFmtId="0" fontId="0" fillId="0" borderId="4"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0" fillId="5" borderId="4" xfId="0"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4" fillId="5" borderId="4" xfId="0" applyFont="1" applyFill="1" applyBorder="1" applyAlignment="1" applyProtection="1">
      <alignment horizontal="center" vertical="center"/>
      <protection hidden="1"/>
    </xf>
    <xf numFmtId="0" fontId="4" fillId="5" borderId="6" xfId="0" applyFont="1" applyFill="1" applyBorder="1" applyAlignment="1" applyProtection="1">
      <alignment horizontal="center" vertical="center"/>
      <protection hidden="1"/>
    </xf>
    <xf numFmtId="0" fontId="13" fillId="0" borderId="61" xfId="1" applyFont="1" applyBorder="1" applyAlignment="1">
      <alignment horizontal="center" vertical="center" textRotation="90" wrapText="1"/>
    </xf>
    <xf numFmtId="0" fontId="13" fillId="0" borderId="28" xfId="1" applyFont="1" applyBorder="1" applyAlignment="1">
      <alignment horizontal="center" vertical="center" textRotation="90" wrapText="1"/>
    </xf>
    <xf numFmtId="0" fontId="13" fillId="0" borderId="55" xfId="1" applyFont="1" applyBorder="1" applyAlignment="1">
      <alignment horizontal="center" vertical="center" textRotation="90" wrapText="1"/>
    </xf>
    <xf numFmtId="0" fontId="13" fillId="0" borderId="48" xfId="1" applyFont="1" applyBorder="1" applyAlignment="1">
      <alignment horizontal="center" vertical="center" wrapText="1"/>
    </xf>
    <xf numFmtId="0" fontId="13" fillId="0" borderId="51" xfId="1" applyFont="1" applyBorder="1" applyAlignment="1">
      <alignment horizontal="center" vertical="center" wrapText="1"/>
    </xf>
    <xf numFmtId="0" fontId="13" fillId="0" borderId="19" xfId="1" applyFont="1" applyBorder="1" applyAlignment="1">
      <alignment horizontal="center" vertical="center" wrapText="1"/>
    </xf>
    <xf numFmtId="0" fontId="13" fillId="0" borderId="23" xfId="1" applyFont="1" applyBorder="1" applyAlignment="1">
      <alignment horizontal="center" vertical="center" wrapText="1"/>
    </xf>
    <xf numFmtId="0" fontId="57" fillId="0" borderId="4" xfId="0" applyFont="1" applyBorder="1" applyAlignment="1">
      <alignment horizontal="center" wrapText="1"/>
    </xf>
    <xf numFmtId="0" fontId="57" fillId="0" borderId="5" xfId="0" applyFont="1" applyBorder="1" applyAlignment="1">
      <alignment horizontal="center" wrapText="1"/>
    </xf>
    <xf numFmtId="0" fontId="71" fillId="0" borderId="47" xfId="1" applyFont="1" applyBorder="1" applyAlignment="1">
      <alignment horizontal="center" vertical="center" wrapText="1"/>
    </xf>
    <xf numFmtId="0" fontId="71" fillId="0" borderId="49" xfId="1" applyFont="1" applyBorder="1" applyAlignment="1">
      <alignment horizontal="center" vertical="center" wrapText="1"/>
    </xf>
    <xf numFmtId="0" fontId="71" fillId="0" borderId="38" xfId="1" applyFont="1" applyBorder="1" applyAlignment="1">
      <alignment horizontal="center" vertical="center" textRotation="90" wrapText="1"/>
    </xf>
    <xf numFmtId="0" fontId="71" fillId="0" borderId="56" xfId="1" applyFont="1" applyBorder="1" applyAlignment="1">
      <alignment horizontal="center" vertical="center" textRotation="90" wrapText="1"/>
    </xf>
    <xf numFmtId="0" fontId="13" fillId="0" borderId="37" xfId="1" applyFont="1" applyBorder="1" applyAlignment="1">
      <alignment horizontal="center" vertical="center" textRotation="90" wrapText="1"/>
    </xf>
    <xf numFmtId="0" fontId="70" fillId="12" borderId="16" xfId="1" applyFont="1" applyFill="1" applyBorder="1" applyAlignment="1">
      <alignment horizontal="center"/>
    </xf>
    <xf numFmtId="0" fontId="70" fillId="12" borderId="17" xfId="1" applyFont="1" applyFill="1" applyBorder="1" applyAlignment="1">
      <alignment horizontal="center"/>
    </xf>
    <xf numFmtId="0" fontId="70" fillId="12" borderId="18" xfId="1" applyFont="1" applyFill="1" applyBorder="1" applyAlignment="1">
      <alignment horizontal="center"/>
    </xf>
    <xf numFmtId="0" fontId="0" fillId="0" borderId="4" xfId="0" applyBorder="1" applyAlignment="1">
      <alignment horizontal="center" wrapText="1"/>
    </xf>
    <xf numFmtId="0" fontId="0" fillId="0" borderId="5" xfId="0" applyBorder="1" applyAlignment="1">
      <alignment horizontal="center" wrapText="1"/>
    </xf>
    <xf numFmtId="0" fontId="4" fillId="5" borderId="12" xfId="0" applyFont="1" applyFill="1" applyBorder="1" applyAlignment="1">
      <alignment horizontal="left" vertical="top"/>
    </xf>
    <xf numFmtId="0" fontId="4" fillId="5" borderId="0" xfId="0" applyFont="1" applyFill="1" applyAlignment="1">
      <alignment horizontal="left" vertical="top"/>
    </xf>
    <xf numFmtId="0" fontId="4" fillId="5" borderId="13" xfId="0" applyFont="1" applyFill="1" applyBorder="1" applyAlignment="1">
      <alignment horizontal="left" vertical="top"/>
    </xf>
    <xf numFmtId="0" fontId="4" fillId="5" borderId="12" xfId="0" applyFont="1" applyFill="1" applyBorder="1" applyAlignment="1">
      <alignment horizontal="left" vertical="top" wrapText="1"/>
    </xf>
    <xf numFmtId="0" fontId="4" fillId="5" borderId="0" xfId="0" applyFont="1" applyFill="1" applyAlignment="1">
      <alignment horizontal="left" vertical="top" wrapText="1"/>
    </xf>
    <xf numFmtId="0" fontId="4" fillId="5" borderId="13" xfId="0" applyFont="1" applyFill="1" applyBorder="1" applyAlignment="1">
      <alignment horizontal="left" vertical="top" wrapText="1"/>
    </xf>
    <xf numFmtId="0" fontId="4" fillId="5" borderId="10"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14" xfId="0" applyFont="1" applyFill="1" applyBorder="1" applyAlignment="1">
      <alignment horizontal="left" vertical="top" wrapText="1"/>
    </xf>
    <xf numFmtId="0" fontId="58" fillId="0" borderId="40" xfId="0" applyFont="1" applyBorder="1" applyAlignment="1">
      <alignment horizontal="center" vertical="center" wrapText="1"/>
    </xf>
    <xf numFmtId="0" fontId="58" fillId="0" borderId="41" xfId="0" applyFont="1" applyBorder="1" applyAlignment="1">
      <alignment horizontal="center" vertical="center" wrapText="1"/>
    </xf>
    <xf numFmtId="0" fontId="58" fillId="0" borderId="23" xfId="0" applyFont="1" applyBorder="1" applyAlignment="1">
      <alignment horizontal="center" vertical="center" wrapText="1"/>
    </xf>
    <xf numFmtId="0" fontId="4" fillId="5" borderId="16" xfId="0" applyFont="1" applyFill="1" applyBorder="1" applyAlignment="1">
      <alignment vertical="top" wrapText="1"/>
    </xf>
    <xf numFmtId="0" fontId="4" fillId="5" borderId="17" xfId="0" applyFont="1" applyFill="1" applyBorder="1" applyAlignment="1">
      <alignment vertical="top" wrapText="1"/>
    </xf>
    <xf numFmtId="0" fontId="4" fillId="5" borderId="18" xfId="0" applyFont="1" applyFill="1" applyBorder="1" applyAlignment="1">
      <alignment vertical="top" wrapText="1"/>
    </xf>
    <xf numFmtId="0" fontId="15" fillId="9" borderId="4" xfId="0" applyFont="1" applyFill="1" applyBorder="1" applyAlignment="1">
      <alignment horizontal="center" vertical="center"/>
    </xf>
    <xf numFmtId="0" fontId="15" fillId="9" borderId="5" xfId="0" applyFont="1" applyFill="1" applyBorder="1" applyAlignment="1">
      <alignment horizontal="center" vertical="center"/>
    </xf>
    <xf numFmtId="0" fontId="15" fillId="9" borderId="6"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5" xfId="0" applyFont="1" applyFill="1" applyBorder="1" applyAlignment="1">
      <alignment horizontal="center" vertical="center"/>
    </xf>
    <xf numFmtId="0" fontId="14" fillId="5" borderId="6" xfId="0" applyFont="1" applyFill="1" applyBorder="1" applyAlignment="1">
      <alignment horizontal="center" vertical="center"/>
    </xf>
    <xf numFmtId="0" fontId="13" fillId="0" borderId="74" xfId="0" applyFont="1" applyBorder="1" applyAlignment="1">
      <alignment horizontal="center" vertical="center" wrapText="1"/>
    </xf>
    <xf numFmtId="0" fontId="13" fillId="0" borderId="73" xfId="0" applyFont="1" applyBorder="1" applyAlignment="1">
      <alignment horizontal="center" vertical="center" wrapText="1"/>
    </xf>
  </cellXfs>
  <cellStyles count="6">
    <cellStyle name="Normal" xfId="0" builtinId="0"/>
    <cellStyle name="Normal - Style1 2" xfId="2" xr:uid="{00000000-0005-0000-0000-000001000000}"/>
    <cellStyle name="Normal 2" xfId="1" xr:uid="{00000000-0005-0000-0000-000002000000}"/>
    <cellStyle name="Normal 2 2" xfId="3" xr:uid="{00000000-0005-0000-0000-000003000000}"/>
    <cellStyle name="Normal 3" xfId="4" xr:uid="{00000000-0005-0000-0000-000004000000}"/>
    <cellStyle name="Porcentaje" xfId="5" builtinId="5"/>
  </cellStyles>
  <dxfs count="21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i val="0"/>
      </font>
      <fill>
        <patternFill>
          <bgColor rgb="FF92D050"/>
        </patternFill>
      </fill>
    </dxf>
    <dxf>
      <font>
        <b/>
        <i val="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EE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theme="7" tint="-0.24994659260841701"/>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theme="7" tint="-0.24994659260841701"/>
        </patternFill>
      </fill>
    </dxf>
    <dxf>
      <fill>
        <patternFill>
          <bgColor rgb="FFFF0000"/>
        </patternFill>
      </fill>
    </dxf>
    <dxf>
      <fill>
        <patternFill>
          <bgColor rgb="FFFFFF0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rgb="FF00B050"/>
        </patternFill>
      </fill>
    </dxf>
    <dxf>
      <fill>
        <patternFill>
          <bgColor theme="7" tint="-0.24994659260841701"/>
        </patternFill>
      </fill>
    </dxf>
    <dxf>
      <fill>
        <patternFill>
          <bgColor rgb="FFFF0000"/>
        </patternFill>
      </fill>
    </dxf>
    <dxf>
      <fill>
        <patternFill>
          <bgColor rgb="FFFFFF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theme="7" tint="-0.24994659260841701"/>
        </patternFill>
      </fill>
    </dxf>
    <dxf>
      <font>
        <b/>
        <i val="0"/>
      </font>
      <fill>
        <patternFill>
          <bgColor rgb="FFFF0000"/>
        </patternFill>
      </fill>
    </dxf>
    <dxf>
      <font>
        <b/>
        <i val="0"/>
      </font>
      <fill>
        <patternFill>
          <bgColor rgb="FFFFC000"/>
        </patternFill>
      </fill>
    </dxf>
    <dxf>
      <font>
        <b/>
        <i val="0"/>
        <color auto="1"/>
      </font>
      <fill>
        <patternFill>
          <bgColor rgb="FFFFFF00"/>
        </patternFill>
      </fill>
    </dxf>
    <dxf>
      <font>
        <b/>
        <i val="0"/>
        <color auto="1"/>
      </font>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ont>
        <b/>
        <i val="0"/>
      </font>
      <fill>
        <patternFill>
          <bgColor rgb="FFFF0000"/>
        </patternFill>
      </fill>
    </dxf>
    <dxf>
      <font>
        <b/>
        <i val="0"/>
        <color auto="1"/>
      </font>
      <fill>
        <patternFill>
          <bgColor rgb="FFFFFF00"/>
        </patternFill>
      </fill>
    </dxf>
    <dxf>
      <font>
        <b/>
        <i val="0"/>
        <color auto="1"/>
      </font>
      <fill>
        <patternFill>
          <bgColor rgb="FF00B050"/>
        </patternFill>
      </fill>
    </dxf>
    <dxf>
      <font>
        <b/>
        <i val="0"/>
      </font>
      <fill>
        <patternFill>
          <bgColor rgb="FFFFC000"/>
        </patternFill>
      </fill>
    </dxf>
    <dxf>
      <fill>
        <patternFill>
          <bgColor rgb="FF00B050"/>
        </patternFill>
      </fill>
    </dxf>
    <dxf>
      <fill>
        <patternFill>
          <bgColor theme="7" tint="-0.24994659260841701"/>
        </patternFill>
      </fill>
    </dxf>
    <dxf>
      <fill>
        <patternFill>
          <bgColor rgb="FFFFFF00"/>
        </patternFill>
      </fill>
    </dxf>
    <dxf>
      <fill>
        <patternFill>
          <bgColor rgb="FFFF0000"/>
        </patternFill>
      </fill>
    </dxf>
  </dxfs>
  <tableStyles count="0" defaultTableStyle="TableStyleMedium2" defaultPivotStyle="PivotStyleLight16"/>
  <colors>
    <mruColors>
      <color rgb="FFD60C62"/>
      <color rgb="FF0070C0"/>
      <color rgb="FF00705C"/>
      <color rgb="FFFFCBDA"/>
      <color rgb="FFFF3399"/>
      <color rgb="FFE60A61"/>
      <color rgb="FFBE0754"/>
      <color rgb="FF1EDE14"/>
      <color rgb="FF78B54F"/>
      <color rgb="FFA0CB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989136</xdr:colOff>
      <xdr:row>0</xdr:row>
      <xdr:rowOff>128221</xdr:rowOff>
    </xdr:from>
    <xdr:to>
      <xdr:col>0</xdr:col>
      <xdr:colOff>2253030</xdr:colOff>
      <xdr:row>0</xdr:row>
      <xdr:rowOff>1575289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9136" y="128221"/>
          <a:ext cx="1263894" cy="14470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31</xdr:col>
      <xdr:colOff>889000</xdr:colOff>
      <xdr:row>26</xdr:row>
      <xdr:rowOff>0</xdr:rowOff>
    </xdr:from>
    <xdr:to>
      <xdr:col>47</xdr:col>
      <xdr:colOff>238125</xdr:colOff>
      <xdr:row>31</xdr:row>
      <xdr:rowOff>35114</xdr:rowOff>
    </xdr:to>
    <xdr:pic>
      <xdr:nvPicPr>
        <xdr:cNvPr id="2" name="Imagen 1">
          <a:extLst>
            <a:ext uri="{FF2B5EF4-FFF2-40B4-BE49-F238E27FC236}">
              <a16:creationId xmlns:a16="http://schemas.microsoft.com/office/drawing/2014/main" id="{662CE6B3-EFAC-4B44-9BD1-9F9B21D00171}"/>
            </a:ext>
          </a:extLst>
        </xdr:cNvPr>
        <xdr:cNvPicPr>
          <a:picLocks noChangeAspect="1"/>
        </xdr:cNvPicPr>
      </xdr:nvPicPr>
      <xdr:blipFill rotWithShape="1">
        <a:blip xmlns:r="http://schemas.openxmlformats.org/officeDocument/2006/relationships" r:embed="rId1"/>
        <a:srcRect l="6425" t="17904" r="5370" b="16965"/>
        <a:stretch/>
      </xdr:blipFill>
      <xdr:spPr>
        <a:xfrm>
          <a:off x="28606750" y="7000875"/>
          <a:ext cx="15389227" cy="6472956"/>
        </a:xfrm>
        <a:prstGeom prst="rect">
          <a:avLst/>
        </a:prstGeom>
      </xdr:spPr>
    </xdr:pic>
    <xdr:clientData/>
  </xdr:twoCellAnchor>
  <xdr:oneCellAnchor>
    <xdr:from>
      <xdr:col>0</xdr:col>
      <xdr:colOff>750396</xdr:colOff>
      <xdr:row>0</xdr:row>
      <xdr:rowOff>69358</xdr:rowOff>
    </xdr:from>
    <xdr:ext cx="1173054" cy="1209714"/>
    <xdr:pic>
      <xdr:nvPicPr>
        <xdr:cNvPr id="3" name="Imagen 2">
          <a:extLst>
            <a:ext uri="{FF2B5EF4-FFF2-40B4-BE49-F238E27FC236}">
              <a16:creationId xmlns:a16="http://schemas.microsoft.com/office/drawing/2014/main" id="{298C7A8B-8028-49B7-AB3E-2854AD0474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50396" y="69358"/>
          <a:ext cx="1173054" cy="1209714"/>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181162</xdr:colOff>
      <xdr:row>0</xdr:row>
      <xdr:rowOff>160072</xdr:rowOff>
    </xdr:from>
    <xdr:ext cx="1230231" cy="1268678"/>
    <xdr:pic>
      <xdr:nvPicPr>
        <xdr:cNvPr id="2" name="Imagen 1">
          <a:extLst>
            <a:ext uri="{FF2B5EF4-FFF2-40B4-BE49-F238E27FC236}">
              <a16:creationId xmlns:a16="http://schemas.microsoft.com/office/drawing/2014/main" id="{37B167CE-F47C-46DC-ADE9-0AA815C032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1162" y="160072"/>
          <a:ext cx="1230231" cy="1268678"/>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682358</xdr:colOff>
      <xdr:row>0</xdr:row>
      <xdr:rowOff>95250</xdr:rowOff>
    </xdr:from>
    <xdr:ext cx="1151203" cy="1187180"/>
    <xdr:pic>
      <xdr:nvPicPr>
        <xdr:cNvPr id="2" name="Imagen 1">
          <a:extLst>
            <a:ext uri="{FF2B5EF4-FFF2-40B4-BE49-F238E27FC236}">
              <a16:creationId xmlns:a16="http://schemas.microsoft.com/office/drawing/2014/main" id="{74FC6CFF-8A81-432A-9E9F-A4216A3EDB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2358" y="95250"/>
          <a:ext cx="1151203" cy="118718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595514</xdr:colOff>
      <xdr:row>0</xdr:row>
      <xdr:rowOff>28575</xdr:rowOff>
    </xdr:from>
    <xdr:ext cx="858980" cy="885825"/>
    <xdr:pic>
      <xdr:nvPicPr>
        <xdr:cNvPr id="2" name="Imagen 1">
          <a:extLst>
            <a:ext uri="{FF2B5EF4-FFF2-40B4-BE49-F238E27FC236}">
              <a16:creationId xmlns:a16="http://schemas.microsoft.com/office/drawing/2014/main" id="{5B452AD2-E229-4774-A269-220042F5D4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514" y="28575"/>
          <a:ext cx="858980" cy="88582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728869</xdr:colOff>
      <xdr:row>0</xdr:row>
      <xdr:rowOff>24848</xdr:rowOff>
    </xdr:from>
    <xdr:ext cx="745435" cy="891963"/>
    <xdr:pic>
      <xdr:nvPicPr>
        <xdr:cNvPr id="2" name="Imagen 1">
          <a:extLst>
            <a:ext uri="{FF2B5EF4-FFF2-40B4-BE49-F238E27FC236}">
              <a16:creationId xmlns:a16="http://schemas.microsoft.com/office/drawing/2014/main" id="{7CED6834-4FEF-419A-957E-91888DDAEA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869" y="24848"/>
          <a:ext cx="745435" cy="89196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353219</xdr:colOff>
      <xdr:row>0</xdr:row>
      <xdr:rowOff>53950</xdr:rowOff>
    </xdr:from>
    <xdr:to>
      <xdr:col>0</xdr:col>
      <xdr:colOff>1733578</xdr:colOff>
      <xdr:row>0</xdr:row>
      <xdr:rowOff>1720294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53219" y="53950"/>
          <a:ext cx="1380359" cy="16663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290926</xdr:colOff>
      <xdr:row>0</xdr:row>
      <xdr:rowOff>23813</xdr:rowOff>
    </xdr:from>
    <xdr:to>
      <xdr:col>1</xdr:col>
      <xdr:colOff>1357311</xdr:colOff>
      <xdr:row>3</xdr:row>
      <xdr:rowOff>345281</xdr:rowOff>
    </xdr:to>
    <xdr:pic>
      <xdr:nvPicPr>
        <xdr:cNvPr id="2" name="Imagen 1">
          <a:extLst>
            <a:ext uri="{FF2B5EF4-FFF2-40B4-BE49-F238E27FC236}">
              <a16:creationId xmlns:a16="http://schemas.microsoft.com/office/drawing/2014/main" id="{B39CDA21-AFFA-45C0-BD4F-23B8D82F50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1426" y="23813"/>
          <a:ext cx="1066385" cy="12834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730251</xdr:colOff>
      <xdr:row>0</xdr:row>
      <xdr:rowOff>79375</xdr:rowOff>
    </xdr:from>
    <xdr:ext cx="1269999" cy="1308968"/>
    <xdr:pic>
      <xdr:nvPicPr>
        <xdr:cNvPr id="2" name="Imagen 1">
          <a:extLst>
            <a:ext uri="{FF2B5EF4-FFF2-40B4-BE49-F238E27FC236}">
              <a16:creationId xmlns:a16="http://schemas.microsoft.com/office/drawing/2014/main" id="{EA5AF699-EEBB-4844-9161-9910BD7926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0251" y="79375"/>
          <a:ext cx="1269999" cy="130896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463826</xdr:colOff>
      <xdr:row>0</xdr:row>
      <xdr:rowOff>69482</xdr:rowOff>
    </xdr:from>
    <xdr:ext cx="914554" cy="1094685"/>
    <xdr:pic>
      <xdr:nvPicPr>
        <xdr:cNvPr id="2" name="Imagen 1">
          <a:extLst>
            <a:ext uri="{FF2B5EF4-FFF2-40B4-BE49-F238E27FC236}">
              <a16:creationId xmlns:a16="http://schemas.microsoft.com/office/drawing/2014/main" id="{474B840B-1571-425F-AAFB-0BEC8A239D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3826" y="69482"/>
          <a:ext cx="914554" cy="109468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807995</xdr:colOff>
      <xdr:row>0</xdr:row>
      <xdr:rowOff>142876</xdr:rowOff>
    </xdr:from>
    <xdr:ext cx="1097006" cy="1154906"/>
    <xdr:pic>
      <xdr:nvPicPr>
        <xdr:cNvPr id="2" name="Imagen 1">
          <a:extLst>
            <a:ext uri="{FF2B5EF4-FFF2-40B4-BE49-F238E27FC236}">
              <a16:creationId xmlns:a16="http://schemas.microsoft.com/office/drawing/2014/main" id="{8078EE10-D3A5-4939-8EBC-DE8DFD2A07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7995" y="142876"/>
          <a:ext cx="1097006" cy="1154906"/>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699405</xdr:colOff>
      <xdr:row>0</xdr:row>
      <xdr:rowOff>45585</xdr:rowOff>
    </xdr:from>
    <xdr:ext cx="1543545" cy="1326015"/>
    <xdr:pic>
      <xdr:nvPicPr>
        <xdr:cNvPr id="2" name="Imagen 1">
          <a:extLst>
            <a:ext uri="{FF2B5EF4-FFF2-40B4-BE49-F238E27FC236}">
              <a16:creationId xmlns:a16="http://schemas.microsoft.com/office/drawing/2014/main" id="{53C31A81-4E92-4A78-A6ED-5BFB8CB0D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405" y="45585"/>
          <a:ext cx="1543545" cy="132601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1991</xdr:colOff>
      <xdr:row>0</xdr:row>
      <xdr:rowOff>0</xdr:rowOff>
    </xdr:from>
    <xdr:ext cx="1306563" cy="1238250"/>
    <xdr:pic>
      <xdr:nvPicPr>
        <xdr:cNvPr id="2" name="Imagen 1">
          <a:extLst>
            <a:ext uri="{FF2B5EF4-FFF2-40B4-BE49-F238E27FC236}">
              <a16:creationId xmlns:a16="http://schemas.microsoft.com/office/drawing/2014/main" id="{C1527A6A-6349-476A-9F1D-72BDE9B57E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1" y="0"/>
          <a:ext cx="1306563" cy="123825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9</xdr:col>
      <xdr:colOff>963613</xdr:colOff>
      <xdr:row>2</xdr:row>
      <xdr:rowOff>152400</xdr:rowOff>
    </xdr:from>
    <xdr:ext cx="4429125" cy="3543300"/>
    <xdr:pic>
      <xdr:nvPicPr>
        <xdr:cNvPr id="3" name="Imagen 2">
          <a:extLst>
            <a:ext uri="{FF2B5EF4-FFF2-40B4-BE49-F238E27FC236}">
              <a16:creationId xmlns:a16="http://schemas.microsoft.com/office/drawing/2014/main" id="{5E3EB7B5-2008-4735-8F95-E18F4C109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44863" y="755650"/>
          <a:ext cx="4429125" cy="3543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cjgovcol.sharepoint.com/personal/pablo_molano_scj_gov_co/Documents/Presentaciones%20generales/herramientas%20RIesgos%202021/Matriz%20Riesgos%20por%20proces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cjgovcol-my.sharepoint.com/personal/pablo_molano_scj_gov_co/Documents/riesgos/Proceso/2023/Matriz%20individual%20de%20Riesgos%20de%20Gesti&#243;n%20-%20A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VO"/>
      <sheetName val="2 CONTEXTO E IDENTIFICACIÓN"/>
      <sheetName val="3 PROBABIL E IMPACTO INHERENTE"/>
      <sheetName val="4 MAPA CALOR INHERENTE"/>
      <sheetName val="5 VALORACIÓN DEL CONTROL"/>
      <sheetName val="6 MAPA CALOR RESIDUAL"/>
      <sheetName val="7 MAPA CALOR INHEREN Y RESIDUAL"/>
      <sheetName val="8 MAPA RIESGOS"/>
      <sheetName val="9 RIESGO DEL PROCESO"/>
      <sheetName val="11 FORMULAS"/>
    </sheetNames>
    <sheetDataSet>
      <sheetData sheetId="0"/>
      <sheetData sheetId="1"/>
      <sheetData sheetId="2">
        <row r="11">
          <cell r="X11" t="str">
            <v>Menor a 49.999 SMLMV</v>
          </cell>
          <cell r="Y11" t="str">
            <v>El riesgo afecta la imagen de algún área de la organización.</v>
          </cell>
        </row>
        <row r="12">
          <cell r="X12" t="str">
            <v>Entre 50.000 y 99.999 SMLMV</v>
          </cell>
          <cell r="Y12" t="str">
            <v>El riesgo afecta la imagen de la entidad internamente, de conocimiento general nivel interno, de junta directiva y accionistas y/o de proveedores.</v>
          </cell>
        </row>
        <row r="13">
          <cell r="X13" t="str">
            <v>Entre 100.000 y 199.999 SMLMV</v>
          </cell>
          <cell r="Y13" t="str">
            <v>El riesgo afecta la imagen de la entidad con algunos usuarios de relevancia frente al logro de los objetivos.</v>
          </cell>
        </row>
        <row r="14">
          <cell r="X14" t="str">
            <v>Entre 200.000 y 299.999 SMLMV</v>
          </cell>
          <cell r="Y14" t="str">
            <v>El riesgo afecta la imagen de la entidad con efecto publicitario sostenido a nivel de sector administrativo, nivel departamental o municipal.</v>
          </cell>
        </row>
        <row r="15">
          <cell r="X15" t="str">
            <v>Mayor a 300.000 SMLMV</v>
          </cell>
          <cell r="Y15" t="str">
            <v>El riesgo afecta la imagen de la entidad a nivel nacional, con efecto publicitario sostenido a nivel país</v>
          </cell>
        </row>
        <row r="16">
          <cell r="X16" t="str">
            <v>N/A</v>
          </cell>
          <cell r="Y16" t="str">
            <v>N/A</v>
          </cell>
        </row>
      </sheetData>
      <sheetData sheetId="3"/>
      <sheetData sheetId="4"/>
      <sheetData sheetId="5"/>
      <sheetData sheetId="6"/>
      <sheetData sheetId="7"/>
      <sheetData sheetId="8"/>
      <sheetData sheetId="9">
        <row r="4">
          <cell r="A4" t="str">
            <v>A Ejecución y Administración de procesos</v>
          </cell>
        </row>
        <row r="5">
          <cell r="A5" t="str">
            <v>B Fraude Externo</v>
          </cell>
        </row>
        <row r="6">
          <cell r="A6" t="str">
            <v>C Fraude Interno</v>
          </cell>
        </row>
        <row r="7">
          <cell r="A7" t="str">
            <v>D Fallas Tecnológicas</v>
          </cell>
        </row>
        <row r="8">
          <cell r="A8" t="str">
            <v>E Relaciones Laborales</v>
          </cell>
        </row>
        <row r="9">
          <cell r="A9" t="str">
            <v>F Usuarios Productos y Prácticas Organizacionales</v>
          </cell>
        </row>
        <row r="10">
          <cell r="A10" t="str">
            <v>G Daños Activos Físicos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VO"/>
      <sheetName val="2 CONTEXTO E IDENTIFICACIÓN"/>
      <sheetName val="CAUSA-CONSECUENCIA"/>
      <sheetName val="3 PROBABIL E IMPACTO INHERENTE"/>
      <sheetName val="4 MAPA CALOR INHERENTE"/>
      <sheetName val="5 VALORACIÓN DEL CONTROL"/>
      <sheetName val="6 MAPA CALOR RESIDUAL"/>
      <sheetName val="7 MAPA CALOR INHEREN Y RESIDUAL"/>
      <sheetName val="8 MAPA RIESGOS"/>
      <sheetName val="9 RIESGO DEL PROCESO"/>
      <sheetName val="VALIDACION DE CONTROLES"/>
      <sheetName val="11 FORMUL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4">
          <cell r="B4" t="str">
            <v>A Ejecución y Administración de procesos</v>
          </cell>
        </row>
        <row r="5">
          <cell r="Q5" t="str">
            <v>Probabilidad</v>
          </cell>
        </row>
        <row r="6">
          <cell r="Q6" t="str">
            <v>Impacto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4.9989318521683403E-2"/>
    <pageSetUpPr fitToPage="1"/>
  </sheetPr>
  <dimension ref="A1:E7"/>
  <sheetViews>
    <sheetView showGridLines="0" tabSelected="1" view="pageBreakPreview" zoomScaleNormal="80" zoomScaleSheetLayoutView="100" workbookViewId="0">
      <selection activeCell="J7" sqref="J7"/>
    </sheetView>
  </sheetViews>
  <sheetFormatPr baseColWidth="10" defaultColWidth="11.42578125" defaultRowHeight="12.75" x14ac:dyDescent="0.25"/>
  <cols>
    <col min="1" max="1" width="51" style="306" customWidth="1"/>
    <col min="2" max="2" width="57.28515625" style="306" customWidth="1"/>
    <col min="3" max="3" width="57.42578125" style="306" customWidth="1"/>
    <col min="4" max="4" width="21.7109375" style="306" bestFit="1" customWidth="1"/>
    <col min="5" max="5" width="29.42578125" style="306" customWidth="1"/>
    <col min="6" max="16384" width="11.42578125" style="306"/>
  </cols>
  <sheetData>
    <row r="1" spans="1:5" s="305" customFormat="1" ht="145.5" customHeight="1" thickBot="1" x14ac:dyDescent="0.3">
      <c r="A1" s="303"/>
      <c r="B1" s="573" t="s">
        <v>348</v>
      </c>
      <c r="C1" s="573"/>
      <c r="D1" s="573"/>
      <c r="E1" s="304" t="s">
        <v>405</v>
      </c>
    </row>
    <row r="2" spans="1:5" ht="13.5" customHeight="1" thickBot="1" x14ac:dyDescent="0.3">
      <c r="A2" s="574"/>
      <c r="B2" s="574"/>
      <c r="C2" s="574"/>
      <c r="D2" s="574"/>
      <c r="E2" s="575"/>
    </row>
    <row r="3" spans="1:5" ht="30.75" customHeight="1" thickBot="1" x14ac:dyDescent="0.3">
      <c r="A3" s="567" t="s">
        <v>2</v>
      </c>
      <c r="B3" s="576"/>
      <c r="C3" s="577" t="s">
        <v>3</v>
      </c>
      <c r="D3" s="568"/>
      <c r="E3" s="569"/>
    </row>
    <row r="4" spans="1:5" ht="66.75" customHeight="1" x14ac:dyDescent="0.25">
      <c r="A4" s="578" t="s">
        <v>1174</v>
      </c>
      <c r="B4" s="579"/>
      <c r="C4" s="578" t="s">
        <v>1175</v>
      </c>
      <c r="D4" s="582"/>
      <c r="E4" s="579"/>
    </row>
    <row r="5" spans="1:5" ht="66.75" customHeight="1" thickBot="1" x14ac:dyDescent="0.3">
      <c r="A5" s="580"/>
      <c r="B5" s="581"/>
      <c r="C5" s="580"/>
      <c r="D5" s="583"/>
      <c r="E5" s="581"/>
    </row>
    <row r="6" spans="1:5" ht="30.75" customHeight="1" thickBot="1" x14ac:dyDescent="0.3">
      <c r="A6" s="567" t="s">
        <v>4</v>
      </c>
      <c r="B6" s="568"/>
      <c r="C6" s="568"/>
      <c r="D6" s="568"/>
      <c r="E6" s="569"/>
    </row>
    <row r="7" spans="1:5" ht="403.5" customHeight="1" thickBot="1" x14ac:dyDescent="0.3">
      <c r="A7" s="570" t="s">
        <v>1176</v>
      </c>
      <c r="B7" s="571"/>
      <c r="C7" s="571"/>
      <c r="D7" s="571"/>
      <c r="E7" s="572"/>
    </row>
  </sheetData>
  <sheetProtection algorithmName="SHA-512" hashValue="/mPSuCnzb3eXtFPEeZOqwN4nMBa/s/rPDf0T1xC54jS99Fs90YD60NUyfPY7TOiUhrq9UzxFg4ad/yqUBOmVUw==" saltValue="rRzW15FtjEDDbWxW/Z7QGA==" spinCount="100000" sheet="1" objects="1" scenarios="1" selectLockedCells="1" selectUnlockedCells="1"/>
  <mergeCells count="8">
    <mergeCell ref="A6:E6"/>
    <mergeCell ref="A7:E7"/>
    <mergeCell ref="B1:D1"/>
    <mergeCell ref="A2:E2"/>
    <mergeCell ref="A3:B3"/>
    <mergeCell ref="C3:E3"/>
    <mergeCell ref="A4:B5"/>
    <mergeCell ref="C4:E5"/>
  </mergeCells>
  <pageMargins left="0.70866141732283472" right="0.70866141732283472" top="0.74803149606299213" bottom="0.74803149606299213" header="0.31496062992125984" footer="0.31496062992125984"/>
  <pageSetup scale="56" orientation="landscape" horizontalDpi="4294967292" r:id="rId1"/>
  <headerFooter>
    <oddFooter>&amp;R&amp;G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75"/>
  <sheetViews>
    <sheetView showGridLines="0" view="pageBreakPreview" zoomScale="50" zoomScaleNormal="85" zoomScaleSheetLayoutView="50" workbookViewId="0">
      <pane xSplit="1" ySplit="6" topLeftCell="B7" activePane="bottomRight" state="frozen"/>
      <selection pane="topRight"/>
      <selection pane="bottomLeft"/>
      <selection pane="bottomRight" activeCell="D7" sqref="D7"/>
    </sheetView>
  </sheetViews>
  <sheetFormatPr baseColWidth="10" defaultColWidth="14.28515625" defaultRowHeight="23.25" x14ac:dyDescent="0.25"/>
  <cols>
    <col min="1" max="1" width="17.85546875" style="204" customWidth="1"/>
    <col min="2" max="2" width="71" style="208" customWidth="1"/>
    <col min="3" max="3" width="22.140625" style="208" bestFit="1" customWidth="1"/>
    <col min="4" max="4" width="13" style="208" customWidth="1"/>
    <col min="5" max="5" width="16.42578125" style="271" customWidth="1"/>
    <col min="6" max="6" width="18.5703125" style="271" customWidth="1"/>
    <col min="7" max="7" width="15.42578125" style="208" customWidth="1"/>
    <col min="8" max="8" width="10.140625" style="208" bestFit="1" customWidth="1"/>
    <col min="9" max="9" width="7.42578125" style="502" customWidth="1"/>
    <col min="10" max="10" width="21.140625" style="502" customWidth="1"/>
    <col min="11" max="15" width="41.140625" style="502" customWidth="1"/>
    <col min="16" max="16" width="3.85546875" style="208" customWidth="1"/>
    <col min="17" max="17" width="4.85546875" style="204" customWidth="1"/>
    <col min="18" max="18" width="6.42578125" style="204" customWidth="1"/>
    <col min="19" max="24" width="14" style="204" customWidth="1"/>
    <col min="25" max="28" width="11.42578125" style="204" customWidth="1"/>
    <col min="29" max="29" width="5.42578125" style="204" bestFit="1" customWidth="1"/>
    <col min="30" max="30" width="26.85546875" style="204" customWidth="1"/>
    <col min="31" max="35" width="22.85546875" style="208" customWidth="1"/>
    <col min="36" max="36" width="23.42578125" style="204" customWidth="1"/>
    <col min="37" max="264" width="11.42578125" style="204" customWidth="1"/>
    <col min="265" max="265" width="12.7109375" style="204" customWidth="1"/>
    <col min="266" max="266" width="47" style="204" customWidth="1"/>
    <col min="267" max="267" width="35" style="204" customWidth="1"/>
    <col min="268" max="16384" width="14.28515625" style="204"/>
  </cols>
  <sheetData>
    <row r="1" spans="1:37" ht="103.5" customHeight="1" thickBot="1" x14ac:dyDescent="0.35">
      <c r="A1" s="774"/>
      <c r="B1" s="775"/>
      <c r="C1" s="672" t="s">
        <v>143</v>
      </c>
      <c r="D1" s="672"/>
      <c r="E1" s="672"/>
      <c r="F1" s="672"/>
      <c r="G1" s="672"/>
      <c r="H1" s="672"/>
      <c r="I1" s="672"/>
      <c r="J1" s="672"/>
      <c r="K1" s="672"/>
      <c r="L1" s="672"/>
      <c r="M1" s="672"/>
      <c r="N1" s="672"/>
      <c r="O1" s="672"/>
      <c r="P1" s="672"/>
      <c r="Q1" s="672"/>
      <c r="R1" s="672"/>
      <c r="S1" s="672"/>
      <c r="T1" s="672"/>
      <c r="U1" s="672"/>
      <c r="V1" s="672"/>
      <c r="W1" s="687" t="s">
        <v>405</v>
      </c>
      <c r="X1" s="688"/>
    </row>
    <row r="2" spans="1:37" ht="15.75" customHeight="1" thickBot="1" x14ac:dyDescent="0.4">
      <c r="A2" s="74"/>
      <c r="B2" s="330"/>
      <c r="C2" s="330"/>
      <c r="D2" s="330"/>
      <c r="F2" s="330"/>
      <c r="G2" s="330"/>
      <c r="H2" s="330"/>
      <c r="I2" s="500"/>
      <c r="J2" s="501"/>
    </row>
    <row r="3" spans="1:37" s="191" customFormat="1" ht="24" thickBot="1" x14ac:dyDescent="0.4">
      <c r="A3" s="311" t="s">
        <v>222</v>
      </c>
      <c r="B3" s="692" t="str">
        <f>+IF('2 CONTEXTO E IDENTIFICACIÓN'!$B$3="","",'2 CONTEXTO E IDENTIFICACIÓN'!$B$3)</f>
        <v>CONSOLIDADO DE PROCESOS DE LA SDSCJ</v>
      </c>
      <c r="C3" s="692"/>
      <c r="D3" s="692"/>
      <c r="E3" s="372"/>
      <c r="F3" s="373"/>
      <c r="G3" s="199"/>
      <c r="H3" s="199"/>
      <c r="I3" s="503"/>
      <c r="J3" s="503"/>
      <c r="K3" s="503"/>
      <c r="L3" s="503"/>
      <c r="M3" s="503"/>
      <c r="N3" s="503"/>
      <c r="O3" s="503"/>
      <c r="P3" s="199"/>
      <c r="Q3" s="199"/>
      <c r="R3" s="199"/>
      <c r="S3" s="199"/>
      <c r="T3" s="199"/>
      <c r="U3" s="199"/>
      <c r="V3" s="199"/>
      <c r="W3" s="199"/>
      <c r="X3" s="340"/>
      <c r="AE3" s="193"/>
      <c r="AF3" s="193"/>
      <c r="AG3" s="193"/>
      <c r="AH3" s="193"/>
      <c r="AI3" s="193"/>
    </row>
    <row r="4" spans="1:37" s="191" customFormat="1" ht="60.75" thickBot="1" x14ac:dyDescent="0.85">
      <c r="A4" s="279"/>
      <c r="D4" s="374"/>
      <c r="E4" s="137"/>
      <c r="F4" s="375"/>
      <c r="I4" s="716" t="s">
        <v>301</v>
      </c>
      <c r="J4" s="717"/>
      <c r="K4" s="717"/>
      <c r="L4" s="717"/>
      <c r="M4" s="717"/>
      <c r="N4" s="717"/>
      <c r="O4" s="718"/>
      <c r="R4" s="198"/>
      <c r="S4" s="199"/>
      <c r="T4" s="770" t="s">
        <v>17</v>
      </c>
      <c r="U4" s="771"/>
      <c r="V4" s="771"/>
      <c r="W4" s="771"/>
      <c r="X4" s="772"/>
      <c r="AE4" s="193"/>
      <c r="AF4" s="193"/>
      <c r="AG4" s="193"/>
      <c r="AH4" s="193"/>
      <c r="AI4" s="193"/>
    </row>
    <row r="5" spans="1:37" ht="15" customHeight="1" x14ac:dyDescent="0.25">
      <c r="A5" s="376"/>
      <c r="B5" s="377"/>
      <c r="C5" s="341"/>
      <c r="D5" s="377"/>
      <c r="E5" s="773" t="s">
        <v>302</v>
      </c>
      <c r="F5" s="773"/>
      <c r="G5" s="773"/>
      <c r="H5" s="341"/>
      <c r="I5" s="497"/>
      <c r="J5" s="498"/>
      <c r="K5" s="709" t="s">
        <v>17</v>
      </c>
      <c r="L5" s="709"/>
      <c r="M5" s="709"/>
      <c r="N5" s="709"/>
      <c r="O5" s="710"/>
      <c r="P5" s="341"/>
      <c r="R5" s="203"/>
      <c r="T5" s="205">
        <v>0.2</v>
      </c>
      <c r="U5" s="205">
        <v>0.4</v>
      </c>
      <c r="V5" s="205">
        <v>0.6</v>
      </c>
      <c r="W5" s="205">
        <v>0.8</v>
      </c>
      <c r="X5" s="206">
        <v>1</v>
      </c>
      <c r="Y5" s="207"/>
      <c r="Z5" s="207"/>
      <c r="AA5" s="207"/>
      <c r="AB5" s="207"/>
      <c r="AC5" s="207"/>
      <c r="AD5" s="207"/>
    </row>
    <row r="6" spans="1:37" ht="157.5" customHeight="1" x14ac:dyDescent="0.2">
      <c r="A6" s="342" t="s">
        <v>245</v>
      </c>
      <c r="B6" s="209" t="s">
        <v>236</v>
      </c>
      <c r="C6" s="209" t="s">
        <v>303</v>
      </c>
      <c r="D6" s="209" t="s">
        <v>195</v>
      </c>
      <c r="E6" s="209" t="s">
        <v>259</v>
      </c>
      <c r="F6" s="209" t="s">
        <v>17</v>
      </c>
      <c r="G6" s="209" t="s">
        <v>304</v>
      </c>
      <c r="H6" s="341"/>
      <c r="I6" s="499"/>
      <c r="J6" s="493"/>
      <c r="K6" s="494" t="s">
        <v>263</v>
      </c>
      <c r="L6" s="494" t="s">
        <v>265</v>
      </c>
      <c r="M6" s="494" t="s">
        <v>75</v>
      </c>
      <c r="N6" s="494" t="s">
        <v>270</v>
      </c>
      <c r="O6" s="495" t="s">
        <v>273</v>
      </c>
      <c r="P6" s="341"/>
      <c r="R6" s="203"/>
      <c r="S6" s="213"/>
      <c r="T6" s="211" t="s">
        <v>263</v>
      </c>
      <c r="U6" s="211" t="s">
        <v>265</v>
      </c>
      <c r="V6" s="211" t="s">
        <v>75</v>
      </c>
      <c r="W6" s="211" t="s">
        <v>270</v>
      </c>
      <c r="X6" s="212" t="s">
        <v>273</v>
      </c>
      <c r="Z6" s="207"/>
      <c r="AA6" s="207"/>
      <c r="AB6" s="214"/>
      <c r="AC6" s="214"/>
      <c r="AD6" s="214"/>
      <c r="AE6" s="214"/>
      <c r="AF6" s="214"/>
      <c r="AG6" s="214"/>
      <c r="AH6" s="214"/>
      <c r="AI6" s="214"/>
      <c r="AJ6" s="214"/>
      <c r="AK6" s="214"/>
    </row>
    <row r="7" spans="1:37" ht="157.5" customHeight="1" x14ac:dyDescent="0.2">
      <c r="A7" s="215" t="str">
        <f>'2 CONTEXTO E IDENTIFICACIÓN'!A8</f>
        <v>R1AJ</v>
      </c>
      <c r="B7" s="216"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C7" s="268">
        <f>'5 VALORACIÓN DEL CONTROL'!T12</f>
        <v>0.48</v>
      </c>
      <c r="D7" s="217">
        <f>+'5 VALORACIÓN DEL CONTROL'!U12</f>
        <v>0.5625</v>
      </c>
      <c r="E7" s="269" t="str">
        <f>+IF(C7=0,"",IF(C7&lt;=$R$11,$S$11,IF(C7&lt;=$R$10,$S$10,IF(C7&lt;=$R$9,$S$9,IF(C7&lt;=$R$8,$S$8,IF(C7&lt;=$R$7,$S$7,""))))))</f>
        <v>Media</v>
      </c>
      <c r="F7" s="269" t="str">
        <f>+IF(D7=0,"",IF(D7&lt;=$T$5,$T$6,IF(D7&lt;=$U$5,$U$6,IF(D7&lt;=$V$5,$V$6,IF(D7&lt;=$W$5,$W$6,IF(D7&lt;=$X$5,$X$6,""))))))</f>
        <v>Moderado</v>
      </c>
      <c r="G7" s="216" t="str">
        <f>+IF(E7=$S$7,IF(F7=$T$6,$T$7,IF(F7=$U$6,$U$7,IF(F7=$V$6,$V$7,IF(F7=$W$6,$W$7,IF(F7=$X$6,$X$7))))),IF(E7=$S$8,IF(F7=$T$6,$T$8,IF(F7=$U$6,$U$8,IF(F7=$V$6,$V$8,IF(F7=$W$6,$W$8,IF(F7=$X$6,$X$8))))),IF(E7=$S$9,IF(F7=$T$6,$T$9,IF(F7=$U$6,$U$9,IF(F7=$V$6,$V$9,IF(F7=$W$6,$W$9,IF(F7=$X$6,$X$9))))),IF(E7=$S$10,IF(F7=$T$6,$T$10,IF(F7=$U$6,$U$10,IF(F7=$V$6,$V$10,IF(F7=$W$6,$W$10,IF(F7=$X$6,$X$10))))),IF(E7=$S$11,IF(F7=$T$6,$T$11,IF(F7=$U$6,$U$11,IF(F7=$V$6,$V$11,IF(F7=$W$6,$W$11,IF(F7=$X$6,$X$11))))),"")))))</f>
        <v>Moderado</v>
      </c>
      <c r="H7" s="218"/>
      <c r="I7" s="711" t="s">
        <v>259</v>
      </c>
      <c r="J7" s="494" t="s">
        <v>272</v>
      </c>
      <c r="K7" s="515" t="str">
        <f>+IF(AND(E7=$S$7,F7=$T$6),A7,"")&amp;" "&amp;IF(AND(E8=$S$7,F8=$T$6),A8,"")&amp;" "&amp;IF(AND(E9=$S$7,F9=$T$6),A9,"")&amp;" "&amp;IF(AND(E10=$S$7,F10=$T$6),A10,"")&amp;" "&amp;IF(AND(E11=$S$7,F11=$T$6),A11,"")&amp;" "&amp;IF(AND(E12=$S$7,F12=$T$6),A12,"")&amp;" "&amp;IF(AND(E13=$S$7,F13=$T$6),A13,"")&amp;" "&amp;IF(AND(E14=$S$7,F14=$T$6),A14,"")&amp;" "&amp;IF(AND(E15=$S$7,F15=$T$6),A15,"")&amp;" "&amp;IF(AND(E16=$S$7,F16=$T$6),A16,"")&amp;" "&amp;IF(AND(E17=$S$7,F17=$T$6),A17,"")&amp;" "&amp;IF(AND(E18=$S$7,F18=$T$6),A18,"")&amp;" "&amp;IF(AND(E19=$S$7,F19=$T$6),A19,"")&amp;" "&amp;IF(AND(E20=$S$7,F20=$T$6),A20,"")&amp;" "&amp;IF(AND(E21=$S$7,F21=$T$6),A21,"")&amp;" "&amp;IF(AND(E22=$S$7,F22=$T$6),A22,"")&amp;" "&amp;IF(AND(E23=$S$7,F23=$T$6),A23,"")&amp;" "&amp;IF(AND(E24=$S$7,F24=$T$6),A24,"")&amp;" "&amp;IF(AND(E25=$S$7,F25=$T$6),A25,"")&amp;" "&amp;IF(AND(E26=$S$7,F26=$T$6),A26,"")&amp;" "&amp;IF(AND(E27=$S$7,F27=$T$6),A27,"")&amp;" "&amp;IF(AND(E28=$S$7,F28=$T$6),A28,"")&amp;" "&amp;IF(AND(E29=$S$7,F29=$T$6),A29,"")&amp;" "&amp;IF(AND(E30=$S$7,F30=$T$6),A30,"")&amp;" "&amp;IF(AND(E31=$S$7,F31=$T$6),A31,"")&amp;" "&amp;IF(AND(E32=$S$7,F32=$T$6),A32,"")&amp;" "&amp;IF(AND(E33=$S$7,F33=$T$6),A33,"")&amp;" "&amp;IF(AND(E34=$S$7,F34=$T$6),A34,"")&amp;" "&amp;IF(AND(E35=$S$7,F35=$T$6),A35,"")&amp;" "&amp;IF(AND(E36=$S$7,F36=$T$6),A36,"")&amp;" "&amp;IF(AND(E37=$S$7,F37=$T$6),A37,"")&amp;" "&amp;IF(AND(E38=$S$7,F38=$T$6),A38,"")&amp;" "&amp;IF(AND(E39=$S$7,F39=$T$6),A39,"")&amp;" "&amp;IF(AND(E40=$S$7,F40=$T$6),A40,"")&amp;" "&amp;IF(AND(E41=$S$7,F41=$T$6),A41,"")&amp;" "&amp;IF(AND(E42=$S$7,F42=$T$6),A42,"")&amp;" "&amp;IF(AND(E43=$S$7,F43=$T$6),A43,"")&amp;" "&amp;IF(AND(E44=$S$7,F44=$T$6),A44,"")&amp;" "&amp;IF(AND(E45=$S$7,F45=$T$6),A45,"")&amp;" "&amp;IF(AND(E46=$S$7,F46=$T$6),A46,"")&amp;" "&amp;IF(AND(E47=$S$7,F47=$T$6),A47,"")&amp;" "&amp;IF(AND(E48=$S$7,F48=$T$6),A48,"")&amp;" "&amp;IF(AND(E49=$S$7,F49=$T$6),A49,"")&amp;" "&amp;IF(AND(E50=$S$7,F50=$T$6),A50,"")&amp;" "&amp;IF(AND(E51=$S$7,F51=$T$6),A51,"")&amp;" "&amp;IF(AND(E52=$S$7,F52=$T$6),A52,"")&amp;" "&amp;IF(AND(E53=$S$7,F53=$T$6),A53,"")&amp;" "&amp;IF(AND(E54=$S$7,F54=$T$6),A54,"")&amp;" "&amp;IF(AND(E55=$S$7,F55=$T$6),A55,"")&amp;" "&amp;IF(AND(E56=$S$7,F56=$T$6),A56,"")&amp;" "&amp;IF(AND(E57=$S$7,F57=$T$6),A57,"")&amp;" "&amp;IF(AND(E58=$S$7,F58=$T$6),A58,"")&amp;" "&amp;IF(AND(E59=$S$7,F59=$T$6),A59,"")&amp;" "&amp;IF(AND(E60=$S$7,F60=$T$6),A60,"")&amp;" "&amp;IF(AND(E61=$S$7,F61=$T$6),A61,"")&amp;" "&amp;IF(AND(E62=$S$7,F62=$T$6),A62,"")&amp;" "&amp;IF(AND(E63=$S$7,F63=$T$6),A63,"")&amp;" "&amp;IF(AND(E64=$S$7,F64=$T$6),A64,"")&amp;" "&amp;IF(AND(E65=$S$7,F65=$T$6),A65,"")&amp;" "&amp;IF(AND(E66=$S$7,F66=$T$6),A66,"")&amp;" "&amp;IF(AND(E67=$S$7,F67=$T$6),A67,"")&amp;" "&amp;IF(AND(E68=$S$7,F68=$T$6),A68,"")&amp;" "&amp;IF(AND(E69=$S$7,F69=$T$6),A69,"")&amp;" "&amp;IF(AND(E70=$S$7,F70=$T$6),A70,"")&amp;" "&amp;IF(AND(E71=$S$7,F71=$T$6),A71,"")&amp;" "&amp;IF(AND(E72=$S$7,F72=$T$6),A72,"")&amp;" "&amp;IF(AND(E73=$S$7,F73=$T$6),A73,"")&amp;" "&amp;IF(AND(E74=$S$7,F74=$T$6),A74,"")&amp;" "&amp;IF(AND(E75=$S$7,F75=$T$6),A75,"")</f>
        <v xml:space="preserve">                                                                    </v>
      </c>
      <c r="L7" s="515" t="str">
        <f>+IF(AND(E7=$S$7,F7=$U$6),A7,"")&amp;" "&amp;IF(AND(E8=$S$7,F8=$U$6),A8,"")&amp;" "&amp;IF(AND(E9=$S$7,F9=$U$6),A9,"")&amp;" "&amp;IF(AND(E10=$S$7,F10=$U$6),A10,"")&amp;" "&amp;IF(AND(E11=$S$7,F11=$U$6),A11,"")&amp;" "&amp;IF(AND(E12=$S$7,F12=$U$6),A12,"")&amp;" "&amp;IF(AND(E13=$S$7,F13=$U$6),A13,"")&amp;" "&amp;IF(AND(E14=$S$7,F14=$U$6),A14,"")&amp;" "&amp;IF(AND(E15=$S$7,F15=$U$6),A15,"")&amp;" "&amp;IF(AND(E16=$S$7,F16=$U$6),A16,"")&amp;" "&amp;IF(AND(E17=$S$7,F17=$U$6),A17,"")&amp;" "&amp;IF(AND(E18=$S$7,F18=$U$6),A18,"")&amp;" "&amp;IF(AND(E19=$S$7,F19=$U$6),A19,"")&amp;" "&amp;IF(AND(E20=$S$7,F20=$U$6),A20,"")&amp;" "&amp;IF(AND(E21=$S$7,F21=$U$6),A21,"")&amp;" "&amp;IF(AND(E22=$S$7,F22=$U$6),A22,"")&amp;" "&amp;IF(AND(E23=$S$7,F23=$U$6),A23,"")&amp;" "&amp;IF(AND(E24=$S$7,F24=$U$6),A24,"")&amp;" "&amp;IF(AND(E25=$S$7,F25=$U$6),A25,"")&amp;" "&amp;IF(AND(E26=$S$7,F26=$U$6),A26,"")&amp;" "&amp;IF(AND(E27=$S$7,F27=$U$6),A27,"")&amp;" "&amp;IF(AND(E28=$S$7,F28=$U$6),A28,"")&amp;" "&amp;IF(AND(E29=$S$7,F29=$U$6),A29,"")&amp;" "&amp;IF(AND(E30=$S$7,F30=$U$6),A30,"")&amp;" "&amp;IF(AND(E31=$S$7,F31=$U$6),A31,"")&amp;" "&amp;IF(AND(E32=$S$7,F32=$U$6),A32,"")&amp;" "&amp;IF(AND(E33=$S$7,F33=$U$6),A33,"")&amp;" "&amp;IF(AND(E34=$S$7,F34=$U$6),A34,"")&amp;" "&amp;IF(AND(E35=$S$7,F35=$U$6),A35,"")&amp;" "&amp;IF(AND(E36=$S$7,F36=$U$6),A36,"")&amp;" "&amp;IF(AND(E37=$S$7,F37=$U$6),A37,"")&amp;" "&amp;IF(AND(E38=$S$7,F38=$U$6),A38,"")&amp;" "&amp;IF(AND(E39=$S$7,F39=$U$6),A39,"")&amp;" "&amp;IF(AND(E40=$S$7,F40=$U$6),A40,"")&amp;" "&amp;IF(AND(E41=$S$7,F41=$U$6),A41,"")&amp;" "&amp;IF(AND(E42=$S$7,F42=$U$6),A42,"")&amp;" "&amp;IF(AND(E43=$S$7,F43=$U$6),A43,"")&amp;" "&amp;IF(AND(E44=$S$7,F44=$U$6),A44,"")&amp;" "&amp;IF(AND(E45=$S$7,F45=$U$6),A45,"")&amp;" "&amp;IF(AND(E46=$S$7,F46=$U$6),A46,"")&amp;" "&amp;IF(AND(E47=$S$7,F47=$U$6),A47,"")&amp;" "&amp;IF(AND(E48=$S$7,F48=$U$6),A48,"")&amp;" "&amp;IF(AND(E49=$S$7,F49=$U$6),A49,"")&amp;" "&amp;IF(AND(E50=$S$7,F50=$U$6),A50,"")&amp;" "&amp;IF(AND(E51=$S$7,F51=$U$6),A51,"")&amp;" "&amp;IF(AND(E52=$S$7,F52=$U$6),A52,"")&amp;" "&amp;IF(AND(E53=$S$7,F53=$U$6),A53,"")&amp;" "&amp;IF(AND(E54=$S$7,F54=$U$6),A54,"")&amp;" "&amp;IF(AND(E55=$S$7,F55=$U$6),A55,"")&amp;" "&amp;IF(AND(E56=$S$7,F56=$U$6),A56,"")&amp;" "&amp;IF(AND(E57=$S$7,F57=$U$6),A57,"")&amp;" "&amp;IF(AND(E58=$S$7,F58=$U$6),A58,"")&amp;" "&amp;IF(AND(E59=$S$7,F59=$U$6),A59,"")&amp;" "&amp;IF(AND(E60=$S$7,F60=$U$6),A60,"")&amp;" "&amp;IF(AND(E61=$S$7,F61=$U$6),A61,"")&amp;" "&amp;IF(AND(E62=$S$7,F62=$U$6),A62,"")&amp;" "&amp;IF(AND(E63=$S$7,F63=$U$6),A63,"")&amp;" "&amp;IF(AND(E64=$S$7,F64=$U$6),A64,"")&amp;" "&amp;IF(AND(E65=$S$7,F65=$U$6),A65,"")&amp;" "&amp;IF(AND(E66=$S$7,F66=$U$6),A66,"")&amp;" "&amp;IF(AND(E67=$S$7,F67=$U$6),A67,"")&amp;" "&amp;IF(AND(E68=$S$7,F68=$U$6),A68,"")&amp;" "&amp;IF(AND(E69=$S$7,F69=$U$6),A69,"")&amp;" "&amp;IF(AND(E70=$S$7,F70=$U$6),A70,"")&amp;" "&amp;IF(AND(E71=$S$7,F71=$U$6),A71,"")&amp;" "&amp;IF(AND(E72=$S$7,F72=$U$6),A72,"")&amp;" "&amp;IF(AND(E73=$S$7,F73=$U$6),A73,"")&amp;" "&amp;IF(AND(E74=$S$7,F74=$U$6),A74,"")&amp;" "&amp;IF(AND(E75=$S$7,F75=$U$6),A75,"")</f>
        <v xml:space="preserve">                                                                    </v>
      </c>
      <c r="M7" s="515" t="str">
        <f>+IF(AND(E7=$S$7,F7=$V$6),A7,"")&amp;" "&amp;IF(AND(E8=$S$7,F8=$V$6),A8,"")&amp;" "&amp;IF(AND(E9=$S$7,F9=$V$6),A9,"")&amp;" "&amp;IF(AND(E10=$S$7,F10=$V$6),A10,"")&amp;" "&amp;IF(AND(E11=$S$7,F11=$V$6),A11,"")&amp;" "&amp;IF(AND(E12=$S$7,F12=$V$6),A12,"")&amp;" "&amp;IF(AND(E13=$S$7,F13=$V$6),A13,"")&amp;" "&amp;IF(AND(E14=$S$7,F14=$V$6),A14,"")&amp;" "&amp;IF(AND(E15=$S$7,F15=$V$6),A15,"")&amp;" "&amp;IF(AND(E16=$S$7,F16=$V$6),A16,"")&amp;" "&amp;IF(AND(E17=$S$7,F17=$V$6),A17,"")&amp;" "&amp;IF(AND(E18=$S$7,F18=$V$6),A18,"")&amp;" "&amp;IF(AND(E19=$S$7,F19=$V$6),A19,"")&amp;" "&amp;IF(AND(E20=$S$7,F20=$V$6),A20,"")&amp;" "&amp;IF(AND(E21=$S$7,F21=$V$6),A21,"")&amp;" "&amp;IF(AND(E22=$S$7,F22=$V$6),A22,"")&amp;" "&amp;IF(AND(E23=$S$7,F23=$V$6),A23,"")&amp;" "&amp;IF(AND(E24=$S$7,F24=$V$6),A24,"")&amp;" "&amp;IF(AND(E25=$S$7,F25=$V$6),A25,"")&amp;" "&amp;IF(AND(E26=$S$7,F26=$V$6),A26,"")&amp;" "&amp;IF(AND(E27=$S$7,F27=$V$6),A27,"")&amp;" "&amp;IF(AND(E28=$S$7,F28=$V$6),A28,"")&amp;" "&amp;IF(AND(E29=$S$7,F29=$V$6),A29,"")&amp;" "&amp;IF(AND(E30=$S$7,F30=$V$6),A30,"")&amp;" "&amp;IF(AND(E31=$S$7,F31=$V$6),A31,"")&amp;" "&amp;IF(AND(E32=$S$7,F32=$V$6),A32,"")&amp;" "&amp;IF(AND(E33=$S$7,F33=$V$6),A33,"")&amp;" "&amp;IF(AND(E34=$S$7,F34=$V$6),A34,"")&amp;" "&amp;IF(AND(E35=$S$7,F35=$V$6),A35,"")&amp;" "&amp;IF(AND(E36=$S$7,F36=$V$6),A36,"")&amp;" "&amp;IF(AND(E37=$S$7,F37=$V$6),A37,"")&amp;" "&amp;IF(AND(E38=$S$7,F38=$V$6),A38,"")&amp;" "&amp;IF(AND(E39=$S$7,F39=$V$6),A39,"")&amp;" "&amp;IF(AND(E40=$S$7,F40=$V$6),A40,"")&amp;" "&amp;IF(AND(E41=$S$7,F41=$V$6),A41,"")&amp;" "&amp;IF(AND(E42=$S$7,F42=$V$6),A42,"")&amp;" "&amp;IF(AND(E43=$S$7,F43=$V$6),A43,"")&amp;" "&amp;IF(AND(E44=$S$7,F44=$V$6),A44,"")&amp;" "&amp;IF(AND(E45=$S$7,F45=$V$6),A45,"")&amp;" "&amp;IF(AND(E46=$S$7,F46=$V$6),A46,"")&amp;" "&amp;IF(AND(E47=$S$7,F47=$V$6),A47,"")&amp;" "&amp;IF(AND(E48=$S$7,F48=$V$6),A48,"")&amp;" "&amp;IF(AND(E49=$S$7,F49=$V$6),A49,"")&amp;" "&amp;IF(AND(E50=$S$7,F50=$V$6),A50,"")&amp;" "&amp;IF(AND(E51=$S$7,F51=$V$6),A51,"")&amp;" "&amp;IF(AND(E52=$S$7,F52=$V$6),A52,"")&amp;" "&amp;IF(AND(E53=$S$7,F53=$V$6),A53,"")&amp;" "&amp;IF(AND(E54=$S$7,F54=$V$6),A54,"")&amp;" "&amp;IF(AND(E55=$S$7,F55=$V$6),A55,"")&amp;" "&amp;IF(AND(E56=$S$7,F56=$V$6),A56,"")&amp;" "&amp;IF(AND(E57=$S$7,F57=$V$6),A57,"")&amp;" "&amp;IF(AND(E58=$S$7,F58=$V$6),A58,"")&amp;" "&amp;IF(AND(E59=$S$7,F59=$V$6),A59,"")&amp;" "&amp;IF(AND(E60=$S$7,F60=$V$6),A60,"")&amp;" "&amp;IF(AND(E61=$S$7,F61=$V$6),A61,"")&amp;" "&amp;IF(AND(E62=$S$7,F62=$V$6),A62,"")&amp;" "&amp;IF(AND(E63=$S$7,F63=$V$6),A63,"")&amp;" "&amp;IF(AND(E64=$S$7,F64=$V$6),A64,"")&amp;" "&amp;IF(AND(E65=$S$7,F65=$V$6),A65,"")&amp;" "&amp;IF(AND(E66=$S$7,F66=$V$6),A66,"")&amp;" "&amp;IF(AND(E67=$S$7,F67=$V$6),A67,"")&amp;" "&amp;IF(AND(E68=$S$7,F68=$V$6),A68,"")&amp;" "&amp;IF(AND(E69=$S$7,F69=$V$6),A69,"")&amp;" "&amp;IF(AND(E70=$S$7,F70=$V$6),A70,"")&amp;" "&amp;IF(AND(E71=$S$7,F71=$V$6),A71,"")&amp;" "&amp;IF(AND(E72=$S$7,F72=$V$6),A72,"")&amp;" "&amp;IF(AND(E73=$S$7,F73=$V$6),A73,"")&amp;" "&amp;IF(AND(E74=$S$7,F74=$V$6),A74,"")&amp;" "&amp;IF(AND(E75=$S$7,F75=$V$6),A75,"")</f>
        <v xml:space="preserve">                                                                    </v>
      </c>
      <c r="N7" s="515" t="str">
        <f>+IF(AND(E7=$S$7,F7=$W$6),A7,"")&amp;" "&amp;IF(AND(E8=$S$7,F8=$W$6),A8,"")&amp;" "&amp;IF(AND(E9=$S$7,F9=$W$6),A9,"")&amp;" "&amp;IF(AND(E10=$S$7,F10=$W$6),A10,"")&amp;" "&amp;IF(AND(E11=$S$7,F11=$W$6),A11,"")&amp;" "&amp;IF(AND(E12=$S$7,F12=$W$6),A12,"")&amp;" "&amp;IF(AND(E13=$S$7,F13=$W$6),A13,"")&amp;" "&amp;IF(AND(E14=$S$7,F14=$W$6),A14,"")&amp;" "&amp;IF(AND(E15=$S$7,F15=$W$6),A15,"")&amp;" "&amp;IF(AND(E16=$S$7,F16=$W$6),A16,"")&amp;" "&amp;IF(AND(E17=$S$7,F17=$W$6),A17,"")&amp;" "&amp;IF(AND(E18=$S$7,F18=$W$6),A18,"")&amp;" "&amp;IF(AND(E19=$S$7,F19=$W$6),A19,"")&amp;" "&amp;IF(AND(E20=$S$7,F20=$W$6),A20,"")&amp;" "&amp;IF(AND(E21=$S$7,F21=$W$6),A21,"")&amp;" "&amp;IF(AND(E22=$S$7,F22=$W$6),A22,"")&amp;" "&amp;IF(AND(E23=$S$7,F23=$W$6),A23,"")&amp;" "&amp;IF(AND(E24=$S$7,F24=$W$6),A24,"")&amp;" "&amp;IF(AND(E25=$S$7,F25=$W$6),A25,"")&amp;" "&amp;IF(AND(E26=$S$7,F26=$W$6),A26,"")&amp;" "&amp;IF(AND(E27=$S$7,F27=$W$6),A27,"")&amp;" "&amp;IF(AND(E28=$S$7,F28=$W$6),A28,"")&amp;" "&amp;IF(AND(E29=$S$7,F29=$W$6),A29,"")&amp;" "&amp;IF(AND(E30=$S$7,F30=$W$6),A30,"")&amp;" "&amp;IF(AND(E31=$S$7,F31=$W$6),A31,"")&amp;" "&amp;IF(AND(E32=$S$7,F32=$W$6),A32,"")&amp;" "&amp;IF(AND(E33=$S$7,F33=$W$6),A33,"")&amp;" "&amp;IF(AND(E34=$S$7,F34=$W$6),A34,"")&amp;" "&amp;IF(AND(E35=$S$7,F35=$W$6),A35,"")&amp;" "&amp;IF(AND(E36=$S$7,F36=$W$6),A36,"")&amp;" "&amp;IF(AND(E37=$S$7,F37=$W$6),A37,"")&amp;" "&amp;IF(AND(E38=$S$7,F38=$W$6),A38,"")&amp;" "&amp;IF(AND(E39=$S$7,F39=$W$6),A39,"")&amp;" "&amp;IF(AND(E40=$S$7,F40=$W$6),A40,"")&amp;" "&amp;IF(AND(E41=$S$7,F41=$W$6),A41,"")&amp;" "&amp;IF(AND(E42=$S$7,F42=$W$6),A42,"")&amp;" "&amp;IF(AND(E43=$S$7,F43=$W$6),A43,"")&amp;" "&amp;IF(AND(E44=$S$7,F44=$W$6),A44,"")&amp;" "&amp;IF(AND(E45=$S$7,F45=$W$6),A45,"")&amp;" "&amp;IF(AND(E46=$S$7,F46=$W$6),A46,"")&amp;" "&amp;IF(AND(E47=$S$7,F47=$W$6),A47,"")&amp;" "&amp;IF(AND(E48=$S$7,F48=$W$6),A48,"")&amp;" "&amp;IF(AND(E49=$S$7,F49=$W$6),A49,"")&amp;" "&amp;IF(AND(E50=$S$7,F50=$W$6),A50,"")&amp;" "&amp;IF(AND(E51=$S$7,F51=$W$6),A51,"")&amp;" "&amp;IF(AND(E52=$S$7,F52=$W$6),A52,"")&amp;" "&amp;IF(AND(E53=$S$7,F53=$W$6),A53,"")&amp;" "&amp;IF(AND(E54=$S$7,F54=$W$6),A54,"")&amp;" "&amp;IF(AND(E55=$S$7,F55=$W$6),A55,"")&amp;" "&amp;IF(AND(E56=$S$7,F56=$W$6),A56,"")&amp;" "&amp;IF(AND(E57=$S$7,F57=$W$6),A57,"")&amp;" "&amp;IF(AND(E58=$S$7,F58=$W$6),A58,"")&amp;" "&amp;IF(AND(E59=$S$7,F59=$W$6),A59,"")&amp;" "&amp;IF(AND(E60=$S$7,F60=$W$6),A60,"")&amp;" "&amp;IF(AND(E61=$S$7,F61=$W$6),A61,"")&amp;" "&amp;IF(AND(E62=$S$7,F62=$W$6),A62,"")&amp;" "&amp;IF(AND(E63=$S$7,F63=$W$6),A63,"")&amp;" "&amp;IF(AND(E64=$S$7,F64=$W$6),A64,"")&amp;" "&amp;IF(AND(E65=$S$7,F65=$W$6),A65,"")&amp;" "&amp;IF(AND(E66=$S$7,F66=$W$6),A66,"")&amp;" "&amp;IF(AND(E67=$S$7,F67=$W$6),A67,"")&amp;" "&amp;IF(AND(E68=$S$7,F68=$W$6),A68,"")&amp;" "&amp;IF(AND(E69=$S$7,F69=$W$6),A69,"")&amp;" "&amp;IF(AND(E70=$S$7,F70=$W$6),A70,"")&amp;" "&amp;IF(AND(E71=$S$7,F71=$W$6),A71,"")&amp;" "&amp;IF(AND(E72=$S$7,F72=$W$6),A72,"")&amp;" "&amp;IF(AND(E73=$S$7,F73=$W$6),A73,"")&amp;" "&amp;IF(AND(E74=$S$7,F74=$W$6),A74,"")&amp;" "&amp;IF(AND(E75=$S$7,F75=$W$6),A75,"")</f>
        <v xml:space="preserve">                                                                    </v>
      </c>
      <c r="O7" s="516" t="str">
        <f>+IF(AND(E7=$S$7,F7=$X$6),A7,"")&amp;" "&amp;IF(AND(E8=$S$7,F8=$X$6),A8,"")&amp;" "&amp;IF(AND(E9=$S$7,F9=$X$6),A9,"")&amp;" "&amp;IF(AND(E10=$S$7,F10=$X$6),A10,"")&amp;" "&amp;IF(AND(E11=$S$7,F11=$X$6),A11,"")&amp;" "&amp;IF(AND(E12=$S$7,F12=$X$6),A12,"")&amp;" "&amp;IF(AND(E13=$S$7,F13=$X$6),A13,"")&amp;" "&amp;IF(AND(E14=$S$7,F14=$X$6),A14,"")&amp;" "&amp;IF(AND(E15=$S$7,F15=$X$6),A15,"")&amp;" "&amp;IF(AND(E16=$S$7,F16=$X$6),A16,"")&amp;" "&amp;IF(AND(E17=$S$7,F17=$X$6),A17,"")&amp;" "&amp;IF(AND(E18=$S$7,F18=$X$6),A18,"")&amp;" "&amp;IF(AND(E19=$S$7,F19=$X$6),A19,"")&amp;" "&amp;IF(AND(E20=$S$7,F20=$X$6),A20,"")&amp;" "&amp;IF(AND(E21=$S$7,F21=$X$6),A21,"")&amp;" "&amp;IF(AND(E22=$S$7,F22=$X$6),A22,"")&amp;" "&amp;IF(AND(E23=$S$7,F23=$X$6),A23,"")&amp;" "&amp;IF(AND(E24=$S$7,F24=$X$6),A24,"")&amp;" "&amp;IF(AND(E25=$S$7,F25=$X$6),A25,"")&amp;" "&amp;IF(AND(E26=$S$7,F26=$X$6),A26,"")&amp;" "&amp;IF(AND(E27=$S$7,F27=$X$6),A27,"")&amp;" "&amp;IF(AND(E28=$S$7,F28=$X$6),A28,"")&amp;" "&amp;IF(AND(E29=$S$7,F29=$X$6),A29,"")&amp;" "&amp;IF(AND(E30=$S$7,F30=$X$6),A30,"")&amp;" "&amp;IF(AND(E31=$S$7,F31=$X$6),A31,"")&amp;" "&amp;IF(AND(E32=$S$7,F32=$X$6),A32,"")&amp;" "&amp;IF(AND(E33=$S$7,F33=$X$6),A33,"")&amp;" "&amp;IF(AND(E34=$S$7,F34=$X$6),A34,"")&amp;" "&amp;IF(AND(E35=$S$7,F35=$X$6),A35,"")&amp;" "&amp;IF(AND(E36=$S$7,F36=$X$6),A36,"")&amp;" "&amp;IF(AND(E37=$S$7,F37=$X$6),A37,"")&amp;" "&amp;IF(AND(E38=$S$7,F38=$X$6),A38,"")&amp;" "&amp;IF(AND(E39=$S$7,F39=$X$6),A39,"")&amp;" "&amp;IF(AND(E40=$S$7,F40=$X$6),A40,"")&amp;" "&amp;IF(AND(E41=$S$7,F41=$X$6),A41,"")&amp;" "&amp;IF(AND(E42=$S$7,F42=$X$6),A42,"")&amp;" "&amp;IF(AND(E43=$S$7,F43=$X$6),A43,"")&amp;" "&amp;IF(AND(E44=$S$7,F44=$X$6),A44,"")&amp;" "&amp;IF(AND(E45=$S$7,F45=$X$6),A45,"")&amp;" "&amp;IF(AND(E46=$S$7,F46=$X$6),A46,"")&amp;" "&amp;IF(AND(E47=$S$7,F47=$X$6),A47,"")&amp;" "&amp;IF(AND(E48=$S$7,F48=$X$6),A48,"")&amp;" "&amp;IF(AND(E49=$S$7,F49=$X$6),A49,"")&amp;" "&amp;IF(AND(E50=$S$7,F50=$X$6),A50,"")&amp;" "&amp;IF(AND(E51=$S$7,F51=$X$6),A51,"")&amp;" "&amp;IF(AND(E52=$S$7,F52=$X$6),A52,"")&amp;" "&amp;IF(AND(E53=$S$7,F53=$X$6),A53,"")&amp;" "&amp;IF(AND(E54=$S$7,F54=$X$6),A54,"")&amp;" "&amp;IF(AND(E55=$S$7,F55=$X$6),A55,"")&amp;" "&amp;IF(AND(E56=$S$7,F56=$X$6),A56,"")&amp;" "&amp;IF(AND(E57=$S$7,F57=$X$6),A57,"")&amp;" "&amp;IF(AND(E58=$S$7,F58=$X$6),A58,"")&amp;" "&amp;IF(AND(E59=$S$7,F59=$X$6),A59,"")&amp;" "&amp;IF(AND(E60=$S$7,F60=$X$6),A60,"")&amp;" "&amp;IF(AND(E61=$S$7,F61=$X$6),A61,"")&amp;" "&amp;IF(AND(E62=$S$7,F62=$X$6),A62,"")&amp;" "&amp;IF(AND(E63=$S$7,F63=$X$6),A63,"")&amp;" "&amp;IF(AND(E64=$S$7,F64=$X$6),A64,"")&amp;" "&amp;IF(AND(E65=$S$7,F65=$X$6),A65,"")&amp;" "&amp;IF(AND(E66=$S$7,F66=$X$6),A66,"")&amp;" "&amp;IF(AND(E67=$S$7,F67=$X$6),A67,"")&amp;" "&amp;IF(AND(E68=$S$7,F68=$X$6),A68,"")&amp;" "&amp;IF(AND(E69=$S$7,F69=$X$6),A69,"")&amp;" "&amp;IF(AND(E70=$S$7,F70=$X$6),A70,"")&amp;" "&amp;IF(AND(E71=$S$7,F71=$X$6),A71,"")&amp;" "&amp;IF(AND(E72=$S$7,F72=$X$6),A72,"")&amp;" "&amp;IF(AND(E73=$S$7,F73=$X$6),A73,"")&amp;" "&amp;IF(AND(E74=$S$7,F74=$X$6),A74,"")&amp;" "&amp;IF(AND(E75=$S$7,F75=$X$6),A75,"")</f>
        <v xml:space="preserve">                                                                    </v>
      </c>
      <c r="P7" s="218"/>
      <c r="Q7" s="767" t="s">
        <v>259</v>
      </c>
      <c r="R7" s="221">
        <v>1</v>
      </c>
      <c r="S7" s="211" t="s">
        <v>272</v>
      </c>
      <c r="T7" s="219" t="s">
        <v>278</v>
      </c>
      <c r="U7" s="219" t="s">
        <v>278</v>
      </c>
      <c r="V7" s="219" t="s">
        <v>278</v>
      </c>
      <c r="W7" s="219" t="s">
        <v>278</v>
      </c>
      <c r="X7" s="220" t="s">
        <v>279</v>
      </c>
      <c r="Z7" s="207"/>
      <c r="AA7" s="207"/>
      <c r="AB7" s="214"/>
      <c r="AC7" s="214"/>
      <c r="AD7" s="214"/>
      <c r="AE7" s="222"/>
      <c r="AF7" s="222"/>
      <c r="AG7" s="222"/>
      <c r="AH7" s="222"/>
      <c r="AI7" s="222"/>
      <c r="AJ7" s="214"/>
      <c r="AK7" s="214"/>
    </row>
    <row r="8" spans="1:37" ht="157.5" customHeight="1" x14ac:dyDescent="0.2">
      <c r="A8" s="215" t="str">
        <f>'2 CONTEXTO E IDENTIFICACIÓN'!A9</f>
        <v>R2AJ</v>
      </c>
      <c r="B8" s="216"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C8" s="268">
        <f>'5 VALORACIÓN DEL CONTROL'!T18</f>
        <v>0.12959999999999999</v>
      </c>
      <c r="D8" s="268">
        <f>'5 VALORACIÓN DEL CONTROL'!U18</f>
        <v>0.4</v>
      </c>
      <c r="E8" s="269" t="str">
        <f t="shared" ref="E8:E71" si="0">+IF(C8=0,"",IF(C8&lt;=$R$11,$S$11,IF(C8&lt;=$R$10,$S$10,IF(C8&lt;=$R$9,$S$9,IF(C8&lt;=$R$8,$S$8,IF(C8&lt;=$R$7,$S$7,""))))))</f>
        <v>Muy Baja</v>
      </c>
      <c r="F8" s="269" t="str">
        <f t="shared" ref="F8:F71" si="1">+IF(D8=0,"",IF(D8&lt;=$T$5,$T$6,IF(D8&lt;=$U$5,$U$6,IF(D8&lt;=$V$5,$V$6,IF(D8&lt;=$W$5,$W$6,IF(D8&lt;=$X$5,$X$6,""))))))</f>
        <v>Menor</v>
      </c>
      <c r="G8" s="216" t="str">
        <f t="shared" ref="G8:G71" si="2">+IF(E8=$S$7,IF(F8=$T$6,$T$7,IF(F8=$U$6,$U$7,IF(F8=$V$6,$V$7,IF(F8=$W$6,$W$7,IF(F8=$X$6,$X$7))))),IF(E8=$S$8,IF(F8=$T$6,$T$8,IF(F8=$U$6,$U$8,IF(F8=$V$6,$V$8,IF(F8=$W$6,$W$8,IF(F8=$X$6,$X$8))))),IF(E8=$S$9,IF(F8=$T$6,$T$9,IF(F8=$U$6,$U$9,IF(F8=$V$6,$V$9,IF(F8=$W$6,$W$9,IF(F8=$X$6,$X$9))))),IF(E8=$S$10,IF(F8=$T$6,$T$10,IF(F8=$U$6,$U$10,IF(F8=$V$6,$V$10,IF(F8=$W$6,$W$10,IF(F8=$X$6,$X$10))))),IF(E8=$S$11,IF(F8=$T$6,$T$11,IF(F8=$U$6,$U$11,IF(F8=$V$6,$V$11,IF(F8=$W$6,$W$11,IF(F8=$X$6,$X$11))))),"")))))</f>
        <v>Bajo</v>
      </c>
      <c r="H8" s="218"/>
      <c r="I8" s="711"/>
      <c r="J8" s="494" t="s">
        <v>269</v>
      </c>
      <c r="K8" s="517" t="str">
        <f>+IF(AND(E7=$S$8,F7=$T$6),A7,"")&amp;" "&amp;IF(AND(E8=$S$8,F8=$T$6),A8,"")&amp;" "&amp;IF(AND(E9=$S$8,F9=$T$6),A9,"")&amp;" "&amp;IF(AND(E10=$S$8,F10=$T$6),A10,"")&amp;" "&amp;IF(AND(E11=$S$8,F11=$T$6),A11,"")&amp;" "&amp;IF(AND(E12=$S$8,F12=$T$6),A12,"")&amp;" "&amp;IF(AND(E13=$S$8,F13=$T$6),A13,"")&amp;" "&amp;IF(AND(E14=$S$8,F14=$T$6),A14,"")&amp;" "&amp;IF(AND(E15=$S$8,F15=$T$6),A15,"")&amp;" "&amp;IF(AND(E16=$S$8,F16=$T$6),A16,"")&amp;" "&amp;IF(AND(E17=$S$8,F17=$T$6),A17,"")&amp;" "&amp;IF(AND(E18=$S$8,F18=$T$6),A18,"")&amp;" "&amp;IF(AND(E19=$S$8,F19=$T$6),A19,"")&amp;" "&amp;IF(AND(E20=$S$8,F20=$T$6),A20,"")&amp;" "&amp;IF(AND(E21=$S$8,F21=$T$6),A21,"")&amp;" "&amp;IF(AND(E22=$S$8,F22=$T$6),A22,"")&amp;" "&amp;IF(AND(E23=$S$8,F23=$T$6),A23,"")&amp;" "&amp;IF(AND(E24=$S$8,F24=$T$6),A24,"")&amp;" "&amp;IF(AND(E25=$S$8,F25=$T$6),A25,"")&amp;" "&amp;IF(AND(E26=$S$8,F26=$T$6),A26,"")&amp;" "&amp;IF(AND(E27=$S$8,F27=$T$6),A27,"")&amp;" "&amp;IF(AND(E28=$S$8,F28=$T$6),A28,"")&amp;" "&amp;IF(AND(E29=$S$8,F29=$T$6),A29,"")&amp;" "&amp;IF(AND(E30=$S$8,F30=$T$6),A30,"")&amp;" "&amp;IF(AND(E31=$S$8,F31=$T$6),A31,"")&amp;" "&amp;IF(AND(E32=$S$8,F32=$T$6),A32,"")&amp;" "&amp;IF(AND(E33=$S$8,F33=$T$6),A33,"")&amp;" "&amp;IF(AND(E34=$S$8,F34=$T$6),A34,"")&amp;" "&amp;IF(AND(E35=$S$8,F35=$T$6),A35,"")&amp;" "&amp;IF(AND(E36=$S$8,F36=$T$6),A36,"")&amp;" "&amp;IF(AND(E37=$S$8,F37=$T$6),A37,"")&amp;" "&amp;IF(AND(E38=$S$8,F38=$T$6),A38,"")&amp;" "&amp;IF(AND(E39=$S$8,F39=$T$6),A39,"")&amp;" "&amp;IF(AND(E40=$S$8,F40=$T$6),A40,"")&amp;" "&amp;IF(AND(E41=$S$8,F41=$T$6),A41,"")&amp;" "&amp;IF(AND(E42=$S$8,F42=$T$6),A42,"")&amp;" "&amp;IF(AND(E43=$S$8,F43=$T$6),A43,"")&amp;" "&amp;IF(AND(E44=$S$8,F44=$T$6),A44,"")&amp;" "&amp;IF(AND(E45=$S$8,F45=$T$6),A45,"")&amp;" "&amp;IF(AND(E46=$S$8,F46=$T$6),A46,"")&amp;" "&amp;IF(AND(E47=$S$8,F47=$T$6),A47,"")&amp;" "&amp;IF(AND(E48=$S$8,F48=$T$6),A48,"")&amp;" "&amp;IF(AND(E49=$S$8,F49=$T$6),A49,"")&amp;" "&amp;IF(AND(E50=$S$8,F50=$T$6),A50,"")&amp;" "&amp;IF(AND(E51=$S$8,F51=$T$6),A51,"")&amp;" "&amp;IF(AND(E52=$S$8,F52=$T$6),A52,"")&amp;" "&amp;IF(AND(E53=$S$8,F53=$T$6),A53,"")&amp;" "&amp;IF(AND(E54=$S$8,F54=$T$6),A54,"")&amp;" "&amp;IF(AND(E55=$S$8,F55=$T$6),A55,"")&amp;" "&amp;IF(AND(E56=$S$8,F56=$T$6),A56,"")&amp;" "&amp;IF(AND(E57=$S$8,F57=$T$6),A57,"")&amp;" "&amp;IF(AND(E58=$S$8,F58=$T$6),A58,"")&amp;" "&amp;IF(AND(E59=$S$8,F59=$T$6),A59,"")&amp;" "&amp;IF(AND(E60=$S$8,F60=$T$6),A60,"")&amp;" "&amp;IF(AND(E61=$S$8,F61=$T$6),A61,"")&amp;" "&amp;IF(AND(E62=$S$8,F62=$T$6),A62,"")&amp;" "&amp;IF(AND(E63=$S$8,F63=$T$6),A63,"")&amp;" "&amp;IF(AND(E64=$S$8,F64=$T$6),A64,"")&amp;" "&amp;IF(AND(E65=$S$8,F65=$T$6),A65,"")&amp;" "&amp;IF(AND(E66=$S$8,F66=$T$6),A66,"")&amp;" "&amp;IF(AND(E67=$S$8,F67=$T$6),A67,"")&amp;" "&amp;IF(AND(E68=$S$8,F68=$T$6),A68,"")&amp;" "&amp;IF(AND(E69=$S$8,F69=$T$6),A69,"")&amp;" "&amp;IF(AND(E70=$S$8,F70=$T$6),A70,"")&amp;" "&amp;IF(AND(E71=$S$8,F71=$T$6),A71,"")&amp;" "&amp;IF(AND(E72=$S$8,F72=$T$6),A72,"")&amp;" "&amp;IF(AND(E73=$S$8,F73=$T$6),A73,"")&amp;" "&amp;IF(AND(E74=$S$8,F74=$T$6),A74,"")&amp;" "&amp;IF(AND(E75=$S$8,F75=$T$6),A75,"")</f>
        <v xml:space="preserve">                                                                    </v>
      </c>
      <c r="L8" s="517" t="str">
        <f>+IF(AND(E7=$S$8,F7=$U$6),A7,"")&amp;" "&amp;IF(AND(E8=$S$8,F8=$U$6),A8,"")&amp;" "&amp;IF(AND(E9=$S$8,F9=$U$6),A9,"")&amp;" "&amp;IF(AND(E10=$S$8,F10=$U$6),A10,"")&amp;" "&amp;IF(AND(E11=$S$8,F11=$U$6),A11,"")&amp;" "&amp;IF(AND(E12=$S$8,F12=$U$6),A12,"")&amp;" "&amp;IF(AND(E13=$S$8,F13=$U$6),A13,"")&amp;" "&amp;IF(AND(E14=$S$8,F14=$U$6),A14,"")&amp;" "&amp;IF(AND(E15=$S$8,F15=$U$6),A15,"")&amp;" "&amp;IF(AND(E16=$S$8,F16=$U$6),A16,"")&amp;" "&amp;IF(AND(E17=$S$8,F17=$U$6),A17,"")&amp;" "&amp;IF(AND(E18=$S$8,F18=$U$6),A18,"")&amp;" "&amp;IF(AND(E19=$S$8,F19=$U$6),A19,"")&amp;" "&amp;IF(AND(E20=$S$8,F20=$U$6),A20,"")&amp;" "&amp;IF(AND(E21=$S$8,F21=$U$6),A21,"")&amp;" "&amp;IF(AND(E22=$S$8,F22=$U$6),A22,"")&amp;" "&amp;IF(AND(E23=$S$8,F23=$U$6),A23,"")&amp;" "&amp;IF(AND(E24=$S$8,F24=$U$6),A24,"")&amp;" "&amp;IF(AND(E25=$S$8,F25=$U$6),A25,"")&amp;" "&amp;IF(AND(E26=$S$8,F26=$U$6),A26,"")&amp;" "&amp;IF(AND(E27=$S$8,F27=$U$6),A27,"")&amp;" "&amp;IF(AND(E28=$S$8,F28=$U$6),A28,"")&amp;" "&amp;IF(AND(E29=$S$8,F29=$U$6),A29,"")&amp;" "&amp;IF(AND(E30=$S$8,F30=$U$6),A30,"")&amp;" "&amp;IF(AND(E31=$S$8,F31=$U$6),A31,"")&amp;" "&amp;IF(AND(E32=$S$8,F32=$U$6),A32,"")&amp;" "&amp;IF(AND(E33=$S$8,F33=$U$6),A33,"")&amp;" "&amp;IF(AND(E34=$S$8,F34=$U$6),A34,"")&amp;" "&amp;IF(AND(E35=$S$8,F35=$U$6),A35,"")&amp;" "&amp;IF(AND(E36=$S$8,F36=$U$6),A36,"")&amp;" "&amp;IF(AND(E37=$S$8,F37=$U$6),A37,"")&amp;" "&amp;IF(AND(E38=$S$8,F38=$U$6),A38,"")&amp;" "&amp;IF(AND(E39=$S$8,F39=$U$6),A39,"")&amp;" "&amp;IF(AND(E40=$S$8,F40=$U$6),A40,"")&amp;" "&amp;IF(AND(E41=$S$8,F41=$U$6),A41,"")&amp;" "&amp;IF(AND(E42=$S$8,F42=$U$6),A42,"")&amp;" "&amp;IF(AND(E43=$S$8,F43=$U$6),A43,"")&amp;" "&amp;IF(AND(E44=$S$8,F44=$U$6),A44,"")&amp;" "&amp;IF(AND(E45=$S$8,F45=$U$6),A45,"")&amp;" "&amp;IF(AND(E46=$S$8,F46=$U$6),A46,"")&amp;" "&amp;IF(AND(E47=$S$8,F47=$U$6),A47,"")&amp;" "&amp;IF(AND(E48=$S$8,F48=$U$6),A48,"")&amp;" "&amp;IF(AND(E49=$S$8,F49=$U$6),A49,"")&amp;" "&amp;IF(AND(E50=$S$8,F50=$U$6),A50,"")&amp;" "&amp;IF(AND(E51=$S$8,F51=$U$6),A51,"")&amp;" "&amp;IF(AND(E52=$S$8,F52=$U$6),A52,"")&amp;" "&amp;IF(AND(E53=$S$8,F53=$U$6),A53,"")&amp;" "&amp;IF(AND(E54=$S$8,F54=$U$6),A54,"")&amp;" "&amp;IF(AND(E55=$S$8,F55=$U$6),A55,"")&amp;" "&amp;IF(AND(E56=$S$8,F56=$U$6),A56,"")&amp;" "&amp;IF(AND(E57=$S$8,F57=$U$6),A57,"")&amp;" "&amp;IF(AND(E58=$S$8,F58=$U$6),A58,"")&amp;" "&amp;IF(AND(E59=$S$8,F59=$U$6),A59,"")&amp;" "&amp;IF(AND(E60=$S$8,F60=$U$6),A60,"")&amp;" "&amp;IF(AND(E61=$S$8,F61=$U$6),A61,"")&amp;" "&amp;IF(AND(E62=$S$8,F62=$U$6),A62,"")&amp;" "&amp;IF(AND(E63=$S$8,F63=$U$6),A63,"")&amp;" "&amp;IF(AND(E64=$S$8,F64=$U$6),A64,"")&amp;" "&amp;IF(AND(E65=$S$8,F65=$U$6),A65,"")&amp;" "&amp;IF(AND(E66=$S$8,F66=$U$6),A66,"")&amp;" "&amp;IF(AND(E67=$S$8,F67=$U$6),A67,"")&amp;" "&amp;IF(AND(E68=$S$8,F68=$U$6),A68,"")&amp;" "&amp;IF(AND(E69=$S$8,F69=$U$6),A69,"")&amp;" "&amp;IF(AND(E70=$S$8,F70=$U$6),A70,"")&amp;" "&amp;IF(AND(E71=$S$8,F71=$U$6),A71,"")&amp;" "&amp;IF(AND(E72=$S$8,F72=$U$6),A72,"")&amp;" "&amp;IF(AND(E73=$S$8,F73=$U$6),A73,"")&amp;" "&amp;IF(AND(E74=$S$8,F74=$U$6),A74,"")&amp;" "&amp;IF(AND(E75=$S$8,F75=$U$6),A75,"")</f>
        <v xml:space="preserve">                                                                    </v>
      </c>
      <c r="M8" s="515" t="str">
        <f>+IF(AND(E7=$S$8,F7=$V$6),A7,"")&amp;" "&amp;IF(AND(E8=$S$8,F8=$V$6),A8,"")&amp;" "&amp;IF(AND(E9=$S$8,F9=$V$6),A9,"")&amp;" "&amp;IF(AND(E10=$S$8,F10=$V$6),A10,"")&amp;" "&amp;IF(AND(E11=$S$8,F11=$V$6),A11,"")&amp;" "&amp;IF(AND(E12=$S$8,F12=$V$6),A12,"")&amp;" "&amp;IF(AND(E13=$S$8,F13=$V$6),A13,"")&amp;" "&amp;IF(AND(E14=$S$8,F14=$V$6),A14,"")&amp;" "&amp;IF(AND(E15=$S$8,F15=$V$6),A15,"")&amp;" "&amp;IF(AND(E16=$S$8,F16=$V$6),A16,"")&amp;" "&amp;IF(AND(E17=$S$8,F17=$V$6),A17,"")&amp;" "&amp;IF(AND(E18=$S$8,F18=$V$6),A18,"")&amp;" "&amp;IF(AND(E19=$S$8,F19=$V$6),A19,"")&amp;" "&amp;IF(AND(E20=$S$8,F20=$V$6),A20,"")&amp;" "&amp;IF(AND(E21=$S$8,F21=$V$6),A21,"")&amp;" "&amp;IF(AND(E22=$S$8,F22=$V$6),A22,"")&amp;" "&amp;IF(AND(E23=$S$8,F23=$V$6),A23,"")&amp;" "&amp;IF(AND(E24=$S$8,F24=$V$6),A24,"")&amp;" "&amp;IF(AND(E25=$S$8,F25=$V$6),A25,"")&amp;" "&amp;IF(AND(E26=$S$8,F26=$V$6),A26,"")&amp;" "&amp;IF(AND(E27=$S$8,F27=$V$6),A27,"")&amp;" "&amp;IF(AND(E28=$S$8,F28=$V$6),A28,"")&amp;" "&amp;IF(AND(E29=$S$8,F29=$V$6),A29,"")&amp;" "&amp;IF(AND(E30=$S$8,F30=$V$6),A30,"")&amp;" "&amp;IF(AND(E31=$S$8,F31=$V$6),A31,"")&amp;" "&amp;IF(AND(E32=$S$8,F32=$V$6),A32,"")&amp;" "&amp;IF(AND(E33=$S$8,F33=$V$6),A33,"")&amp;" "&amp;IF(AND(E34=$S$8,F34=$V$6),A34,"")&amp;" "&amp;IF(AND(E35=$S$8,F35=$V$6),A35,"")&amp;" "&amp;IF(AND(E36=$S$8,F36=$V$6),A36,"")&amp;" "&amp;IF(AND(E37=$S$8,F37=$V$6),A37,"")&amp;" "&amp;IF(AND(E38=$S$8,F38=$V$6),A38,"")&amp;" "&amp;IF(AND(E39=$S$8,F39=$V$6),A39,"")&amp;" "&amp;IF(AND(E40=$S$8,F40=$V$6),A40,"")&amp;" "&amp;IF(AND(E41=$S$8,F41=$V$6),A41,"")&amp;" "&amp;IF(AND(E42=$S$8,F42=$V$6),A42,"")&amp;" "&amp;IF(AND(E43=$S$8,F43=$V$6),A43,"")&amp;" "&amp;IF(AND(E44=$S$8,F44=$V$6),A44,"")&amp;" "&amp;IF(AND(E45=$S$8,F45=$V$6),A45,"")&amp;" "&amp;IF(AND(E46=$S$8,F46=$V$6),A46,"")&amp;" "&amp;IF(AND(E47=$S$8,F47=$V$6),A47,"")&amp;" "&amp;IF(AND(E48=$S$8,F48=$V$6),A48,"")&amp;" "&amp;IF(AND(E49=$S$8,F49=$V$6),A49,"")&amp;" "&amp;IF(AND(E50=$S$8,F50=$V$6),A50,"")&amp;" "&amp;IF(AND(E51=$S$8,F51=$V$6),A51,"")&amp;" "&amp;IF(AND(E52=$S$8,F52=$V$6),A52,"")&amp;" "&amp;IF(AND(E53=$S$8,F53=$V$6),A53,"")&amp;" "&amp;IF(AND(E54=$S$8,F54=$V$6),A54,"")&amp;" "&amp;IF(AND(E55=$S$8,F55=$V$6),A55,"")&amp;" "&amp;IF(AND(E56=$S$8,F56=$V$6),A56,"")&amp;" "&amp;IF(AND(E57=$S$8,F57=$V$6),A57,"")&amp;" "&amp;IF(AND(E58=$S$8,F58=$V$6),A58,"")&amp;" "&amp;IF(AND(E59=$S$8,F59=$V$6),A59,"")&amp;" "&amp;IF(AND(E60=$S$8,F60=$V$6),A60,"")&amp;" "&amp;IF(AND(E61=$S$8,F61=$V$6),A61,"")&amp;" "&amp;IF(AND(E62=$S$8,F62=$V$6),A62,"")&amp;" "&amp;IF(AND(E63=$S$8,F63=$V$6),A63,"")&amp;" "&amp;IF(AND(E64=$S$8,F64=$V$6),A64,"")&amp;" "&amp;IF(AND(E65=$S$8,F65=$V$6),A65,"")&amp;" "&amp;IF(AND(E66=$S$8,F66=$V$6),A66,"")&amp;" "&amp;IF(AND(E67=$S$8,F67=$V$6),A67,"")&amp;" "&amp;IF(AND(E68=$S$8,F68=$V$6),A68,"")&amp;" "&amp;IF(AND(E69=$S$8,F69=$V$6),A69,"")&amp;" "&amp;IF(AND(E70=$S$8,F70=$V$6),A70,"")&amp;" "&amp;IF(AND(E71=$S$8,F71=$V$6),A71,"")&amp;" "&amp;IF(AND(E72=$S$8,F72=$V$6),A72,"")&amp;" "&amp;IF(AND(E73=$S$8,F73=$V$6),A73,"")&amp;" "&amp;IF(AND(E74=$S$8,F74=$V$6),A74,"")&amp;" "&amp;IF(AND(E75=$S$8,F75=$V$6),A75,"")</f>
        <v xml:space="preserve">                                                                    </v>
      </c>
      <c r="N8" s="515" t="str">
        <f>+IF(AND(E7=$S$8,F7=$W$6),A7,"")&amp;" "&amp;IF(AND(E8=$S$8,F8=$W$6),A8,"")&amp;" "&amp;IF(AND(E9=$S$8,F9=$W$6),A9,"")&amp;" "&amp;IF(AND(E10=$S$8,F10=$W$6),A10,"")&amp;" "&amp;IF(AND(E11=$S$8,F11=$W$6),A11,"")&amp;" "&amp;IF(AND(E12=$S$8,F12=$W$6),A12,"")&amp;" "&amp;IF(AND(E13=$S$8,F13=$W$6),A13,"")&amp;" "&amp;IF(AND(E14=$S$8,F14=$W$6),A14,"")&amp;" "&amp;IF(AND(E15=$S$8,F15=$W$6),A15,"")&amp;" "&amp;IF(AND(E16=$S$8,F16=$W$6),A16,"")&amp;" "&amp;IF(AND(E17=$S$8,F17=$W$6),A17,"")&amp;" "&amp;IF(AND(E18=$S$8,F18=$W$6),A18,"")&amp;" "&amp;IF(AND(E19=$S$8,F19=$W$6),A19,"")&amp;" "&amp;IF(AND(E20=$S$8,F20=$W$6),A20,"")&amp;" "&amp;IF(AND(E21=$S$8,F21=$W$6),A21,"")&amp;" "&amp;IF(AND(E22=$S$8,F22=$W$6),A22,"")&amp;" "&amp;IF(AND(E23=$S$8,F23=$W$6),A23,"")&amp;" "&amp;IF(AND(E24=$S$8,F24=$W$6),A24,"")&amp;" "&amp;IF(AND(E25=$S$8,F25=$W$6),A25,"")&amp;" "&amp;IF(AND(E26=$S$8,F26=$W$6),A26,"")&amp;" "&amp;IF(AND(E27=$S$8,F27=$W$6),A27,"")&amp;" "&amp;IF(AND(E28=$S$8,F28=$W$6),A28,"")&amp;" "&amp;IF(AND(E29=$S$8,F29=$W$6),A29,"")&amp;" "&amp;IF(AND(E30=$S$8,F30=$W$6),A30,"")&amp;" "&amp;IF(AND(E31=$S$8,F31=$W$6),A31,"")&amp;" "&amp;IF(AND(E32=$S$8,F32=$W$6),A32,"")&amp;" "&amp;IF(AND(E33=$S$8,F33=$W$6),A33,"")&amp;" "&amp;IF(AND(E34=$S$8,F34=$W$6),A34,"")&amp;" "&amp;IF(AND(E35=$S$8,F35=$W$6),A35,"")&amp;" "&amp;IF(AND(E36=$S$8,F36=$W$6),A36,"")&amp;" "&amp;IF(AND(E37=$S$8,F37=$W$6),A37,"")&amp;" "&amp;IF(AND(E38=$S$8,F38=$W$6),A38,"")&amp;" "&amp;IF(AND(E39=$S$8,F39=$W$6),A39,"")&amp;" "&amp;IF(AND(E40=$S$8,F40=$W$6),A40,"")&amp;" "&amp;IF(AND(E41=$S$8,F41=$W$6),A41,"")&amp;" "&amp;IF(AND(E42=$S$8,F42=$W$6),A42,"")&amp;" "&amp;IF(AND(E43=$S$8,F43=$W$6),A43,"")&amp;" "&amp;IF(AND(E44=$S$8,F44=$W$6),A44,"")&amp;" "&amp;IF(AND(E45=$S$8,F45=$W$6),A45,"")&amp;" "&amp;IF(AND(E46=$S$8,F46=$W$6),A46,"")&amp;" "&amp;IF(AND(E47=$S$8,F47=$W$6),A47,"")&amp;" "&amp;IF(AND(E48=$S$8,F48=$W$6),A48,"")&amp;" "&amp;IF(AND(E49=$S$8,F49=$W$6),A49,"")&amp;" "&amp;IF(AND(E50=$S$8,F50=$W$6),A50,"")&amp;" "&amp;IF(AND(E51=$S$8,F51=$W$6),A51,"")&amp;" "&amp;IF(AND(E52=$S$8,F52=$W$6),A52,"")&amp;" "&amp;IF(AND(E53=$S$8,F53=$W$6),A53,"")&amp;" "&amp;IF(AND(E54=$S$8,F54=$W$6),A54,"")&amp;" "&amp;IF(AND(E55=$S$8,F55=$W$6),A55,"")&amp;" "&amp;IF(AND(E56=$S$8,F56=$W$6),A56,"")&amp;" "&amp;IF(AND(E57=$S$8,F57=$W$6),A57,"")&amp;" "&amp;IF(AND(E58=$S$8,F58=$W$6),A58,"")&amp;" "&amp;IF(AND(E59=$S$8,F59=$W$6),A59,"")&amp;" "&amp;IF(AND(E60=$S$8,F60=$W$6),A60,"")&amp;" "&amp;IF(AND(E61=$S$8,F61=$W$6),A61,"")&amp;" "&amp;IF(AND(E62=$S$8,F62=$W$6),A62,"")&amp;" "&amp;IF(AND(E63=$S$8,F63=$W$6),A63,"")&amp;" "&amp;IF(AND(E64=$S$8,F64=$W$6),A64,"")&amp;" "&amp;IF(AND(E65=$S$8,F65=$W$6),A65,"")&amp;" "&amp;IF(AND(E66=$S$8,F66=$W$6),A66,"")&amp;" "&amp;IF(AND(E67=$S$8,F67=$W$6),A67,"")&amp;" "&amp;IF(AND(E68=$S$8,F68=$W$6),A68,"")&amp;" "&amp;IF(AND(E69=$S$8,F69=$W$6),A69,"")&amp;" "&amp;IF(AND(E70=$S$8,F70=$W$6),A70,"")&amp;" "&amp;IF(AND(E71=$S$8,F71=$W$6),A71,"")&amp;" "&amp;IF(AND(E72=$S$8,F72=$W$6),A72,"")&amp;" "&amp;IF(AND(E73=$S$8,F73=$W$6),A73,"")&amp;" "&amp;IF(AND(E74=$S$8,F74=$W$6),A74,"")&amp;" "&amp;IF(AND(E75=$S$8,F75=$W$6),A75,"")</f>
        <v xml:space="preserve">                                                                    </v>
      </c>
      <c r="O8" s="516" t="str">
        <f>+IF(AND(E7=$S$8,F7=$X$6),A7,"")&amp;" "&amp;IF(AND(E8=$S$8,F8=$X$6),A8,"")&amp;" "&amp;IF(AND(E9=$S$8,F9=$X$6),A9,"")&amp;" "&amp;IF(AND(E10=$S$8,F10=$X$6),A10,"")&amp;" "&amp;IF(AND(E11=$S$8,F11=$X$6),A11,"")&amp;" "&amp;IF(AND(E12=$S$8,F12=$X$6),A12,"")&amp;" "&amp;IF(AND(E13=$S$8,F13=$X$6),A13,"")&amp;" "&amp;IF(AND(E14=$S$8,F14=$X$6),A14,"")&amp;" "&amp;IF(AND(E15=$S$8,F15=$X$6),A15,"")&amp;" "&amp;IF(AND(E16=$S$8,F16=$X$6),A16,"")&amp;" "&amp;IF(AND(E17=$S$8,F17=$X$6),A17,"")&amp;" "&amp;IF(AND(E18=$S$8,F18=$X$6),A18,"")&amp;" "&amp;IF(AND(E19=$S$8,F19=$X$6),A19,"")&amp;" "&amp;IF(AND(E20=$S$8,F20=$X$6),A20,"")&amp;" "&amp;IF(AND(E21=$S$8,F21=$X$6),A21,"")&amp;" "&amp;IF(AND(E22=$S$8,F22=$X$6),A22,"")&amp;" "&amp;IF(AND(E23=$S$8,F23=$X$6),A23,"")&amp;" "&amp;IF(AND(E24=$S$8,F24=$X$6),A24,"")&amp;" "&amp;IF(AND(E25=$S$8,F25=$X$6),A25,"")&amp;" "&amp;IF(AND(E26=$S$8,F26=$X$6),A26,"")&amp;" "&amp;IF(AND(E27=$S$8,F27=$X$6),A27,"")&amp;" "&amp;IF(AND(E28=$S$8,F28=$X$6),A28,"")&amp;" "&amp;IF(AND(E29=$S$8,F29=$X$6),A29,"")&amp;" "&amp;IF(AND(E30=$S$8,F30=$X$6),A30,"")&amp;" "&amp;IF(AND(E31=$S$8,F31=$X$6),A31,"")&amp;" "&amp;IF(AND(E32=$S$8,F32=$X$6),A32,"")&amp;" "&amp;IF(AND(E33=$S$8,F33=$X$6),A33,"")&amp;" "&amp;IF(AND(E34=$S$8,F34=$X$6),A34,"")&amp;" "&amp;IF(AND(E35=$S$8,F35=$X$6),A35,"")&amp;" "&amp;IF(AND(E36=$S$8,F36=$X$6),A36,"")&amp;" "&amp;IF(AND(E37=$S$8,F37=$X$6),A37,"")&amp;" "&amp;IF(AND(E38=$S$8,F38=$X$6),A38,"")&amp;" "&amp;IF(AND(E39=$S$8,F39=$X$6),A39,"")&amp;" "&amp;IF(AND(E40=$S$8,F40=$X$6),A40,"")&amp;" "&amp;IF(AND(E41=$S$8,F41=$X$6),A41,"")&amp;" "&amp;IF(AND(E42=$S$8,F42=$X$6),A42,"")&amp;" "&amp;IF(AND(E43=$S$8,F43=$X$6),A43,"")&amp;" "&amp;IF(AND(E44=$S$8,F44=$X$6),A44,"")&amp;" "&amp;IF(AND(E45=$S$8,F45=$X$6),A45,"")&amp;" "&amp;IF(AND(E46=$S$8,F46=$X$6),A46,"")&amp;" "&amp;IF(AND(E47=$S$8,F47=$X$6),A47,"")&amp;" "&amp;IF(AND(E48=$S$8,F48=$X$6),A48,"")&amp;" "&amp;IF(AND(E49=$S$8,F49=$X$6),A49,"")&amp;" "&amp;IF(AND(E50=$S$8,F50=$X$6),A50,"")&amp;" "&amp;IF(AND(E51=$S$8,F51=$X$6),A51,"")&amp;" "&amp;IF(AND(E52=$S$8,F52=$X$6),A52,"")&amp;" "&amp;IF(AND(E53=$S$8,F53=$X$6),A53,"")&amp;" "&amp;IF(AND(E54=$S$8,F54=$X$6),A54,"")&amp;" "&amp;IF(AND(E55=$S$8,F55=$X$6),A55,"")&amp;" "&amp;IF(AND(E56=$S$8,F56=$X$6),A56,"")&amp;" "&amp;IF(AND(E57=$S$8,F57=$X$6),A57,"")&amp;" "&amp;IF(AND(E58=$S$8,F58=$X$6),A58,"")&amp;" "&amp;IF(AND(E59=$S$8,F59=$X$6),A59,"")&amp;" "&amp;IF(AND(E60=$S$8,F60=$X$6),A60,"")&amp;" "&amp;IF(AND(E61=$S$8,F61=$X$6),A61,"")&amp;" "&amp;IF(AND(E62=$S$8,F62=$X$6),A62,"")&amp;" "&amp;IF(AND(E63=$S$8,F63=$X$6),A63,"")&amp;" "&amp;IF(AND(E64=$S$8,F64=$X$6),A64,"")&amp;" "&amp;IF(AND(E65=$S$8,F65=$X$6),A65,"")&amp;" "&amp;IF(AND(E66=$S$8,F66=$X$6),A66,"")&amp;" "&amp;IF(AND(E67=$S$8,F67=$X$6),A67,"")&amp;" "&amp;IF(AND(E68=$S$8,F68=$X$6),A68,"")&amp;" "&amp;IF(AND(E69=$S$8,F69=$X$6),A69,"")&amp;" "&amp;IF(AND(E70=$S$8,F70=$X$6),A70,"")&amp;" "&amp;IF(AND(E71=$S$8,F71=$X$6),A71,"")&amp;" "&amp;IF(AND(E72=$S$8,F72=$X$6),A72,"")&amp;" "&amp;IF(AND(E73=$S$8,F73=$X$6),A73,"")&amp;" "&amp;IF(AND(E74=$S$8,F74=$X$6),A74,"")&amp;" "&amp;IF(AND(E75=$S$8,F75=$X$6),A75,"")</f>
        <v xml:space="preserve">                                                                    </v>
      </c>
      <c r="P8" s="218"/>
      <c r="Q8" s="768"/>
      <c r="R8" s="221">
        <v>0.8</v>
      </c>
      <c r="S8" s="211" t="s">
        <v>269</v>
      </c>
      <c r="T8" s="223" t="s">
        <v>75</v>
      </c>
      <c r="U8" s="223" t="s">
        <v>75</v>
      </c>
      <c r="V8" s="219" t="s">
        <v>278</v>
      </c>
      <c r="W8" s="219" t="s">
        <v>278</v>
      </c>
      <c r="X8" s="220" t="s">
        <v>279</v>
      </c>
      <c r="Z8" s="207"/>
      <c r="AA8" s="207"/>
      <c r="AB8" s="214"/>
      <c r="AC8" s="224"/>
      <c r="AD8" s="225"/>
      <c r="AE8" s="222"/>
      <c r="AF8" s="222"/>
      <c r="AG8" s="222"/>
      <c r="AH8" s="222"/>
      <c r="AI8" s="222"/>
      <c r="AJ8" s="214"/>
      <c r="AK8" s="214"/>
    </row>
    <row r="9" spans="1:37" ht="157.5" customHeight="1" x14ac:dyDescent="0.2">
      <c r="A9" s="215" t="str">
        <f>'2 CONTEXTO E IDENTIFICACIÓN'!A10</f>
        <v>R3AJ</v>
      </c>
      <c r="B9" s="216"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268">
        <f>'5 VALORACIÓN DEL CONTROL'!T24</f>
        <v>0.12959999999999999</v>
      </c>
      <c r="D9" s="268">
        <f>'5 VALORACIÓN DEL CONTROL'!U24</f>
        <v>0.15000000000000002</v>
      </c>
      <c r="E9" s="269" t="str">
        <f t="shared" si="0"/>
        <v>Muy Baja</v>
      </c>
      <c r="F9" s="269" t="str">
        <f t="shared" si="1"/>
        <v>Leve</v>
      </c>
      <c r="G9" s="216" t="str">
        <f t="shared" si="2"/>
        <v>Bajo</v>
      </c>
      <c r="H9" s="218"/>
      <c r="I9" s="711"/>
      <c r="J9" s="494" t="s">
        <v>267</v>
      </c>
      <c r="K9" s="517" t="str">
        <f>+IF(AND(E7=$S$9,F7=$T$6),A7,"")&amp;" "&amp;IF(AND(E8=$S$9,F8=$T$6),A8,"")&amp;" "&amp;IF(AND(E9=$S$9,F9=$T$6),A9,"")&amp;" "&amp;IF(AND(E10=$S$9,F10=$T$6),A10,"")&amp;" "&amp;IF(AND(E11=$S$9,F11=$T$6),A11,"")&amp;" "&amp;IF(AND(E12=$S$9,F12=$T$6),A12,"")&amp;" "&amp;IF(AND(E13=$S$9,F13=$T$6),A13,"")&amp;" "&amp;IF(AND(E14=$S$9,F14=$T$6),A14,"")&amp;" "&amp;IF(AND(E15=$S$9,F15=$T$6),A15,"")&amp;" "&amp;IF(AND(E16=$S$9,F16=$T$6),A16,"")&amp;" "&amp;IF(AND(E17=$S$9,F17=$T$6),A17,"")&amp;" "&amp;IF(AND(E18=$S$9,F18=$T$6),A18,"")&amp;" "&amp;IF(AND(E19=$S$9,F19=$T$6),A19,"")&amp;" "&amp;IF(AND(E20=$S$9,F20=$T$6),A20,"")&amp;" "&amp;IF(AND(E21=$S$9,F21=$T$6),A21,"")&amp;" "&amp;IF(AND(E22=$S$9,F22=$T$6),A22,"")&amp;" "&amp;IF(AND(E23=$S$9,F23=$T$6),A23,"")&amp;" "&amp;IF(AND(E24=$S$9,F24=$T$6),A24,"")&amp;" "&amp;IF(AND(E25=$S$9,F25=$T$6),A25,"")&amp;" "&amp;IF(AND(E26=$S$9,F26=$T$6),A26,"")&amp;" "&amp;IF(AND(E27=$S$9,F27=$T$6),A27,"")&amp;" "&amp;IF(AND(E28=$S$9,F28=$T$6),A28,"")&amp;" "&amp;IF(AND(E29=$S$9,F29=$T$6),A29,"")&amp;" "&amp;IF(AND(E30=$S$9,F30=$T$6),A30,"")&amp;" "&amp;IF(AND(E31=$S$9,F31=$T$6),A31,"")&amp;" "&amp;IF(AND(E32=$S$9,F32=$T$6),A32,"")&amp;" "&amp;IF(AND(E33=$S$9,F33=$T$6),A33,"")&amp;" "&amp;IF(AND(E34=$S$9,F34=$T$6),A34,"")&amp;" "&amp;IF(AND(E35=$S$9,F35=$T$6),A35,"")&amp;" "&amp;IF(AND(E36=$S$9,F36=$T$6),A36,"")&amp;" "&amp;IF(AND(E37=$S$9,F37=$T$6),A37,"")&amp;" "&amp;IF(AND(E38=$S$9,F38=$T$6),A38,"")&amp;" "&amp;IF(AND(E39=$S$9,F39=$T$6),A39,"")&amp;" "&amp;IF(AND(E40=$S$9,F40=$T$6),A40,"")&amp;" "&amp;IF(AND(E41=$S$9,F41=$T$6),A41,"")&amp;" "&amp;IF(AND(E42=$S$9,F42=$T$6),A42,"")&amp;" "&amp;IF(AND(E43=$S$9,F43=$T$6),A43,"")&amp;" "&amp;IF(AND(E44=$S$9,F44=$T$6),A44,"")&amp;" "&amp;IF(AND(E45=$S$9,F45=$T$6),A45,"")&amp;" "&amp;IF(AND(E46=$S$9,F46=$T$6),A46,"")&amp;" "&amp;IF(AND(E47=$S$9,F47=$T$6),A47,"")&amp;" "&amp;IF(AND(E48=$S$9,F48=$T$6),A48,"")&amp;" "&amp;IF(AND(E49=$S$9,F49=$T$6),A49,"")&amp;" "&amp;IF(AND(E50=$S$9,F50=$T$6),A50,"")&amp;" "&amp;IF(AND(E51=$S$9,F51=$T$6),A51,"")&amp;" "&amp;IF(AND(E52=$S$9,F52=$T$6),A52,"")&amp;" "&amp;IF(AND(E53=$S$9,F53=$T$6),A53,"")&amp;" "&amp;IF(AND(E54=$S$9,F54=$T$6),A54,"")&amp;" "&amp;IF(AND(E55=$S$9,F55=$T$6),A55,"")&amp;" "&amp;IF(AND(E56=$S$9,F56=$T$6),A56,"")&amp;" "&amp;IF(AND(E57=$S$9,F57=$T$6),A57,"")&amp;" "&amp;IF(AND(E58=$S$9,F58=$T$6),A58,"")&amp;" "&amp;IF(AND(E59=$S$9,F59=$T$6),A59,"")&amp;" "&amp;IF(AND(E60=$S$9,F60=$T$6),A60,"")&amp;" "&amp;IF(AND(E61=$S$9,F61=$T$6),A61,"")&amp;" "&amp;IF(AND(E62=$S$9,F62=$T$6),A62,"")&amp;" "&amp;IF(AND(E63=$S$9,F63=$T$6),A63,"")&amp;" "&amp;IF(AND(E64=$S$9,F64=$T$6),A64,"")&amp;" "&amp;IF(AND(E65=$S$9,F65=$T$6),A65,"")&amp;" "&amp;IF(AND(E66=$S$9,F66=$T$6),A66,"")&amp;" "&amp;IF(AND(E67=$S$9,F67=$T$6),A67,"")&amp;" "&amp;IF(AND(E68=$S$9,F68=$T$6),A68,"")&amp;" "&amp;IF(AND(E69=$S$9,F69=$T$6),A69,"")&amp;" "&amp;IF(AND(E70=$S$9,F70=$T$6),A70,"")&amp;" "&amp;IF(AND(E71=$S$9,F71=$T$6),A71,"")&amp;" "&amp;IF(AND(E72=$S$9,F72=$T$6),A72,"")&amp;" "&amp;IF(AND(E73=$S$9,F73=$T$6),A73,"")&amp;" "&amp;IF(AND(E74=$S$9,F74=$T$6),A74,"")&amp;" "&amp;IF(AND(E75=$S$9,F75=$T$6),A75,"")</f>
        <v xml:space="preserve">    R5AJ                                                                </v>
      </c>
      <c r="L9" s="517" t="str">
        <f>+IF(AND(E7=$S$9,F7=$U$6),A7,"")&amp;" "&amp;IF(AND(E8=$S$9,F8=$U$6),A8,"")&amp;" "&amp;IF(AND(E9=$S$9,F9=$U$6),A9,"")&amp;" "&amp;IF(AND(E10=$S$9,F10=$U$6),A10,"")&amp;" "&amp;IF(AND(E11=$S$9,F11=$U$6),A11,"")&amp;" "&amp;IF(AND(E12=$S$9,F12=$U$6),A12,"")&amp;" "&amp;IF(AND(E13=$S$9,F13=$U$6),A13,"")&amp;" "&amp;IF(AND(E14=$S$9,F14=$U$6),A14,"")&amp;" "&amp;IF(AND(E15=$S$9,F15=$U$6),A15,"")&amp;" "&amp;IF(AND(E16=$S$9,F16=$U$6),A16,"")&amp;" "&amp;IF(AND(E17=$S$9,F17=$U$6),A17,"")&amp;" "&amp;IF(AND(E18=$S$9,F18=$U$6),A18,"")&amp;" "&amp;IF(AND(E19=$S$9,F19=$U$6),A19,"")&amp;" "&amp;IF(AND(E20=$S$9,F20=$U$6),A20,"")&amp;" "&amp;IF(AND(E21=$S$9,F21=$U$6),A21,"")&amp;" "&amp;IF(AND(E22=$S$9,F22=$U$6),A22,"")&amp;" "&amp;IF(AND(E23=$S$9,F23=$U$6),A23,"")&amp;" "&amp;IF(AND(E24=$S$9,F24=$U$6),A24,"")&amp;" "&amp;IF(AND(E25=$S$9,F25=$U$6),A25,"")&amp;" "&amp;IF(AND(E26=$S$9,F26=$U$6),A26,"")&amp;" "&amp;IF(AND(E27=$S$9,F27=$U$6),A27,"")&amp;" "&amp;IF(AND(E28=$S$9,F28=$U$6),A28,"")&amp;" "&amp;IF(AND(E29=$S$9,F29=$U$6),A29,"")&amp;" "&amp;IF(AND(E30=$S$9,F30=$U$6),A30,"")&amp;" "&amp;IF(AND(E31=$S$9,F31=$U$6),A31,"")&amp;" "&amp;IF(AND(E32=$S$9,F32=$U$6),A32,"")&amp;" "&amp;IF(AND(E33=$S$9,F33=$U$6),A33,"")&amp;" "&amp;IF(AND(E34=$S$9,F34=$U$6),A34,"")&amp;" "&amp;IF(AND(E35=$S$9,F35=$U$6),A35,"")&amp;" "&amp;IF(AND(E36=$S$9,F36=$U$6),A36,"")&amp;" "&amp;IF(AND(E37=$S$9,F37=$U$6),A37,"")&amp;" "&amp;IF(AND(E38=$S$9,F38=$U$6),A38,"")&amp;" "&amp;IF(AND(E39=$S$9,F39=$U$6),A39,"")&amp;" "&amp;IF(AND(E40=$S$9,F40=$U$6),A40,"")&amp;" "&amp;IF(AND(E41=$S$9,F41=$U$6),A41,"")&amp;" "&amp;IF(AND(E42=$S$9,F42=$U$6),A42,"")&amp;" "&amp;IF(AND(E43=$S$9,F43=$U$6),A43,"")&amp;" "&amp;IF(AND(E44=$S$9,F44=$U$6),A44,"")&amp;" "&amp;IF(AND(E45=$S$9,F45=$U$6),A45,"")&amp;" "&amp;IF(AND(E46=$S$9,F46=$U$6),A46,"")&amp;" "&amp;IF(AND(E47=$S$9,F47=$U$6),A47,"")&amp;" "&amp;IF(AND(E48=$S$9,F48=$U$6),A48,"")&amp;" "&amp;IF(AND(E49=$S$9,F49=$U$6),A49,"")&amp;" "&amp;IF(AND(E50=$S$9,F50=$U$6),A50,"")&amp;" "&amp;IF(AND(E51=$S$9,F51=$U$6),A51,"")&amp;" "&amp;IF(AND(E52=$S$9,F52=$U$6),A52,"")&amp;" "&amp;IF(AND(E53=$S$9,F53=$U$6),A53,"")&amp;" "&amp;IF(AND(E54=$S$9,F54=$U$6),A54,"")&amp;" "&amp;IF(AND(E55=$S$9,F55=$U$6),A55,"")&amp;" "&amp;IF(AND(E56=$S$9,F56=$U$6),A56,"")&amp;" "&amp;IF(AND(E57=$S$9,F57=$U$6),A57,"")&amp;" "&amp;IF(AND(E58=$S$9,F58=$U$6),A58,"")&amp;" "&amp;IF(AND(E59=$S$9,F59=$U$6),A59,"")&amp;" "&amp;IF(AND(E60=$S$9,F60=$U$6),A60,"")&amp;" "&amp;IF(AND(E61=$S$9,F61=$U$6),A61,"")&amp;" "&amp;IF(AND(E62=$S$9,F62=$U$6),A62,"")&amp;" "&amp;IF(AND(E63=$S$9,F63=$U$6),A63,"")&amp;" "&amp;IF(AND(E64=$S$9,F64=$U$6),A64,"")&amp;" "&amp;IF(AND(E65=$S$9,F65=$U$6),A65,"")&amp;" "&amp;IF(AND(E66=$S$9,F66=$U$6),A66,"")&amp;" "&amp;IF(AND(E67=$S$9,F67=$U$6),A67,"")&amp;" "&amp;IF(AND(E68=$S$9,F68=$U$6),A68,"")&amp;" "&amp;IF(AND(E69=$S$9,F69=$U$6),A69,"")&amp;" "&amp;IF(AND(E70=$S$9,F70=$U$6),A70,"")&amp;" "&amp;IF(AND(E71=$S$9,F71=$U$6),A71,"")&amp;" "&amp;IF(AND(E72=$S$9,F72=$U$6),A72,"")&amp;" "&amp;IF(AND(E73=$S$9,F73=$U$6),A73,"")&amp;" "&amp;IF(AND(E74=$S$9,F74=$U$6),A74,"")&amp;" "&amp;IF(AND(E75=$S$9,F75=$U$6),A75,"")</f>
        <v xml:space="preserve">        R1CID           R1GT                                                 </v>
      </c>
      <c r="M9" s="517" t="str">
        <f>+IF(AND(E7=$S$9,F7=$V$6),A7,"")&amp;" "&amp;IF(AND(E8=$S$9,F8=$V$6),A8,"")&amp;" "&amp;IF(AND(E9=$S$9,F9=$V$6),A9,"")&amp;" "&amp;IF(AND(E10=$S$9,F10=$V$6),A10,"")&amp;" "&amp;IF(AND(E11=$S$9,F11=$V$6),A11,"")&amp;" "&amp;IF(AND(E12=$S$9,F12=$V$6),A12,"")&amp;" "&amp;IF(AND(E13=$S$9,F13=$V$6),A13,"")&amp;" "&amp;IF(AND(E14=$S$9,F14=$V$6),A14,"")&amp;" "&amp;IF(AND(E15=$S$9,F15=$V$6),A15,"")&amp;" "&amp;IF(AND(E16=$S$9,F16=$V$6),A16,"")&amp;" "&amp;IF(AND(E17=$S$9,F17=$V$6),A17,"")&amp;" "&amp;IF(AND(E18=$S$9,F18=$V$6),A18,"")&amp;" "&amp;IF(AND(E19=$S$9,F19=$V$6),A19,"")&amp;" "&amp;IF(AND(E20=$S$9,F20=$V$6),A20,"")&amp;" "&amp;IF(AND(E21=$S$9,F21=$V$6),A21,"")&amp;" "&amp;IF(AND(E22=$S$9,F22=$V$6),A22,"")&amp;" "&amp;IF(AND(E23=$S$9,F23=$V$6),A23,"")&amp;" "&amp;IF(AND(E24=$S$9,F24=$V$6),A24,"")&amp;" "&amp;IF(AND(E25=$S$9,F25=$V$6),A25,"")&amp;" "&amp;IF(AND(E26=$S$9,F26=$V$6),A26,"")&amp;" "&amp;IF(AND(E27=$S$9,F27=$V$6),A27,"")&amp;" "&amp;IF(AND(E28=$S$9,F28=$V$6),A28,"")&amp;" "&amp;IF(AND(E29=$S$9,F29=$V$6),A29,"")&amp;" "&amp;IF(AND(E30=$S$9,F30=$V$6),A30,"")&amp;" "&amp;IF(AND(E31=$S$9,F31=$V$6),A31,"")&amp;" "&amp;IF(AND(E32=$S$9,F32=$V$6),A32,"")&amp;" "&amp;IF(AND(E33=$S$9,F33=$V$6),A33,"")&amp;" "&amp;IF(AND(E34=$S$9,F34=$V$6),A34,"")&amp;" "&amp;IF(AND(E35=$S$9,F35=$V$6),A35,"")&amp;" "&amp;IF(AND(E36=$S$9,F36=$V$6),A36,"")&amp;" "&amp;IF(AND(E37=$S$9,F37=$V$6),A37,"")&amp;" "&amp;IF(AND(E38=$S$9,F38=$V$6),A38,"")&amp;" "&amp;IF(AND(E39=$S$9,F39=$V$6),A39,"")&amp;" "&amp;IF(AND(E40=$S$9,F40=$V$6),A40,"")&amp;" "&amp;IF(AND(E41=$S$9,F41=$V$6),A41,"")&amp;" "&amp;IF(AND(E42=$S$9,F42=$V$6),A42,"")&amp;" "&amp;IF(AND(E43=$S$9,F43=$V$6),A43,"")&amp;" "&amp;IF(AND(E44=$S$9,F44=$V$6),A44,"")&amp;" "&amp;IF(AND(E45=$S$9,F45=$V$6),A45,"")&amp;" "&amp;IF(AND(E46=$S$9,F46=$V$6),A46,"")&amp;" "&amp;IF(AND(E47=$S$9,F47=$V$6),A47,"")&amp;" "&amp;IF(AND(E48=$S$9,F48=$V$6),A48,"")&amp;" "&amp;IF(AND(E49=$S$9,F49=$V$6),A49,"")&amp;" "&amp;IF(AND(E50=$S$9,F50=$V$6),A50,"")&amp;" "&amp;IF(AND(E51=$S$9,F51=$V$6),A51,"")&amp;" "&amp;IF(AND(E52=$S$9,F52=$V$6),A52,"")&amp;" "&amp;IF(AND(E53=$S$9,F53=$V$6),A53,"")&amp;" "&amp;IF(AND(E54=$S$9,F54=$V$6),A54,"")&amp;" "&amp;IF(AND(E55=$S$9,F55=$V$6),A55,"")&amp;" "&amp;IF(AND(E56=$S$9,F56=$V$6),A56,"")&amp;" "&amp;IF(AND(E57=$S$9,F57=$V$6),A57,"")&amp;" "&amp;IF(AND(E58=$S$9,F58=$V$6),A58,"")&amp;" "&amp;IF(AND(E59=$S$9,F59=$V$6),A59,"")&amp;" "&amp;IF(AND(E60=$S$9,F60=$V$6),A60,"")&amp;" "&amp;IF(AND(E61=$S$9,F61=$V$6),A61,"")&amp;" "&amp;IF(AND(E62=$S$9,F62=$V$6),A62,"")&amp;" "&amp;IF(AND(E63=$S$9,F63=$V$6),A63,"")&amp;" "&amp;IF(AND(E64=$S$9,F64=$V$6),A64,"")&amp;" "&amp;IF(AND(E65=$S$9,F65=$V$6),A65,"")&amp;" "&amp;IF(AND(E66=$S$9,F66=$V$6),A66,"")&amp;" "&amp;IF(AND(E67=$S$9,F67=$V$6),A67,"")&amp;" "&amp;IF(AND(E68=$S$9,F68=$V$6),A68,"")&amp;" "&amp;IF(AND(E69=$S$9,F69=$V$6),A69,"")&amp;" "&amp;IF(AND(E70=$S$9,F70=$V$6),A70,"")&amp;" "&amp;IF(AND(E71=$S$9,F71=$V$6),A71,"")&amp;" "&amp;IF(AND(E72=$S$9,F72=$V$6),A72,"")&amp;" "&amp;IF(AND(E73=$S$9,F73=$V$6),A73,"")&amp;" "&amp;IF(AND(E74=$S$9,F74=$V$6),A74,"")&amp;" "&amp;IF(AND(E75=$S$9,F75=$V$6),A75,"")</f>
        <v xml:space="preserve">R1AJ                                      R1GH             R1GIP                 </v>
      </c>
      <c r="N9" s="515" t="str">
        <f>+IF(AND(E7=$S$9,F7=$W$6),A7,"")&amp;" "&amp;IF(AND(E8=$S$9,F8=$W$6),A8,"")&amp;" "&amp;IF(AND(E9=$S$9,F9=$W$6),A9,"")&amp;" "&amp;IF(AND(E10=$S$9,F10=$W$6),A10,"")&amp;" "&amp;IF(AND(E11=$S$9,F11=$W$6),A11,"")&amp;" "&amp;IF(AND(E12=$S$9,F12=$W$6),A12,"")&amp;" "&amp;IF(AND(E13=$S$9,F13=$W$6),A13,"")&amp;" "&amp;IF(AND(E14=$S$9,F14=$W$6),A14,"")&amp;" "&amp;IF(AND(E15=$S$9,F15=$W$6),A15,"")&amp;" "&amp;IF(AND(E16=$S$9,F16=$W$6),A16,"")&amp;" "&amp;IF(AND(E17=$S$9,F17=$W$6),A17,"")&amp;" "&amp;IF(AND(E18=$S$9,F18=$W$6),A18,"")&amp;" "&amp;IF(AND(E19=$S$9,F19=$W$6),A19,"")&amp;" "&amp;IF(AND(E20=$S$9,F20=$W$6),A20,"")&amp;" "&amp;IF(AND(E21=$S$9,F21=$W$6),A21,"")&amp;" "&amp;IF(AND(E22=$S$9,F22=$W$6),A22,"")&amp;" "&amp;IF(AND(E23=$S$9,F23=$W$6),A23,"")&amp;" "&amp;IF(AND(E24=$S$9,F24=$W$6),A24,"")&amp;" "&amp;IF(AND(E25=$S$9,F25=$W$6),A25,"")&amp;" "&amp;IF(AND(E26=$S$9,F26=$W$6),A26,"")&amp;" "&amp;IF(AND(E27=$S$9,F27=$W$6),A27,"")&amp;" "&amp;IF(AND(E28=$S$9,F28=$W$6),A28,"")&amp;" "&amp;IF(AND(E29=$S$9,F29=$W$6),A29,"")&amp;" "&amp;IF(AND(E30=$S$9,F30=$W$6),A30,"")&amp;" "&amp;IF(AND(E31=$S$9,F31=$W$6),A31,"")&amp;" "&amp;IF(AND(E32=$S$9,F32=$W$6),A32,"")&amp;" "&amp;IF(AND(E33=$S$9,F33=$W$6),A33,"")&amp;" "&amp;IF(AND(E34=$S$9,F34=$W$6),A34,"")&amp;" "&amp;IF(AND(E35=$S$9,F35=$W$6),A35,"")&amp;" "&amp;IF(AND(E36=$S$9,F36=$W$6),A36,"")&amp;" "&amp;IF(AND(E37=$S$9,F37=$W$6),A37,"")&amp;" "&amp;IF(AND(E38=$S$9,F38=$W$6),A38,"")&amp;" "&amp;IF(AND(E39=$S$9,F39=$W$6),A39,"")&amp;" "&amp;IF(AND(E40=$S$9,F40=$W$6),A40,"")&amp;" "&amp;IF(AND(E41=$S$9,F41=$W$6),A41,"")&amp;" "&amp;IF(AND(E42=$S$9,F42=$W$6),A42,"")&amp;" "&amp;IF(AND(E43=$S$9,F43=$W$6),A43,"")&amp;" "&amp;IF(AND(E44=$S$9,F44=$W$6),A44,"")&amp;" "&amp;IF(AND(E45=$S$9,F45=$W$6),A45,"")&amp;" "&amp;IF(AND(E46=$S$9,F46=$W$6),A46,"")&amp;" "&amp;IF(AND(E47=$S$9,F47=$W$6),A47,"")&amp;" "&amp;IF(AND(E48=$S$9,F48=$W$6),A48,"")&amp;" "&amp;IF(AND(E49=$S$9,F49=$W$6),A49,"")&amp;" "&amp;IF(AND(E50=$S$9,F50=$W$6),A50,"")&amp;" "&amp;IF(AND(E51=$S$9,F51=$W$6),A51,"")&amp;" "&amp;IF(AND(E52=$S$9,F52=$W$6),A52,"")&amp;" "&amp;IF(AND(E53=$S$9,F53=$W$6),A53,"")&amp;" "&amp;IF(AND(E54=$S$9,F54=$W$6),A54,"")&amp;" "&amp;IF(AND(E55=$S$9,F55=$W$6),A55,"")&amp;" "&amp;IF(AND(E56=$S$9,F56=$W$6),A56,"")&amp;" "&amp;IF(AND(E57=$S$9,F57=$W$6),A57,"")&amp;" "&amp;IF(AND(E58=$S$9,F58=$W$6),A58,"")&amp;" "&amp;IF(AND(E59=$S$9,F59=$W$6),A59,"")&amp;" "&amp;IF(AND(E60=$S$9,F60=$W$6),A60,"")&amp;" "&amp;IF(AND(E61=$S$9,F61=$W$6),A61,"")&amp;" "&amp;IF(AND(E62=$S$9,F62=$W$6),A62,"")&amp;" "&amp;IF(AND(E63=$S$9,F63=$W$6),A63,"")&amp;" "&amp;IF(AND(E64=$S$9,F64=$W$6),A64,"")&amp;" "&amp;IF(AND(E65=$S$9,F65=$W$6),A65,"")&amp;" "&amp;IF(AND(E66=$S$9,F66=$W$6),A66,"")&amp;" "&amp;IF(AND(E67=$S$9,F67=$W$6),A67,"")&amp;" "&amp;IF(AND(E68=$S$9,F68=$W$6),A68,"")&amp;" "&amp;IF(AND(E69=$S$9,F69=$W$6),A69,"")&amp;" "&amp;IF(AND(E70=$S$9,F70=$W$6),A70,"")&amp;" "&amp;IF(AND(E71=$S$9,F71=$W$6),A71,"")&amp;" "&amp;IF(AND(E72=$S$9,F72=$W$6),A72,"")&amp;" "&amp;IF(AND(E73=$S$9,F73=$W$6),A73,"")&amp;" "&amp;IF(AND(E74=$S$9,F74=$W$6),A74,"")&amp;" "&amp;IF(AND(E75=$S$9,F75=$W$6),A75,"")</f>
        <v xml:space="preserve">     R6AJ                                          R2AB                     </v>
      </c>
      <c r="O9" s="516" t="str">
        <f>+IF(AND(E7=$S$9,F7=$X$6),A7,"")&amp;" "&amp;IF(AND(E8=$S$9,F8=$X$6),A8,"")&amp;" "&amp;IF(AND(E9=$S$9,F9=$X$6),A9,"")&amp;" "&amp;IF(AND(E10=$S$9,F10=$X$6),A10,"")&amp;" "&amp;IF(AND(E11=$S$9,F11=$X$6),A11,"")&amp;" "&amp;IF(AND(E12=$S$9,F12=$X$6),A12,"")&amp;" "&amp;IF(AND(E13=$S$9,F13=$X$6),A13,"")&amp;" "&amp;IF(AND(E14=$S$9,F14=$X$6),A14,"")&amp;" "&amp;IF(AND(E15=$S$9,F15=$X$6),A15,"")&amp;" "&amp;IF(AND(E16=$S$9,F16=$X$6),A16,"")&amp;" "&amp;IF(AND(E17=$S$9,F17=$X$6),A17,"")&amp;" "&amp;IF(AND(E18=$S$9,F18=$X$6),A18,"")&amp;" "&amp;IF(AND(E19=$S$9,F19=$X$6),A19,"")&amp;" "&amp;IF(AND(E20=$S$9,F20=$X$6),A20,"")&amp;" "&amp;IF(AND(E21=$S$9,F21=$X$6),A21,"")&amp;" "&amp;IF(AND(E22=$S$9,F22=$X$6),A22,"")&amp;" "&amp;IF(AND(E23=$S$9,F23=$X$6),A23,"")&amp;" "&amp;IF(AND(E24=$S$9,F24=$X$6),A24,"")&amp;" "&amp;IF(AND(E25=$S$9,F25=$X$6),A25,"")&amp;" "&amp;IF(AND(E26=$S$9,F26=$X$6),A26,"")&amp;" "&amp;IF(AND(E27=$S$9,F27=$X$6),A27,"")&amp;" "&amp;IF(AND(E28=$S$9,F28=$X$6),A28,"")&amp;" "&amp;IF(AND(E29=$S$9,F29=$X$6),A29,"")&amp;" "&amp;IF(AND(E30=$S$9,F30=$X$6),A30,"")&amp;" "&amp;IF(AND(E31=$S$9,F31=$X$6),A31,"")&amp;" "&amp;IF(AND(E32=$S$9,F32=$X$6),A32,"")&amp;" "&amp;IF(AND(E33=$S$9,F33=$X$6),A33,"")&amp;" "&amp;IF(AND(E34=$S$9,F34=$X$6),A34,"")&amp;" "&amp;IF(AND(E35=$S$9,F35=$X$6),A35,"")&amp;" "&amp;IF(AND(E36=$S$9,F36=$X$6),A36,"")&amp;" "&amp;IF(AND(E37=$S$9,F37=$X$6),A37,"")&amp;" "&amp;IF(AND(E38=$S$9,F38=$X$6),A38,"")&amp;" "&amp;IF(AND(E39=$S$9,F39=$X$6),A39,"")&amp;" "&amp;IF(AND(E40=$S$9,F40=$X$6),A40,"")&amp;" "&amp;IF(AND(E41=$S$9,F41=$X$6),A41,"")&amp;" "&amp;IF(AND(E42=$S$9,F42=$X$6),A42,"")&amp;" "&amp;IF(AND(E43=$S$9,F43=$X$6),A43,"")&amp;" "&amp;IF(AND(E44=$S$9,F44=$X$6),A44,"")&amp;" "&amp;IF(AND(E45=$S$9,F45=$X$6),A45,"")&amp;" "&amp;IF(AND(E46=$S$9,F46=$X$6),A46,"")&amp;" "&amp;IF(AND(E47=$S$9,F47=$X$6),A47,"")&amp;" "&amp;IF(AND(E48=$S$9,F48=$X$6),A48,"")&amp;" "&amp;IF(AND(E49=$S$9,F49=$X$6),A49,"")&amp;" "&amp;IF(AND(E50=$S$9,F50=$X$6),A50,"")&amp;" "&amp;IF(AND(E51=$S$9,F51=$X$6),A51,"")&amp;" "&amp;IF(AND(E52=$S$9,F52=$X$6),A52,"")&amp;" "&amp;IF(AND(E53=$S$9,F53=$X$6),A53,"")&amp;" "&amp;IF(AND(E54=$S$9,F54=$X$6),A54,"")&amp;" "&amp;IF(AND(E55=$S$9,F55=$X$6),A55,"")&amp;" "&amp;IF(AND(E56=$S$9,F56=$X$6),A56,"")&amp;" "&amp;IF(AND(E57=$S$9,F57=$X$6),A57,"")&amp;" "&amp;IF(AND(E58=$S$9,F58=$X$6),A58,"")&amp;" "&amp;IF(AND(E59=$S$9,F59=$X$6),A59,"")&amp;" "&amp;IF(AND(E60=$S$9,F60=$X$6),A60,"")&amp;" "&amp;IF(AND(E61=$S$9,F61=$X$6),A61,"")&amp;" "&amp;IF(AND(E62=$S$9,F62=$X$6),A62,"")&amp;" "&amp;IF(AND(E63=$S$9,F63=$X$6),A63,"")&amp;" "&amp;IF(AND(E64=$S$9,F64=$X$6),A64,"")&amp;" "&amp;IF(AND(E65=$S$9,F65=$X$6),A65,"")&amp;" "&amp;IF(AND(E66=$S$9,F66=$X$6),A66,"")&amp;" "&amp;IF(AND(E67=$S$9,F67=$X$6),A67,"")&amp;" "&amp;IF(AND(E68=$S$9,F68=$X$6),A68,"")&amp;" "&amp;IF(AND(E69=$S$9,F69=$X$6),A69,"")&amp;" "&amp;IF(AND(E70=$S$9,F70=$X$6),A70,"")&amp;" "&amp;IF(AND(E71=$S$9,F71=$X$6),A71,"")&amp;" "&amp;IF(AND(E72=$S$9,F72=$X$6),A72,"")&amp;" "&amp;IF(AND(E73=$S$9,F73=$X$6),A73,"")&amp;" "&amp;IF(AND(E74=$S$9,F74=$X$6),A74,"")&amp;" "&amp;IF(AND(E75=$S$9,F75=$X$6),A75,"")</f>
        <v xml:space="preserve">                                 R5GCT                                   </v>
      </c>
      <c r="P9" s="218"/>
      <c r="Q9" s="768"/>
      <c r="R9" s="221">
        <v>0.6</v>
      </c>
      <c r="S9" s="211" t="s">
        <v>267</v>
      </c>
      <c r="T9" s="223" t="s">
        <v>75</v>
      </c>
      <c r="U9" s="223" t="s">
        <v>75</v>
      </c>
      <c r="V9" s="223" t="s">
        <v>75</v>
      </c>
      <c r="W9" s="219" t="s">
        <v>278</v>
      </c>
      <c r="X9" s="220" t="s">
        <v>279</v>
      </c>
      <c r="Z9" s="207"/>
      <c r="AA9" s="207"/>
      <c r="AB9" s="214"/>
      <c r="AC9" s="224"/>
      <c r="AD9" s="225"/>
      <c r="AE9" s="222"/>
      <c r="AF9" s="222"/>
      <c r="AG9" s="222"/>
      <c r="AH9" s="222"/>
      <c r="AI9" s="226"/>
      <c r="AJ9" s="214"/>
      <c r="AK9" s="214"/>
    </row>
    <row r="10" spans="1:37" ht="157.5" customHeight="1" x14ac:dyDescent="0.2">
      <c r="A10" s="215" t="str">
        <f>'2 CONTEXTO E IDENTIFICACIÓN'!A11</f>
        <v>R4AJ</v>
      </c>
      <c r="B10" s="216"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268">
        <f>'5 VALORACIÓN DEL CONTROL'!T30</f>
        <v>0.24</v>
      </c>
      <c r="D10" s="268">
        <f>'5 VALORACIÓN DEL CONTROL'!U30</f>
        <v>0.44999999999999996</v>
      </c>
      <c r="E10" s="269" t="str">
        <f t="shared" si="0"/>
        <v>Baja</v>
      </c>
      <c r="F10" s="269" t="str">
        <f t="shared" si="1"/>
        <v>Moderado</v>
      </c>
      <c r="G10" s="216" t="str">
        <f t="shared" si="2"/>
        <v>Moderado</v>
      </c>
      <c r="H10" s="218"/>
      <c r="I10" s="711"/>
      <c r="J10" s="494" t="s">
        <v>264</v>
      </c>
      <c r="K10" s="518" t="str">
        <f>+IF(AND(E7=$S$10,F7=$T$6),A7,"")&amp;" "&amp;IF(AND(E8=$S$10,F8=$T$6),A8,"")&amp;" "&amp;IF(AND(E9=$S$10,F9=$T$6),A9,"")&amp;" "&amp;IF(AND(E10=$S$10,F10=$T$6),A10,"")&amp;" "&amp;IF(AND(E11=$S$10,F11=$T$6),A11,"")&amp;" "&amp;IF(AND(E12=$S$10,F12=$T$6),A12,"")&amp;" "&amp;IF(AND(E13=$S$10,F13=$T$6),A13,"")&amp;" "&amp;IF(AND(E14=$S$10,F14=$T$6),A14,"")&amp;" "&amp;IF(AND(E15=$S$10,F15=$T$6),A15,"")&amp;" "&amp;IF(AND(E16=$S$10,F16=$T$6),A16,"")&amp;" "&amp;IF(AND(E17=$S$10,F17=$T$6),A17,"")&amp;" "&amp;IF(AND(E18=$S$10,F18=$T$6),A18,"")&amp;" "&amp;IF(AND(E19=$S$10,F19=$T$6),A19,"")&amp;" "&amp;IF(AND(E20=$S$10,F20=$T$6),A20,"")&amp;" "&amp;IF(AND(E21=$S$10,F21=$T$6),A21,"")&amp;" "&amp;IF(AND(E22=$S$10,F22=$T$6),A22,"")&amp;" "&amp;IF(AND(E23=$S$10,F23=$T$6),A23,"")&amp;" "&amp;IF(AND(E24=$S$10,F24=$T$6),A24,"")&amp;" "&amp;IF(AND(E25=$S$10,F25=$T$6),A25,"")&amp;" "&amp;IF(AND(E26=$S$10,F26=$T$6),A26,"")&amp;" "&amp;IF(AND(E27=$S$10,F27=$T$6),A27,"")&amp;" "&amp;IF(AND(E28=$S$10,F28=$T$6),A28,"")&amp;" "&amp;IF(AND(E29=$S$10,F29=$T$6),A29,"")&amp;" "&amp;IF(AND(E30=$S$10,F30=$T$6),A30,"")&amp;" "&amp;IF(AND(E31=$S$10,F31=$T$6),A31,"")&amp;" "&amp;IF(AND(E32=$S$10,F32=$T$6),A32,"")&amp;" "&amp;IF(AND(E33=$S$10,F33=$T$6),A33,"")&amp;" "&amp;IF(AND(E34=$S$10,F34=$T$6),A34,"")&amp;" "&amp;IF(AND(E35=$S$10,F35=$T$6),A35,"")&amp;" "&amp;IF(AND(E36=$S$10,F36=$T$6),A36,"")&amp;" "&amp;IF(AND(E37=$S$10,F37=$T$6),A37,"")&amp;" "&amp;IF(AND(E38=$S$10,F38=$T$6),A38,"")&amp;" "&amp;IF(AND(E39=$S$10,F39=$T$6),A39,"")&amp;" "&amp;IF(AND(E40=$S$10,F40=$T$6),A40,"")&amp;" "&amp;IF(AND(E41=$S$10,F41=$T$6),A41,"")&amp;" "&amp;IF(AND(E42=$S$10,F42=$T$6),A42,"")&amp;" "&amp;IF(AND(E43=$S$10,F43=$T$6),A43,"")&amp;" "&amp;IF(AND(E44=$S$10,F44=$T$6),A44,"")&amp;" "&amp;IF(AND(E45=$S$10,F45=$T$6),A45,"")&amp;" "&amp;IF(AND(E46=$S$10,F46=$T$6),A46,"")&amp;" "&amp;IF(AND(E47=$S$10,F47=$T$6),A47,"")&amp;" "&amp;IF(AND(E48=$S$10,F48=$T$6),A48,"")&amp;" "&amp;IF(AND(E49=$S$10,F49=$T$6),A49,"")&amp;" "&amp;IF(AND(E50=$S$10,F50=$T$6),A50,"")&amp;" "&amp;IF(AND(E51=$S$10,F51=$T$6),A51,"")&amp;" "&amp;IF(AND(E52=$S$10,F52=$T$6),A52,"")&amp;" "&amp;IF(AND(E53=$S$10,F53=$T$6),A53,"")&amp;" "&amp;IF(AND(E54=$S$10,F54=$T$6),A54,"")&amp;" "&amp;IF(AND(E55=$S$10,F55=$T$6),A55,"")&amp;" "&amp;IF(AND(E56=$S$10,F56=$T$6),A56,"")&amp;" "&amp;IF(AND(E57=$S$10,F57=$T$6),A57,"")&amp;" "&amp;IF(AND(E58=$S$10,F58=$T$6),A58,"")&amp;" "&amp;IF(AND(E59=$S$10,F59=$T$6),A59,"")&amp;" "&amp;IF(AND(E60=$S$10,F60=$T$6),A60,"")&amp;" "&amp;IF(AND(E61=$S$10,F61=$T$6),A61,"")&amp;" "&amp;IF(AND(E62=$S$10,F62=$T$6),A62,"")&amp;" "&amp;IF(AND(E63=$S$10,F63=$T$6),A63,"")&amp;" "&amp;IF(AND(E64=$S$10,F64=$T$6),A64,"")&amp;" "&amp;IF(AND(E65=$S$10,F65=$T$6),A65,"")&amp;" "&amp;IF(AND(E66=$S$10,F66=$T$6),A66,"")&amp;" "&amp;IF(AND(E67=$S$10,F67=$T$6),A67,"")&amp;" "&amp;IF(AND(E68=$S$10,F68=$T$6),A68,"")&amp;" "&amp;IF(AND(E69=$S$10,F69=$T$6),A69,"")&amp;" "&amp;IF(AND(E70=$S$10,F70=$T$6),A70,"")&amp;" "&amp;IF(AND(E71=$S$10,F71=$T$6),A71,"")&amp;" "&amp;IF(AND(E72=$S$10,F72=$T$6),A72,"")&amp;" "&amp;IF(AND(E73=$S$10,F73=$T$6),A73,"")&amp;" "&amp;IF(AND(E74=$S$10,F74=$T$6),A74,"")&amp;" "&amp;IF(AND(E75=$S$10,F75=$T$6),A75,"")</f>
        <v xml:space="preserve">                                                                    </v>
      </c>
      <c r="L10" s="517" t="str">
        <f>+IF(AND(E7=$S$10,F7=$U$6),A7,"")&amp;" "&amp;IF(AND(E8=$S$10,F8=$U$6),A8,"")&amp;" "&amp;IF(AND(E9=$S$10,F9=$U$6),A9,"")&amp;" "&amp;IF(AND(E10=$S$10,F10=$U$6),A10,"")&amp;" "&amp;IF(AND(E11=$S$10,F11=$U$6),A11,"")&amp;" "&amp;IF(AND(E12=$S$10,F12=$U$6),A12,"")&amp;" "&amp;IF(AND(E13=$S$10,F13=$U$6),A13,"")&amp;" "&amp;IF(AND(E14=$S$10,F14=$U$6),A14,"")&amp;" "&amp;IF(AND(E15=$S$10,F15=$U$6),A15,"")&amp;" "&amp;IF(AND(E16=$S$10,F16=$U$6),A16,"")&amp;" "&amp;IF(AND(E17=$S$10,F17=$U$6),A17,"")&amp;" "&amp;IF(AND(E18=$S$10,F18=$U$6),A18,"")&amp;" "&amp;IF(AND(E19=$S$10,F19=$U$6),A19,"")&amp;" "&amp;IF(AND(E20=$S$10,F20=$U$6),A20,"")&amp;" "&amp;IF(AND(E21=$S$10,F21=$U$6),A21,"")&amp;" "&amp;IF(AND(E22=$S$10,F22=$U$6),A22,"")&amp;" "&amp;IF(AND(E23=$S$10,F23=$U$6),A23,"")&amp;" "&amp;IF(AND(E24=$S$10,F24=$U$6),A24,"")&amp;" "&amp;IF(AND(E25=$S$10,F25=$U$6),A25,"")&amp;" "&amp;IF(AND(E26=$S$10,F26=$U$6),A26,"")&amp;" "&amp;IF(AND(E27=$S$10,F27=$U$6),A27,"")&amp;" "&amp;IF(AND(E28=$S$10,F28=$U$6),A28,"")&amp;" "&amp;IF(AND(E29=$S$10,F29=$U$6),A29,"")&amp;" "&amp;IF(AND(E30=$S$10,F30=$U$6),A30,"")&amp;" "&amp;IF(AND(E31=$S$10,F31=$U$6),A31,"")&amp;" "&amp;IF(AND(E32=$S$10,F32=$U$6),A32,"")&amp;" "&amp;IF(AND(E33=$S$10,F33=$U$6),A33,"")&amp;" "&amp;IF(AND(E34=$S$10,F34=$U$6),A34,"")&amp;" "&amp;IF(AND(E35=$S$10,F35=$U$6),A35,"")&amp;" "&amp;IF(AND(E36=$S$10,F36=$U$6),A36,"")&amp;" "&amp;IF(AND(E37=$S$10,F37=$U$6),A37,"")&amp;" "&amp;IF(AND(E38=$S$10,F38=$U$6),A38,"")&amp;" "&amp;IF(AND(E39=$S$10,F39=$U$6),A39,"")&amp;" "&amp;IF(AND(E40=$S$10,F40=$U$6),A40,"")&amp;" "&amp;IF(AND(E41=$S$10,F41=$U$6),A41,"")&amp;" "&amp;IF(AND(E42=$S$10,F42=$U$6),A42,"")&amp;" "&amp;IF(AND(E43=$S$10,F43=$U$6),A43,"")&amp;" "&amp;IF(AND(E44=$S$10,F44=$U$6),A44,"")&amp;" "&amp;IF(AND(E45=$S$10,F45=$U$6),A45,"")&amp;" "&amp;IF(AND(E46=$S$10,F46=$U$6),A46,"")&amp;" "&amp;IF(AND(E47=$S$10,F47=$U$6),A47,"")&amp;" "&amp;IF(AND(E48=$S$10,F48=$U$6),A48,"")&amp;" "&amp;IF(AND(E49=$S$10,F49=$U$6),A49,"")&amp;" "&amp;IF(AND(E50=$S$10,F50=$U$6),A50,"")&amp;" "&amp;IF(AND(E51=$S$10,F51=$U$6),A51,"")&amp;" "&amp;IF(AND(E52=$S$10,F52=$U$6),A52,"")&amp;" "&amp;IF(AND(E53=$S$10,F53=$U$6),A53,"")&amp;" "&amp;IF(AND(E54=$S$10,F54=$U$6),A54,"")&amp;" "&amp;IF(AND(E55=$S$10,F55=$U$6),A55,"")&amp;" "&amp;IF(AND(E56=$S$10,F56=$U$6),A56,"")&amp;" "&amp;IF(AND(E57=$S$10,F57=$U$6),A57,"")&amp;" "&amp;IF(AND(E58=$S$10,F58=$U$6),A58,"")&amp;" "&amp;IF(AND(E59=$S$10,F59=$U$6),A59,"")&amp;" "&amp;IF(AND(E60=$S$10,F60=$U$6),A60,"")&amp;" "&amp;IF(AND(E61=$S$10,F61=$U$6),A61,"")&amp;" "&amp;IF(AND(E62=$S$10,F62=$U$6),A62,"")&amp;" "&amp;IF(AND(E63=$S$10,F63=$U$6),A63,"")&amp;" "&amp;IF(AND(E64=$S$10,F64=$U$6),A64,"")&amp;" "&amp;IF(AND(E65=$S$10,F65=$U$6),A65,"")&amp;" "&amp;IF(AND(E66=$S$10,F66=$U$6),A66,"")&amp;" "&amp;IF(AND(E67=$S$10,F67=$U$6),A67,"")&amp;" "&amp;IF(AND(E68=$S$10,F68=$U$6),A68,"")&amp;" "&amp;IF(AND(E69=$S$10,F69=$U$6),A69,"")&amp;" "&amp;IF(AND(E70=$S$10,F70=$U$6),A70,"")&amp;" "&amp;IF(AND(E71=$S$10,F71=$U$6),A71,"")&amp;" "&amp;IF(AND(E72=$S$10,F72=$U$6),A72,"")&amp;" "&amp;IF(AND(E73=$S$10,F73=$U$6),A73,"")&amp;" "&amp;IF(AND(E74=$S$10,F74=$U$6),A74,"")&amp;" "&amp;IF(AND(E75=$S$10,F75=$U$6),A75,"")</f>
        <v xml:space="preserve">             R1GC       R2GT    R6GT R7GT  R2GF R3GF                            R6GIP         R1GCI   </v>
      </c>
      <c r="M10" s="517" t="str">
        <f>+IF(AND(E7=$S$10,F7=$V$6),A7,"")&amp;" "&amp;IF(AND(E8=$S$10,F8=$V$6),A8,"")&amp;" "&amp;IF(AND(E9=$S$10,F9=$V$6),A9,"")&amp;" "&amp;IF(AND(E10=$S$10,F10=$V$6),A10,"")&amp;" "&amp;IF(AND(E11=$S$10,F11=$V$6),A11,"")&amp;" "&amp;IF(AND(E12=$S$10,F12=$V$6),A12,"")&amp;" "&amp;IF(AND(E13=$S$10,F13=$V$6),A13,"")&amp;" "&amp;IF(AND(E14=$S$10,F14=$V$6),A14,"")&amp;" "&amp;IF(AND(E15=$S$10,F15=$V$6),A15,"")&amp;" "&amp;IF(AND(E16=$S$10,F16=$V$6),A16,"")&amp;" "&amp;IF(AND(E17=$S$10,F17=$V$6),A17,"")&amp;" "&amp;IF(AND(E18=$S$10,F18=$V$6),A18,"")&amp;" "&amp;IF(AND(E19=$S$10,F19=$V$6),A19,"")&amp;" "&amp;IF(AND(E20=$S$10,F20=$V$6),A20,"")&amp;" "&amp;IF(AND(E21=$S$10,F21=$V$6),A21,"")&amp;" "&amp;IF(AND(E22=$S$10,F22=$V$6),A22,"")&amp;" "&amp;IF(AND(E23=$S$10,F23=$V$6),A23,"")&amp;" "&amp;IF(AND(E24=$S$10,F24=$V$6),A24,"")&amp;" "&amp;IF(AND(E25=$S$10,F25=$V$6),A25,"")&amp;" "&amp;IF(AND(E26=$S$10,F26=$V$6),A26,"")&amp;" "&amp;IF(AND(E27=$S$10,F27=$V$6),A27,"")&amp;" "&amp;IF(AND(E28=$S$10,F28=$V$6),A28,"")&amp;" "&amp;IF(AND(E29=$S$10,F29=$V$6),A29,"")&amp;" "&amp;IF(AND(E30=$S$10,F30=$V$6),A30,"")&amp;" "&amp;IF(AND(E31=$S$10,F31=$V$6),A31,"")&amp;" "&amp;IF(AND(E32=$S$10,F32=$V$6),A32,"")&amp;" "&amp;IF(AND(E33=$S$10,F33=$V$6),A33,"")&amp;" "&amp;IF(AND(E34=$S$10,F34=$V$6),A34,"")&amp;" "&amp;IF(AND(E35=$S$10,F35=$V$6),A35,"")&amp;" "&amp;IF(AND(E36=$S$10,F36=$V$6),A36,"")&amp;" "&amp;IF(AND(E37=$S$10,F37=$V$6),A37,"")&amp;" "&amp;IF(AND(E38=$S$10,F38=$V$6),A38,"")&amp;" "&amp;IF(AND(E39=$S$10,F39=$V$6),A39,"")&amp;" "&amp;IF(AND(E40=$S$10,F40=$V$6),A40,"")&amp;" "&amp;IF(AND(E41=$S$10,F41=$V$6),A41,"")&amp;" "&amp;IF(AND(E42=$S$10,F42=$V$6),A42,"")&amp;" "&amp;IF(AND(E43=$S$10,F43=$V$6),A43,"")&amp;" "&amp;IF(AND(E44=$S$10,F44=$V$6),A44,"")&amp;" "&amp;IF(AND(E45=$S$10,F45=$V$6),A45,"")&amp;" "&amp;IF(AND(E46=$S$10,F46=$V$6),A46,"")&amp;" "&amp;IF(AND(E47=$S$10,F47=$V$6),A47,"")&amp;" "&amp;IF(AND(E48=$S$10,F48=$V$6),A48,"")&amp;" "&amp;IF(AND(E49=$S$10,F49=$V$6),A49,"")&amp;" "&amp;IF(AND(E50=$S$10,F50=$V$6),A50,"")&amp;" "&amp;IF(AND(E51=$S$10,F51=$V$6),A51,"")&amp;" "&amp;IF(AND(E52=$S$10,F52=$V$6),A52,"")&amp;" "&amp;IF(AND(E53=$S$10,F53=$V$6),A53,"")&amp;" "&amp;IF(AND(E54=$S$10,F54=$V$6),A54,"")&amp;" "&amp;IF(AND(E55=$S$10,F55=$V$6),A55,"")&amp;" "&amp;IF(AND(E56=$S$10,F56=$V$6),A56,"")&amp;" "&amp;IF(AND(E57=$S$10,F57=$V$6),A57,"")&amp;" "&amp;IF(AND(E58=$S$10,F58=$V$6),A58,"")&amp;" "&amp;IF(AND(E59=$S$10,F59=$V$6),A59,"")&amp;" "&amp;IF(AND(E60=$S$10,F60=$V$6),A60,"")&amp;" "&amp;IF(AND(E61=$S$10,F61=$V$6),A61,"")&amp;" "&amp;IF(AND(E62=$S$10,F62=$V$6),A62,"")&amp;" "&amp;IF(AND(E63=$S$10,F63=$V$6),A63,"")&amp;" "&amp;IF(AND(E64=$S$10,F64=$V$6),A64,"")&amp;" "&amp;IF(AND(E65=$S$10,F65=$V$6),A65,"")&amp;" "&amp;IF(AND(E66=$S$10,F66=$V$6),A66,"")&amp;" "&amp;IF(AND(E67=$S$10,F67=$V$6),A67,"")&amp;" "&amp;IF(AND(E68=$S$10,F68=$V$6),A68,"")&amp;" "&amp;IF(AND(E69=$S$10,F69=$V$6),A69,"")&amp;" "&amp;IF(AND(E70=$S$10,F70=$V$6),A70,"")&amp;" "&amp;IF(AND(E71=$S$10,F71=$V$6),A71,"")&amp;" "&amp;IF(AND(E72=$S$10,F72=$V$6),A72,"")&amp;" "&amp;IF(AND(E73=$S$10,F73=$V$6),A73,"")&amp;" "&amp;IF(AND(E74=$S$10,F74=$V$6),A74,"")&amp;" "&amp;IF(AND(E75=$S$10,F75=$V$6),A75,"")</f>
        <v xml:space="preserve">   R4AJ    R2AR  R1DE R2DE                         R1GI     R3GH  R1GS R2GS R3GS R4GS       R2GIP R3GIP R4GIP R5GIP           R1GTS  </v>
      </c>
      <c r="N10" s="515" t="str">
        <f>+IF(AND(E7=$S$10,F7=$W$6),A7,"")&amp;" "&amp;IF(AND(E8=$S$10,F8=$W$6),A8,"")&amp;" "&amp;IF(AND(E9=$S$10,F9=$W$6),A9,"")&amp;" "&amp;IF(AND(E10=$S$10,F10=$W$6),A10,"")&amp;" "&amp;IF(AND(E11=$S$10,F11=$W$6),A11,"")&amp;" "&amp;IF(AND(E12=$S$10,F12=$W$6),A12,"")&amp;" "&amp;IF(AND(E13=$S$10,F13=$W$6),A13,"")&amp;" "&amp;IF(AND(E14=$S$10,F14=$W$6),A14,"")&amp;" "&amp;IF(AND(E15=$S$10,F15=$W$6),A15,"")&amp;" "&amp;IF(AND(E16=$S$10,F16=$W$6),A16,"")&amp;" "&amp;IF(AND(E17=$S$10,F17=$W$6),A17,"")&amp;" "&amp;IF(AND(E18=$S$10,F18=$W$6),A18,"")&amp;" "&amp;IF(AND(E19=$S$10,F19=$W$6),A19,"")&amp;" "&amp;IF(AND(E20=$S$10,F20=$W$6),A20,"")&amp;" "&amp;IF(AND(E21=$S$10,F21=$W$6),A21,"")&amp;" "&amp;IF(AND(E22=$S$10,F22=$W$6),A22,"")&amp;" "&amp;IF(AND(E23=$S$10,F23=$W$6),A23,"")&amp;" "&amp;IF(AND(E24=$S$10,F24=$W$6),A24,"")&amp;" "&amp;IF(AND(E25=$S$10,F25=$W$6),A25,"")&amp;" "&amp;IF(AND(E26=$S$10,F26=$W$6),A26,"")</f>
        <v xml:space="preserve">      R1AR        R1GE  R3GE   </v>
      </c>
      <c r="O10" s="516" t="str">
        <f>+IF(AND(E7=$S$10,F7=$X$6),A7,"")&amp;" "&amp;IF(AND(E8=$S$10,F8=$X$6),A8,"")&amp;" "&amp;IF(AND(E9=$S$10,F9=$X$6),A9,"")&amp;" "&amp;IF(AND(E10=$S$10,F10=$X$6),A10,"")&amp;" "&amp;IF(AND(E11=$S$10,F11=$X$6),A11,"")&amp;" "&amp;IF(AND(E12=$S$10,F12=$X$6),A12,"")&amp;" "&amp;IF(AND(E13=$S$10,F13=$X$6),A13,"")&amp;" "&amp;IF(AND(E14=$S$10,F14=$X$6),A14,"")&amp;" "&amp;IF(AND(E15=$S$10,F15=$X$6),A15,"")&amp;" "&amp;IF(AND(E16=$S$10,F16=$X$6),A16,"")&amp;" "&amp;IF(AND(E17=$S$10,F17=$X$6),A17,"")&amp;" "&amp;IF(AND(E18=$S$10,F18=$X$6),A18,"")&amp;" "&amp;IF(AND(E19=$S$10,F19=$X$6),A19,"")&amp;" "&amp;IF(AND(E20=$S$10,F20=$X$6),A20,"")&amp;" "&amp;IF(AND(E21=$S$10,F21=$X$6),A21,"")&amp;" "&amp;IF(AND(E22=$S$10,F22=$X$6),A22,"")&amp;" "&amp;IF(AND(E23=$S$10,F23=$X$6),A23,"")&amp;" "&amp;IF(AND(E24=$S$10,F24=$X$6),A24,"")&amp;" "&amp;IF(AND(E25=$S$10,F25=$X$6),A25,"")&amp;" "&amp;IF(AND(E26=$S$10,F26=$X$6),A26,"")&amp;" "&amp;IF(AND(E27=$S$10,F27=$X$6),A27,"")&amp;" "&amp;IF(AND(E28=$S$10,F28=$X$6),A28,"")&amp;" "&amp;IF(AND(E29=$S$10,F29=$X$6),A29,"")&amp;" "&amp;IF(AND(E30=$S$10,F30=$X$6),A30,"")&amp;" "&amp;IF(AND(E31=$S$10,F31=$X$6),A31,"")&amp;" "&amp;IF(AND(E32=$S$10,F32=$X$6),A32,"")&amp;" "&amp;IF(AND(E33=$S$10,F33=$X$6),A33,"")&amp;" "&amp;IF(AND(E34=$S$10,F34=$X$6),A34,"")&amp;" "&amp;IF(AND(E35=$S$10,F35=$X$6),A35,"")&amp;" "&amp;IF(AND(E36=$S$10,F36=$X$6),A36,"")&amp;" "&amp;IF(AND(E37=$S$10,F37=$X$6),A37,"")&amp;" "&amp;IF(AND(E38=$S$10,F38=$X$6),A38,"")&amp;" "&amp;IF(AND(E39=$S$10,F39=$X$6),A39,"")&amp;" "&amp;IF(AND(E40=$S$10,F40=$X$6),A40,"")&amp;" "&amp;IF(AND(E41=$S$10,F41=$X$6),A41,"")&amp;" "&amp;IF(AND(E42=$S$10,F42=$X$6),A42,"")&amp;" "&amp;IF(AND(E43=$S$10,F43=$X$6),A43,"")&amp;" "&amp;IF(AND(E44=$S$10,F44=$X$6),A44,"")&amp;" "&amp;IF(AND(E45=$S$10,F45=$X$6),A45,"")&amp;" "&amp;IF(AND(E46=$S$10,F46=$X$6),A46,"")&amp;" "&amp;IF(AND(E47=$S$10,F47=$X$6),A47,"")&amp;" "&amp;IF(AND(E48=$S$10,F48=$X$6),A48,"")&amp;" "&amp;IF(AND(E49=$S$10,F49=$X$6),A49,"")&amp;" "&amp;IF(AND(E50=$S$10,F50=$X$6),A50,"")&amp;" "&amp;IF(AND(E51=$S$10,F51=$X$6),A51,"")&amp;" "&amp;IF(AND(E52=$S$10,F52=$X$6),A52,"")&amp;" "&amp;IF(AND(E53=$S$10,F53=$X$6),A53,"")&amp;" "&amp;IF(AND(E54=$S$10,F54=$X$6),A54,"")&amp;" "&amp;IF(AND(E55=$S$10,F55=$X$6),A55,"")&amp;" "&amp;IF(AND(E56=$S$10,F56=$X$6),A56,"")&amp;" "&amp;IF(AND(E57=$S$10,F57=$X$6),A57,"")&amp;" "&amp;IF(AND(E58=$S$10,F58=$X$6),A58,"")&amp;" "&amp;IF(AND(E59=$S$10,F59=$X$6),A59,"")&amp;" "&amp;IF(AND(E60=$S$10,F60=$X$6),A60,"")&amp;" "&amp;IF(AND(E61=$S$10,F61=$X$6),A61,"")&amp;" "&amp;IF(AND(E62=$S$10,F62=$X$6),A62,"")&amp;" "&amp;IF(AND(E63=$S$10,F63=$X$6),A63,"")&amp;" "&amp;IF(AND(E64=$S$10,F64=$X$6),A64,"")&amp;" "&amp;IF(AND(E65=$S$10,F65=$X$6),A65,"")&amp;" "&amp;IF(AND(E66=$S$10,F66=$X$6),A66,"")&amp;" "&amp;IF(AND(E67=$S$10,F67=$X$6),A67,"")&amp;" "&amp;IF(AND(E68=$S$10,F68=$X$6),A68,"")&amp;" "&amp;IF(AND(E69=$S$10,F69=$X$6),A69,"")&amp;" "&amp;IF(AND(E70=$S$10,F70=$X$6),A70,"")&amp;" "&amp;IF(AND(E71=$S$10,F71=$X$6),A71,"")&amp;" "&amp;IF(AND(E72=$S$10,F72=$X$6),A72,"")&amp;" "&amp;IF(AND(E73=$S$10,F73=$X$6),A73,"")&amp;" "&amp;IF(AND(E74=$S$10,F74=$X$6),A74,"")&amp;" "&amp;IF(AND(E75=$S$10,F75=$X$6),A75,"")</f>
        <v xml:space="preserve">                              R2GCT  R4GCT  R1GJ                                  </v>
      </c>
      <c r="P10" s="218"/>
      <c r="Q10" s="768"/>
      <c r="R10" s="221">
        <v>0.4</v>
      </c>
      <c r="S10" s="211" t="s">
        <v>264</v>
      </c>
      <c r="T10" s="227" t="s">
        <v>280</v>
      </c>
      <c r="U10" s="223" t="s">
        <v>75</v>
      </c>
      <c r="V10" s="223" t="s">
        <v>75</v>
      </c>
      <c r="W10" s="219" t="s">
        <v>278</v>
      </c>
      <c r="X10" s="220" t="s">
        <v>279</v>
      </c>
      <c r="Z10" s="207"/>
      <c r="AA10" s="207"/>
      <c r="AB10" s="214"/>
      <c r="AC10" s="224"/>
      <c r="AD10" s="225"/>
      <c r="AE10" s="222"/>
      <c r="AF10" s="222"/>
      <c r="AG10" s="222"/>
      <c r="AH10" s="226"/>
      <c r="AI10" s="222"/>
      <c r="AJ10" s="214"/>
      <c r="AK10" s="214"/>
    </row>
    <row r="11" spans="1:37" ht="157.5" customHeight="1" thickBot="1" x14ac:dyDescent="0.25">
      <c r="A11" s="215" t="str">
        <f>'2 CONTEXTO E IDENTIFICACIÓN'!A12</f>
        <v>R5AJ</v>
      </c>
      <c r="B11" s="216"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268">
        <f>'5 VALORACIÓN DEL CONTROL'!T36</f>
        <v>0.56000000000000005</v>
      </c>
      <c r="D11" s="268">
        <f>'5 VALORACIÓN DEL CONTROL'!U36</f>
        <v>0.2</v>
      </c>
      <c r="E11" s="269" t="str">
        <f t="shared" si="0"/>
        <v>Media</v>
      </c>
      <c r="F11" s="269" t="str">
        <f t="shared" si="1"/>
        <v>Leve</v>
      </c>
      <c r="G11" s="216" t="str">
        <f t="shared" si="2"/>
        <v>Moderado</v>
      </c>
      <c r="H11" s="218"/>
      <c r="I11" s="712"/>
      <c r="J11" s="496" t="s">
        <v>262</v>
      </c>
      <c r="K11" s="519" t="str">
        <f>+IF(AND(E7=$S$11,F7=$T$6),A7,"")&amp;" "&amp;IF(AND(E8=$S$11,F8=$T$6),A8,"")&amp;" "&amp;IF(AND(E9=$S$11,F9=$T$6),A9,"")&amp;" "&amp;IF(AND(E10=$S$11,F10=$T$6),A10,"")&amp;" "&amp;IF(AND(E11=$S$11,F11=$T$6),A11,"")&amp;" "&amp;IF(AND(E12=$S$11,F12=$T$6),A12,"")&amp;" "&amp;IF(AND(E13=$S$11,F13=$T$6),A13,"")&amp;" "&amp;IF(AND(E14=$S$11,F14=$T$6),A14,"")&amp;" "&amp;IF(AND(E15=$S$11,F15=$T$6),A15,"")&amp;" "&amp;IF(AND(E16=$S$11,F16=$T$6),A16,"")&amp;" "&amp;IF(AND(E17=$S$11,F17=$T$6),A17,"")&amp;" "&amp;IF(AND(E18=$S$11,F18=$T$6),A18,"")&amp;" "&amp;IF(AND(E19=$S$11,F19=$T$6),A19,"")&amp;" "&amp;IF(AND(E20=$S$11,F20=$T$6),A20,"")&amp;" "&amp;IF(AND(E21=$S$11,F21=$T$6),A21,"")&amp;" "&amp;IF(AND(E22=$S$11,F22=$T$6),A22,"")&amp;" "&amp;IF(AND(E23=$S$11,F23=$T$6),A23,"")&amp;" "&amp;IF(AND(E24=$S$11,F24=$T$6),A24,"")&amp;" "&amp;IF(AND(E25=$S$11,F25=$T$6),A25,"")&amp;" "&amp;IF(AND(E26=$S$11,F26=$T$6),A26,"")&amp;" "&amp;IF(AND(E27=$S$11,F27=$T$6),A27,"")&amp;" "&amp;IF(AND(E28=$S$11,F28=$T$6),A28,"")&amp;" "&amp;IF(AND(E29=$S$11,F29=$T$6),A29,"")&amp;" "&amp;IF(AND(E30=$S$11,F30=$T$6),A30,"")&amp;" "&amp;IF(AND(E31=$S$11,F31=$T$6),A31,"")&amp;" "&amp;IF(AND(E32=$S$11,F32=$T$6),A32,"")&amp;" "&amp;IF(AND(E33=$S$11,F33=$T$6),A33,"")&amp;" "&amp;IF(AND(E34=$S$11,F34=$T$6),A34,"")&amp;" "&amp;IF(AND(E35=$S$11,F35=$T$6),A35,"")&amp;" "&amp;IF(AND(E36=$S$11,F36=$T$6),A36,"")&amp;" "&amp;IF(AND(E37=$S$11,F37=$T$6),A37,"")&amp;" "&amp;IF(AND(E38=$S$11,F38=$T$6),A38,"")&amp;" "&amp;IF(AND(E39=$S$11,F39=$T$6),A39,"")&amp;" "&amp;IF(AND(E40=$S$11,F40=$T$6),A40,"")&amp;" "&amp;IF(AND(E41=$S$11,F41=$T$6),A41,"")&amp;" "&amp;IF(AND(E42=$S$11,F42=$T$6),A42,"")&amp;" "&amp;IF(AND(E43=$S$11,F43=$T$6),A43,"")&amp;" "&amp;IF(AND(E44=$S$11,F44=$T$6),A44,"")&amp;" "&amp;IF(AND(E45=$S$11,F45=$T$6),A45,"")&amp;" "&amp;IF(AND(E46=$S$11,F46=$T$6),A46,"")&amp;" "&amp;IF(AND(E47=$S$11,F47=$T$6),A47,"")&amp;" "&amp;IF(AND(E48=$S$11,F48=$T$6),A48,"")&amp;" "&amp;IF(AND(E49=$S$11,F49=$T$6),A49,"")&amp;" "&amp;IF(AND(E50=$S$11,F50=$T$6),A50,"")&amp;" "&amp;IF(AND(E51=$S$11,F51=$T$6),A51,"")&amp;" "&amp;IF(AND(E52=$S$11,F52=$T$6),A52,"")&amp;" "&amp;IF(AND(E53=$S$11,F53=$T$6),A53,"")&amp;" "&amp;IF(AND(E54=$S$11,F54=$T$6),A54,"")&amp;" "&amp;IF(AND(E55=$S$11,F55=$T$6),A55,"")&amp;" "&amp;IF(AND(E56=$S$11,F56=$T$6),A56,"")&amp;" "&amp;IF(AND(E57=$S$11,F57=$T$6),A57,"")&amp;" "&amp;IF(AND(E58=$S$11,F58=$T$6),A58,"")&amp;" "&amp;IF(AND(E59=$S$11,F59=$T$6),A59,"")&amp;" "&amp;IF(AND(E60=$S$11,F60=$T$6),A60,"")&amp;" "&amp;IF(AND(E61=$S$11,F61=$T$6),A61,"")&amp;" "&amp;IF(AND(E62=$S$11,F62=$T$6),A62,"")&amp;" "&amp;IF(AND(E63=$S$11,F63=$T$6),A63,"")&amp;" "&amp;IF(AND(E64=$S$11,F64=$T$6),A64,"")&amp;" "&amp;IF(AND(E65=$S$11,F65=$T$6),A65,"")&amp;" "&amp;IF(AND(E66=$S$11,F66=$T$6),A66,"")&amp;" "&amp;IF(AND(E67=$S$11,F67=$T$6),A67,"")&amp;" "&amp;IF(AND(E68=$S$11,F68=$T$6),A68,"")&amp;" "&amp;IF(AND(E69=$S$11,F69=$T$6),A69,"")&amp;" "&amp;IF(AND(E70=$S$11,F70=$T$6),A70,"")&amp;" "&amp;IF(AND(E71=$S$11,F71=$T$6),A71,"")&amp;" "&amp;IF(AND(E72=$S$11,F72=$T$6),A72,"")&amp;" "&amp;IF(AND(E73=$S$11,F73=$T$6),A73,"")&amp;" "&amp;IF(AND(E74=$S$11,F74=$T$6),A74,"")&amp;" "&amp;IF(AND(E75=$S$11,F75=$T$6),A75,"")</f>
        <v xml:space="preserve">  R3AJ                                                                  </v>
      </c>
      <c r="L11" s="519" t="str">
        <f>+IF(AND(E7=$S$11,F7=$U$6),A7,"")&amp;" "&amp;IF(AND(E8=$S$11,F8=$U$6),A8,"")&amp;" "&amp;IF(AND(E9=$S$11,F9=$U$6),A9,"")&amp;" "&amp;IF(AND(E10=$S$11,F10=$U$6),A10,"")&amp;" "&amp;IF(AND(E11=$S$11,F11=$U$6),A11,"")&amp;" "&amp;IF(AND(E12=$S$11,F12=$U$6),A12,"")&amp;" "&amp;IF(AND(E13=$S$11,F13=$U$6),A13,"")&amp;" "&amp;IF(AND(E14=$S$11,F14=$U$6),A14,"")&amp;" "&amp;IF(AND(E15=$S$11,F15=$U$6),A15,"")&amp;" "&amp;IF(AND(E16=$S$11,F16=$U$6),A16,"")&amp;" "&amp;IF(AND(E17=$S$11,F17=$U$6),A17,"")&amp;" "&amp;IF(AND(E18=$S$11,F18=$U$6),A18,"")&amp;" "&amp;IF(AND(E19=$S$11,F19=$U$6),A19,"")&amp;" "&amp;IF(AND(E20=$S$11,F20=$U$6),A20,"")&amp;" "&amp;IF(AND(E21=$S$11,F21=$U$6),A21,"")&amp;" "&amp;IF(AND(E22=$S$11,F22=$U$6),A22,"")&amp;" "&amp;IF(AND(E23=$S$11,F23=$U$6),A23,"")&amp;" "&amp;IF(AND(E24=$S$11,F24=$U$6),A24,"")&amp;" "&amp;IF(AND(E25=$S$11,F25=$U$6),A25,"")&amp;" "&amp;IF(AND(E26=$S$11,F26=$U$6),A26,"")&amp;" "&amp;IF(AND(E27=$S$11,F27=$U$6),A27,"")&amp;" "&amp;IF(AND(E28=$S$11,F28=$U$6),A28,"")&amp;" "&amp;IF(AND(E29=$S$11,F29=$U$6),A29,"")&amp;" "&amp;IF(AND(E30=$S$11,F30=$U$6),A30,"")&amp;" "&amp;IF(AND(E31=$S$11,F31=$U$6),A31,"")&amp;" "&amp;IF(AND(E32=$S$11,F32=$U$6),A32,"")&amp;" "&amp;IF(AND(E33=$S$11,F33=$U$6),A33,"")&amp;" "&amp;IF(AND(E34=$S$11,F34=$U$6),A34,"")&amp;" "&amp;IF(AND(E35=$S$11,F35=$U$6),A35,"")&amp;" "&amp;IF(AND(E36=$S$11,F36=$U$6),A36,"")&amp;" "&amp;IF(AND(E37=$S$11,F37=$U$6),A37,"")&amp;" "&amp;IF(AND(E38=$S$11,F38=$U$6),A38,"")&amp;" "&amp;IF(AND(E39=$S$11,F39=$U$6),A39,"")&amp;" "&amp;IF(AND(E40=$S$11,F40=$U$6),A40,"")&amp;" "&amp;IF(AND(E41=$S$11,F41=$U$6),A41,"")&amp;" "&amp;IF(AND(E42=$S$11,F42=$U$6),A42,"")&amp;" "&amp;IF(AND(E43=$S$11,F43=$U$6),A43,"")&amp;" "&amp;IF(AND(E44=$S$11,F44=$U$6),A44,"")&amp;" "&amp;IF(AND(E45=$S$11,F45=$U$6),A45,"")&amp;" "&amp;IF(AND(E46=$S$11,F46=$U$6),A46,"")&amp;" "&amp;IF(AND(E47=$S$11,F47=$U$6),A47,"")&amp;" "&amp;IF(AND(E48=$S$11,F48=$U$6),A48,"")&amp;" "&amp;IF(AND(E49=$S$11,F49=$U$6),A49,"")&amp;" "&amp;IF(AND(E50=$S$11,F50=$U$6),A50,"")&amp;" "&amp;IF(AND(E51=$S$11,F51=$U$6),A51,"")&amp;" "&amp;IF(AND(E52=$S$11,F52=$U$6),A52,"")&amp;" "&amp;IF(AND(E53=$S$11,F53=$U$6),A53,"")&amp;" "&amp;IF(AND(E54=$S$11,F54=$U$6),A54,"")&amp;" "&amp;IF(AND(E55=$S$11,F55=$U$6),A55,"")&amp;" "&amp;IF(AND(E56=$S$11,F56=$U$6),A56,"")&amp;" "&amp;IF(AND(E57=$S$11,F57=$U$6),A57,"")&amp;" "&amp;IF(AND(E58=$S$11,F58=$U$6),A58,"")&amp;" "&amp;IF(AND(E59=$S$11,F59=$U$6),A59,"")&amp;" "&amp;IF(AND(E60=$S$11,F60=$U$6),A60,"")&amp;" "&amp;IF(AND(E61=$S$11,F61=$U$6),A61,"")&amp;" "&amp;IF(AND(E62=$S$11,F62=$U$6),A62,"")&amp;" "&amp;IF(AND(E63=$S$11,F63=$U$6),A63,"")&amp;" "&amp;IF(AND(E64=$S$11,F64=$U$6),A64,"")&amp;" "&amp;IF(AND(E65=$S$11,F65=$U$6),A65,"")&amp;" "&amp;IF(AND(E66=$S$11,F66=$U$6),A66,"")&amp;" "&amp;IF(AND(E67=$S$11,F67=$U$6),A67,"")&amp;" "&amp;IF(AND(E68=$S$11,F68=$U$6),A68,"")&amp;" "&amp;IF(AND(E69=$S$11,F69=$U$6),A69,"")&amp;" "&amp;IF(AND(E70=$S$11,F70=$U$6),A70,"")&amp;" "&amp;IF(AND(E71=$S$11,F71=$U$6),A71,"")&amp;" "&amp;IF(AND(E72=$S$11,F72=$U$6),A72,"")&amp;" "&amp;IF(AND(E73=$S$11,F73=$U$6),A73,"")&amp;" "&amp;IF(AND(E74=$S$11,F74=$U$6),A74,"")&amp;" "&amp;IF(AND(E75=$S$11,F75=$U$6),A75,"")</f>
        <v xml:space="preserve"> R2AJ                R1GD R1GRF   R3GT R4GT R5GT   R1GF                                          </v>
      </c>
      <c r="M11" s="520" t="str">
        <f>+IF(AND(E7=$S$11,F7=$V$6),A7,"")&amp;" "&amp;IF(AND(E8=$S$11,F8=$V$6),A8,"")&amp;" "&amp;IF(AND(E9=$S$11,F9=$V$6),A9,"")&amp;" "&amp;IF(AND(E10=$S$11,F10=$V$6),A10,"")&amp;" "&amp;IF(AND(E11=$S$11,F11=$V$6),A11,"")&amp;" "&amp;IF(AND(E12=$S$11,F12=$V$6),A12,"")&amp;" "&amp;IF(AND(E13=$S$11,F13=$V$6),A13,"")&amp;" "&amp;IF(AND(E14=$S$11,F14=$V$6),A14,"")&amp;" "&amp;IF(AND(E15=$S$11,F15=$V$6),A15,"")&amp;" "&amp;IF(AND(E16=$S$11,F16=$V$6),A16,"")&amp;" "&amp;IF(AND(E17=$S$11,F17=$V$6),A17,"")&amp;" "&amp;IF(AND(E18=$S$11,F18=$V$6),A18,"")&amp;" "&amp;IF(AND(E19=$S$11,F19=$V$6),A19,"")&amp;" "&amp;IF(AND(E20=$S$11,F20=$V$6),A20,"")&amp;" "&amp;IF(AND(E21=$S$11,F21=$V$6),A21,"")&amp;" "&amp;IF(AND(E22=$S$11,F22=$V$6),A22,"")&amp;" "&amp;IF(AND(E23=$S$11,F23=$V$6),A23,"")&amp;" "&amp;IF(AND(E24=$S$11,F24=$V$6),A24,"")&amp;" "&amp;IF(AND(E25=$S$11,F25=$V$6),A25,"")&amp;" "&amp;IF(AND(E26=$S$11,F26=$V$6),A26,"")&amp;" "&amp;IF(AND(E27=$S$11,F27=$V$6),A27,"")&amp;" "&amp;IF(AND(E28=$S$11,F28=$V$6),A28,"")&amp;" "&amp;IF(AND(E29=$S$11,F29=$V$6),A29,"")&amp;" "&amp;IF(AND(E30=$S$11,F30=$V$6),A30,"")&amp;" "&amp;IF(AND(E31=$S$11,F31=$V$6),A31,"")&amp;" "&amp;IF(AND(E32=$S$11,F32=$V$6),A32,"")&amp;" "&amp;IF(AND(E33=$S$11,F33=$V$6),A33,"")&amp;" "&amp;IF(AND(E34=$S$11,F34=$V$6),A34,"")&amp;" "&amp;IF(AND(E35=$S$11,F35=$V$6),A35,"")&amp;" "&amp;IF(AND(E36=$S$11,F36=$V$6),A36,"")&amp;" "&amp;IF(AND(E37=$S$11,F37=$V$6),A37,"")&amp;" "&amp;IF(AND(E38=$S$11,F38=$V$6),A38,"")&amp;" "&amp;IF(AND(E39=$S$11,F39=$V$6),A39,"")&amp;" "&amp;IF(AND(E40=$S$11,F40=$V$6),A40,"")&amp;" "&amp;IF(AND(E41=$S$11,F41=$V$6),A41,"")&amp;" "&amp;IF(AND(E42=$S$11,F42=$V$6),A42,"")&amp;" "&amp;IF(AND(E43=$S$11,F43=$V$6),A43,"")&amp;" "&amp;IF(AND(E44=$S$11,F44=$V$6),A44,"")&amp;" "&amp;IF(AND(E45=$S$11,F45=$V$6),A45,"")&amp;" "&amp;IF(AND(E46=$S$11,F46=$V$6),A46,"")&amp;" "&amp;IF(AND(E47=$S$11,F47=$V$6),A47,"")&amp;" "&amp;IF(AND(E48=$S$11,F48=$V$6),A48,"")&amp;" "&amp;IF(AND(E49=$S$11,F49=$V$6),A49,"")&amp;" "&amp;IF(AND(E50=$S$11,F50=$V$6),A50,"")&amp;" "&amp;IF(AND(E51=$S$11,F51=$V$6),A51,"")&amp;" "&amp;IF(AND(E52=$S$11,F52=$V$6),A52,"")&amp;" "&amp;IF(AND(E53=$S$11,F53=$V$6),A53,"")&amp;" "&amp;IF(AND(E54=$S$11,F54=$V$6),A54,"")&amp;" "&amp;IF(AND(E55=$S$11,F55=$V$6),A55,"")&amp;" "&amp;IF(AND(E56=$S$11,F56=$V$6),A56,"")&amp;" "&amp;IF(AND(E57=$S$11,F57=$V$6),A57,"")&amp;" "&amp;IF(AND(E58=$S$11,F58=$V$6),A58,"")&amp;" "&amp;IF(AND(E59=$S$11,F59=$V$6),A59,"")&amp;" "&amp;IF(AND(E60=$S$11,F60=$V$6),A60,"")&amp;" "&amp;IF(AND(E61=$S$11,F61=$V$6),A61,"")&amp;" "&amp;IF(AND(E62=$S$11,F62=$V$6),A62,"")&amp;" "&amp;IF(AND(E63=$S$11,F63=$V$6),A63,"")&amp;" "&amp;IF(AND(E64=$S$11,F64=$V$6),A64,"")&amp;" "&amp;IF(AND(E65=$S$11,F65=$V$6),A65,"")&amp;" "&amp;IF(AND(E66=$S$11,F66=$V$6),A66,"")&amp;" "&amp;IF(AND(E67=$S$11,F67=$V$6),A67,"")&amp;" "&amp;IF(AND(E68=$S$11,F68=$V$6),A68,"")&amp;" "&amp;IF(AND(E69=$S$11,F69=$V$6),A69,"")&amp;" "&amp;IF(AND(E70=$S$11,F70=$V$6),A70,"")&amp;" "&amp;IF(AND(E71=$S$11,F71=$V$6),A71,"")&amp;" "&amp;IF(AND(E72=$S$11,F72=$V$6),A72,"")&amp;" "&amp;IF(AND(E73=$S$11,F73=$V$6),A73,"")&amp;" "&amp;IF(AND(E74=$S$11,F74=$V$6),A74,"")&amp;" "&amp;IF(AND(E75=$S$11,F75=$V$6),A75,"")</f>
        <v xml:space="preserve">            R3FI                             R4GH                          R2GTS </v>
      </c>
      <c r="N11" s="521" t="str">
        <f>+IF(AND(E7=$S$11,F7=$W$6),A7,"")&amp;" "&amp;IF(AND(E8=$S$11,F8=$W$6),A8,"")&amp;" "&amp;IF(AND(E9=$S$11,F9=$W$6),A9,"")&amp;" "&amp;IF(AND(E10=$S$11,F10=$W$6),A10,"")&amp;" "&amp;IF(AND(E11=$S$11,F11=$W$6),A11,"")&amp;" "&amp;IF(AND(E12=$S$11,F12=$W$6),A12,"")&amp;" "&amp;IF(AND(E13=$S$11,F13=$W$6),A13,"")&amp;" "&amp;IF(AND(E14=$S$11,F14=$W$6),A14,"")&amp;" "&amp;IF(AND(E15=$S$11,F15=$W$6),A15,"")&amp;" "&amp;IF(AND(E16=$S$11,F16=$W$6),A16,"")&amp;" "&amp;IF(AND(E17=$S$11,F17=$W$6),A17,"")&amp;" "&amp;IF(AND(E18=$S$11,F18=$W$6),A18,"")&amp;" "&amp;IF(AND(E19=$S$11,F19=$W$6),A19,"")&amp;" "&amp;IF(AND(E20=$S$11,F20=$W$6),A20,"")&amp;" "&amp;IF(AND(E21=$S$11,F21=$W$6),A21,"")&amp;" "&amp;IF(AND(E22=$S$11,F22=$W$6),A22,"")&amp;" "&amp;IF(AND(E23=$S$11,F23=$W$6),A23,"")&amp;" "&amp;IF(AND(E24=$S$11,F24=$W$6),A24,"")&amp;" "&amp;IF(AND(E25=$S$11,F25=$W$6),A25,"")&amp;" "&amp;IF(AND(E26=$S$11,F26=$W$6),A26,"")&amp;" "&amp;IF(AND(E27=$S$11,F27=$W$6),A27,"")&amp;" "&amp;IF(AND(E28=$S$11,F28=$W$6),A28,"")&amp;" "&amp;IF(AND(E29=$S$11,F29=$W$6),A29,"")&amp;" "&amp;IF(AND(E30=$S$11,F30=$W$6),A30,"")&amp;" "&amp;IF(AND(E31=$S$11,F31=$W$6),A31,"")&amp;" "&amp;IF(AND(E32=$S$11,F32=$W$6),A32,"")&amp;" "&amp;IF(AND(E33=$S$11,F33=$W$6),A33,"")&amp;" "&amp;IF(AND(E34=$S$11,F34=$W$6),A34,"")&amp;" "&amp;IF(AND(E35=$S$11,F35=$W$6),A35,"")&amp;" "&amp;IF(AND(E36=$S$11,F36=$W$6),A36,"")&amp;" "&amp;IF(AND(E37=$S$11,F37=$W$6),A37,"")&amp;" "&amp;IF(AND(E38=$S$11,F38=$W$6),A38,"")&amp;" "&amp;IF(AND(E39=$S$11,F39=$W$6),A39,"")&amp;" "&amp;IF(AND(E40=$S$11,F40=$W$6),A40,"")&amp;" "&amp;IF(AND(E41=$S$11,F41=$W$6),A41,"")&amp;" "&amp;IF(AND(E42=$S$11,F42=$W$6),A42,"")&amp;" "&amp;IF(AND(E43=$S$11,F43=$W$6),A43,"")&amp;" "&amp;IF(AND(E44=$S$11,F44=$W$6),A44,"")&amp;" "&amp;IF(AND(E45=$S$11,F45=$W$6),A45,"")&amp;" "&amp;IF(AND(E46=$S$11,F46=$W$6),A46,"")&amp;" "&amp;IF(AND(E47=$S$11,F47=$W$6),A47,"")&amp;" "&amp;IF(AND(E48=$S$11,F48=$W$6),A48,"")&amp;" "&amp;IF(AND(E49=$S$11,F49=$W$6),A49,"")&amp;" "&amp;IF(AND(E50=$S$11,F50=$W$6),A50,"")&amp;" "&amp;IF(AND(E51=$S$11,F51=$W$6),A51,"")&amp;" "&amp;IF(AND(E52=$S$11,F52=$W$6),A52,"")&amp;" "&amp;IF(AND(E53=$S$11,F53=$W$6),A53,"")&amp;" "&amp;IF(AND(E54=$S$11,F54=$W$6),A54,"")&amp;" "&amp;IF(AND(E55=$S$11,F55=$W$6),A55,"")&amp;" "&amp;IF(AND(E56=$S$11,F56=$W$6),A56,"")&amp;" "&amp;IF(AND(E57=$S$11,F57=$W$6),A57,"")&amp;" "&amp;IF(AND(E58=$S$11,F58=$W$6),A58,"")&amp;" "&amp;IF(AND(E59=$S$11,F59=$W$6),A59,"")&amp;" "&amp;IF(AND(E60=$S$11,F60=$W$6),A60,"")&amp;" "&amp;IF(AND(E61=$S$11,F61=$W$6),A61,"")&amp;" "&amp;IF(AND(E62=$S$11,F62=$W$6),A62,"")&amp;" "&amp;IF(AND(E63=$S$11,F63=$W$6),A63,"")&amp;" "&amp;IF(AND(E64=$S$11,F64=$W$6),A64,"")&amp;" "&amp;IF(AND(E65=$S$11,F65=$W$6),A65,"")&amp;" "&amp;IF(AND(E66=$S$11,F66=$W$6),A66,"")&amp;" "&amp;IF(AND(E67=$S$11,F67=$W$6),A67,"")&amp;" "&amp;IF(AND(E68=$S$11,F68=$W$6),A68,"")&amp;" "&amp;IF(AND(E69=$S$11,F69=$W$6),A69,"")&amp;" "&amp;IF(AND(E70=$S$11,F70=$W$6),A70,"")&amp;" "&amp;IF(AND(E71=$S$11,F71=$W$6),A71,"")&amp;" "&amp;IF(AND(E72=$S$11,F72=$W$6),A72,"")&amp;" "&amp;IF(AND(E73=$S$11,F73=$W$6),A73,"")&amp;" "&amp;IF(AND(E74=$S$11,F74=$W$6),A74,"")&amp;" "&amp;IF(AND(E75=$S$11,F75=$W$6),A75,"")</f>
        <v xml:space="preserve">           R2FI    R2GE                                                     </v>
      </c>
      <c r="O11" s="522" t="str">
        <f>+IF(AND(E7=$S$11,F7=$X$6),A7,"")&amp;" "&amp;IF(AND(E8=$S$11,F8=$X$6),A8,"")&amp;" "&amp;IF(AND(E9=$S$11,F9=$X$6),A9,"")&amp;" "&amp;IF(AND(E10=$S$11,F10=$X$6),A10,"")&amp;" "&amp;IF(AND(E11=$S$11,F11=$X$6),A11,"")&amp;" "&amp;IF(AND(E12=$S$11,F12=$X$6),A12,"")&amp;" "&amp;IF(AND(E13=$S$11,F13=$X$6),A13,"")&amp;" "&amp;IF(AND(E14=$S$11,F14=$X$6),A14,"")&amp;" "&amp;IF(AND(E15=$S$11,F15=$X$6),A15,"")&amp;" "&amp;IF(AND(E16=$S$11,F16=$X$6),A16,"")&amp;" "&amp;IF(AND(E17=$S$11,F17=$X$6),A17,"")&amp;" "&amp;IF(AND(E18=$S$11,F18=$X$6),A18,"")&amp;" "&amp;IF(AND(E19=$S$11,F19=$X$6),A19,"")&amp;" "&amp;IF(AND(E20=$S$11,F20=$X$6),A20,"")&amp;" "&amp;IF(AND(E21=$S$11,F21=$X$6),A21,"")&amp;" "&amp;IF(AND(E22=$S$11,F22=$X$6),A22,"")&amp;" "&amp;IF(AND(E23=$S$11,F23=$X$6),A23,"")&amp;" "&amp;IF(AND(E24=$S$11,F24=$X$6),A24,"")&amp;" "&amp;IF(AND(E25=$S$11,F25=$X$6),A25,"")&amp;" "&amp;IF(AND(E26=$S$11,F26=$X$6),A26,"")&amp;" "&amp;IF(AND(E27=$S$11,F27=$X$6),A27,"")&amp;" "&amp;IF(AND(E28=$S$11,F28=$X$6),A28,"")&amp;" "&amp;IF(AND(E29=$S$11,F29=$X$6),A29,"")&amp;" "&amp;IF(AND(E30=$S$11,F30=$X$6),A30,"")&amp;" "&amp;IF(AND(E31=$S$11,F31=$X$6),A31,"")&amp;" "&amp;IF(AND(E32=$S$11,F32=$X$6),A32,"")&amp;" "&amp;IF(AND(E33=$S$11,F33=$X$6),A33,"")&amp;" "&amp;IF(AND(E34=$S$11,F34=$X$6),A34,"")&amp;" "&amp;IF(AND(E35=$S$11,F35=$X$6),A35,"")&amp;" "&amp;IF(AND(E36=$S$11,F36=$X$6),A36,"")&amp;" "&amp;IF(AND(E37=$S$11,F37=$X$6),A37,"")&amp;" "&amp;IF(AND(E38=$S$11,F38=$X$6),A38,"")&amp;" "&amp;IF(AND(E39=$S$11,F39=$X$6),A39,"")&amp;" "&amp;IF(AND(E40=$S$11,F40=$X$6),A40,"")&amp;" "&amp;IF(AND(E41=$S$11,F41=$X$6),A41,"")&amp;" "&amp;IF(AND(E42=$S$11,F42=$X$6),A42,"")&amp;" "&amp;IF(AND(E43=$S$11,F43=$X$6),A43,"")&amp;" "&amp;IF(AND(E44=$S$11,F44=$X$6),A44,"")&amp;" "&amp;IF(AND(E45=$S$11,F45=$X$6),A45,"")&amp;" "&amp;IF(AND(E46=$S$11,F46=$X$6),A46,"")&amp;" "&amp;IF(AND(E47=$S$11,F47=$X$6),A47,"")&amp;" "&amp;IF(AND(E48=$S$11,F48=$X$6),A48,"")&amp;" "&amp;IF(AND(E49=$S$11,F49=$X$6),A49,"")&amp;" "&amp;IF(AND(E50=$S$11,F50=$X$6),A50,"")&amp;" "&amp;IF(AND(E51=$S$11,F51=$X$6),A51,"")&amp;" "&amp;IF(AND(E52=$S$11,F52=$X$6),A52,"")&amp;" "&amp;IF(AND(E53=$S$11,F53=$X$6),A53,"")&amp;" "&amp;IF(AND(E54=$S$11,F54=$X$6),A54,"")&amp;" "&amp;IF(AND(E55=$S$11,F55=$X$6),A55,"")&amp;" "&amp;IF(AND(E56=$S$11,F56=$X$6),A56,"")&amp;" "&amp;IF(AND(E57=$S$11,F57=$X$6),A57,"")&amp;" "&amp;IF(AND(E58=$S$11,F58=$X$6),A58,"")&amp;" "&amp;IF(AND(E59=$S$11,F59=$X$6),A59,"")&amp;" "&amp;IF(AND(E60=$S$11,F60=$X$6),A60,"")&amp;" "&amp;IF(AND(E61=$S$11,F61=$X$6),A61,"")&amp;" "&amp;IF(AND(E62=$S$11,F62=$X$6),A62,"")&amp;" "&amp;IF(AND(E63=$S$11,F63=$X$6),A63,"")&amp;" "&amp;IF(AND(E64=$S$11,F64=$X$6),A64,"")&amp;" "&amp;IF(AND(E65=$S$11,F65=$X$6),A65,"")&amp;" "&amp;IF(AND(E66=$S$11,F66=$X$6),A66,"")&amp;" "&amp;IF(AND(E67=$S$11,F67=$X$6),A67,"")&amp;" "&amp;IF(AND(E68=$S$11,F68=$X$6),A68,"")&amp;" "&amp;IF(AND(E69=$S$11,F69=$X$6),A69,"")&amp;" "&amp;IF(AND(E70=$S$11,F70=$X$6),A70,"")&amp;" "&amp;IF(AND(E71=$S$11,F71=$X$6),A71,"")&amp;" "&amp;IF(AND(E72=$S$11,F72=$X$6),A72,"")&amp;" "&amp;IF(AND(E73=$S$11,F73=$X$6),A73,"")&amp;" "&amp;IF(AND(E74=$S$11,F74=$X$6),A74,"")&amp;" "&amp;IF(AND(E75=$S$11,F75=$X$6),A75,"")</f>
        <v xml:space="preserve">                                                                    </v>
      </c>
      <c r="P11" s="218"/>
      <c r="Q11" s="769"/>
      <c r="R11" s="233">
        <v>0.2</v>
      </c>
      <c r="S11" s="228" t="s">
        <v>262</v>
      </c>
      <c r="T11" s="229" t="s">
        <v>280</v>
      </c>
      <c r="U11" s="229" t="s">
        <v>280</v>
      </c>
      <c r="V11" s="230" t="s">
        <v>75</v>
      </c>
      <c r="W11" s="231" t="s">
        <v>278</v>
      </c>
      <c r="X11" s="232" t="s">
        <v>279</v>
      </c>
      <c r="Z11" s="207"/>
      <c r="AA11" s="207"/>
      <c r="AB11" s="214"/>
      <c r="AC11" s="224"/>
      <c r="AD11" s="225"/>
      <c r="AE11" s="222"/>
      <c r="AF11" s="222"/>
      <c r="AG11" s="222"/>
      <c r="AH11" s="234"/>
      <c r="AI11" s="222"/>
      <c r="AJ11" s="214"/>
      <c r="AK11" s="214"/>
    </row>
    <row r="12" spans="1:37" ht="30.95" customHeight="1" x14ac:dyDescent="0.2">
      <c r="A12" s="215" t="str">
        <f>'2 CONTEXTO E IDENTIFICACIÓN'!A13</f>
        <v>R6AJ</v>
      </c>
      <c r="B12" s="216" t="str">
        <f>+'2 CONTEXTO E IDENTIFICACIÓN'!E13</f>
        <v>Posibilidad de afectación reputacional por una queja de un grupo de valor debido a fallas en la calidad en la prestación del servicio  de atención en el programa Distrital de Justicia Juvenil Restaurativa</v>
      </c>
      <c r="C12" s="268">
        <f>'5 VALORACIÓN DEL CONTROL'!T42</f>
        <v>0.6</v>
      </c>
      <c r="D12" s="268">
        <f>'5 VALORACIÓN DEL CONTROL'!U42</f>
        <v>0.8</v>
      </c>
      <c r="E12" s="269" t="str">
        <f t="shared" si="0"/>
        <v>Media</v>
      </c>
      <c r="F12" s="269" t="str">
        <f t="shared" si="1"/>
        <v>Mayor</v>
      </c>
      <c r="G12" s="216" t="str">
        <f t="shared" si="2"/>
        <v>Alto</v>
      </c>
      <c r="H12" s="218"/>
      <c r="I12" s="504"/>
      <c r="J12" s="504"/>
      <c r="K12" s="504"/>
      <c r="L12" s="504"/>
      <c r="M12" s="504"/>
      <c r="N12" s="504"/>
      <c r="O12" s="504"/>
      <c r="P12" s="218"/>
      <c r="X12" s="343"/>
      <c r="Z12" s="207"/>
      <c r="AA12" s="207"/>
      <c r="AB12" s="214"/>
      <c r="AC12" s="224"/>
      <c r="AD12" s="225"/>
      <c r="AE12" s="222"/>
      <c r="AF12" s="222"/>
      <c r="AG12" s="222"/>
      <c r="AH12" s="222"/>
      <c r="AI12" s="222"/>
      <c r="AJ12" s="214"/>
      <c r="AK12" s="214"/>
    </row>
    <row r="13" spans="1:37" ht="30.95" customHeight="1" x14ac:dyDescent="0.2">
      <c r="A13" s="215" t="str">
        <f>'2 CONTEXTO E IDENTIFICACIÓN'!A14</f>
        <v>R1AR</v>
      </c>
      <c r="B13" s="216" t="str">
        <f>+'2 CONTEXTO E IDENTIFICACIÓN'!E14</f>
        <v>Posibilidad de afectación reputacional por sanciones de entes de control  debido a responder PQRSDF fuera de los tiempos de ley</v>
      </c>
      <c r="C13" s="268">
        <f>'5 VALORACIÓN DEL CONTROL'!T48</f>
        <v>0.36</v>
      </c>
      <c r="D13" s="268">
        <f>'5 VALORACIÓN DEL CONTROL'!U48</f>
        <v>0.8</v>
      </c>
      <c r="E13" s="269" t="str">
        <f t="shared" si="0"/>
        <v>Baja</v>
      </c>
      <c r="F13" s="269" t="str">
        <f t="shared" si="1"/>
        <v>Mayor</v>
      </c>
      <c r="G13" s="216" t="str">
        <f t="shared" si="2"/>
        <v>Alto</v>
      </c>
      <c r="H13" s="218"/>
      <c r="I13" s="504"/>
      <c r="J13" s="504"/>
      <c r="K13" s="504"/>
      <c r="L13" s="504"/>
      <c r="M13" s="504"/>
      <c r="N13" s="504"/>
      <c r="O13" s="504"/>
      <c r="P13" s="218"/>
      <c r="T13" s="200" t="s">
        <v>281</v>
      </c>
      <c r="V13" s="207"/>
      <c r="W13" s="207"/>
      <c r="X13" s="378"/>
      <c r="Y13" s="207"/>
      <c r="Z13" s="207"/>
      <c r="AA13" s="207"/>
      <c r="AB13" s="214"/>
      <c r="AC13" s="224"/>
      <c r="AD13" s="214"/>
      <c r="AE13" s="225"/>
      <c r="AF13" s="225"/>
      <c r="AG13" s="225"/>
      <c r="AH13" s="225"/>
      <c r="AI13" s="225"/>
      <c r="AJ13" s="214"/>
      <c r="AK13" s="214"/>
    </row>
    <row r="14" spans="1:37" ht="30.95" customHeight="1" x14ac:dyDescent="0.2">
      <c r="A14" s="215" t="str">
        <f>'2 CONTEXTO E IDENTIFICACIÓN'!A15</f>
        <v>R2AR</v>
      </c>
      <c r="B14" s="216" t="str">
        <f>+'2 CONTEXTO E IDENTIFICACIÓN'!E15</f>
        <v>Posibilidad de afectación reputacional por sanciones de entes de control  debido a publicación extemporánea de informes de PQRSDF en la pagina web de la entidad</v>
      </c>
      <c r="C14" s="268">
        <f>'5 VALORACIÓN DEL CONTROL'!T54</f>
        <v>0.24</v>
      </c>
      <c r="D14" s="268">
        <f>'5 VALORACIÓN DEL CONTROL'!U54</f>
        <v>0.6</v>
      </c>
      <c r="E14" s="269" t="str">
        <f t="shared" si="0"/>
        <v>Baja</v>
      </c>
      <c r="F14" s="269" t="str">
        <f t="shared" si="1"/>
        <v>Moderado</v>
      </c>
      <c r="G14" s="216" t="str">
        <f t="shared" si="2"/>
        <v>Moderado</v>
      </c>
      <c r="H14" s="218"/>
      <c r="I14" s="504"/>
      <c r="J14" s="504"/>
      <c r="K14" s="504"/>
      <c r="L14" s="504"/>
      <c r="M14" s="504"/>
      <c r="N14" s="504"/>
      <c r="O14" s="504"/>
      <c r="P14" s="218"/>
      <c r="T14" s="235" t="s">
        <v>279</v>
      </c>
      <c r="V14" s="207"/>
      <c r="W14" s="207"/>
      <c r="X14" s="378"/>
      <c r="Y14" s="207"/>
      <c r="Z14" s="207"/>
      <c r="AA14" s="207"/>
      <c r="AB14" s="214"/>
      <c r="AC14" s="214"/>
      <c r="AD14" s="214"/>
      <c r="AE14" s="222"/>
      <c r="AF14" s="222"/>
      <c r="AG14" s="222"/>
      <c r="AH14" s="222"/>
      <c r="AI14" s="222"/>
      <c r="AJ14" s="214"/>
      <c r="AK14" s="214"/>
    </row>
    <row r="15" spans="1:37" ht="30.95" customHeight="1" x14ac:dyDescent="0.2">
      <c r="A15" s="215" t="str">
        <f>'2 CONTEXTO E IDENTIFICACIÓN'!A16</f>
        <v>R1CID</v>
      </c>
      <c r="B15" s="216" t="str">
        <f>+'2 CONTEXTO E IDENTIFICACIÓN'!E16</f>
        <v>Posibilidad de afectación reputacional y económica por demandas de parte de los particulares o vencimiento de los términos debido a procesos disciplinarios desarrollados y fallados sin cumplir con los parámetros de ley.</v>
      </c>
      <c r="C15" s="268">
        <f>'5 VALORACIÓN DEL CONTROL'!T60</f>
        <v>0.48</v>
      </c>
      <c r="D15" s="268">
        <f>'5 VALORACIÓN DEL CONTROL'!U60</f>
        <v>0.4</v>
      </c>
      <c r="E15" s="269" t="str">
        <f t="shared" si="0"/>
        <v>Media</v>
      </c>
      <c r="F15" s="269" t="str">
        <f t="shared" si="1"/>
        <v>Menor</v>
      </c>
      <c r="G15" s="216" t="str">
        <f t="shared" si="2"/>
        <v>Moderado</v>
      </c>
      <c r="H15" s="218"/>
      <c r="I15" s="504"/>
      <c r="J15" s="504"/>
      <c r="K15" s="504"/>
      <c r="L15" s="504"/>
      <c r="M15" s="504"/>
      <c r="N15" s="504"/>
      <c r="O15" s="504"/>
      <c r="P15" s="218"/>
      <c r="T15" s="219" t="s">
        <v>278</v>
      </c>
      <c r="U15" s="207"/>
      <c r="V15" s="207"/>
      <c r="W15" s="207"/>
      <c r="X15" s="378"/>
      <c r="Y15" s="207"/>
      <c r="Z15" s="207"/>
      <c r="AA15" s="207"/>
      <c r="AB15" s="214"/>
      <c r="AC15" s="214"/>
      <c r="AD15" s="214"/>
      <c r="AE15" s="222"/>
      <c r="AF15" s="222"/>
      <c r="AG15" s="222"/>
      <c r="AH15" s="222"/>
      <c r="AI15" s="222"/>
      <c r="AJ15" s="214"/>
      <c r="AK15" s="214"/>
    </row>
    <row r="16" spans="1:37" ht="30.95" customHeight="1" x14ac:dyDescent="0.2">
      <c r="A16" s="215" t="str">
        <f>'2 CONTEXTO E IDENTIFICACIÓN'!A17</f>
        <v>R1DE</v>
      </c>
      <c r="B16" s="216"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C16" s="268">
        <f>'5 VALORACIÓN DEL CONTROL'!T66</f>
        <v>0.36</v>
      </c>
      <c r="D16" s="268">
        <f>'5 VALORACIÓN DEL CONTROL'!U66</f>
        <v>0.6</v>
      </c>
      <c r="E16" s="269" t="str">
        <f t="shared" si="0"/>
        <v>Baja</v>
      </c>
      <c r="F16" s="269" t="str">
        <f t="shared" si="1"/>
        <v>Moderado</v>
      </c>
      <c r="G16" s="216" t="str">
        <f t="shared" si="2"/>
        <v>Moderado</v>
      </c>
      <c r="H16" s="218"/>
      <c r="I16" s="504"/>
      <c r="J16" s="504"/>
      <c r="K16" s="504"/>
      <c r="L16" s="504"/>
      <c r="M16" s="504"/>
      <c r="N16" s="504"/>
      <c r="O16" s="504"/>
      <c r="P16" s="218"/>
      <c r="S16" s="236"/>
      <c r="T16" s="223" t="s">
        <v>75</v>
      </c>
      <c r="U16" s="236"/>
      <c r="V16" s="236"/>
      <c r="W16" s="236"/>
      <c r="X16" s="379"/>
      <c r="Y16" s="236"/>
      <c r="Z16" s="236"/>
      <c r="AA16" s="236"/>
      <c r="AB16" s="214"/>
      <c r="AC16" s="214"/>
      <c r="AD16" s="237"/>
      <c r="AE16" s="237"/>
      <c r="AF16" s="237"/>
      <c r="AG16" s="237"/>
      <c r="AH16" s="237"/>
      <c r="AI16" s="237"/>
      <c r="AJ16" s="214"/>
      <c r="AK16" s="214"/>
    </row>
    <row r="17" spans="1:37" ht="30.95" customHeight="1" x14ac:dyDescent="0.2">
      <c r="A17" s="215" t="str">
        <f>'2 CONTEXTO E IDENTIFICACIÓN'!A18</f>
        <v>R2DE</v>
      </c>
      <c r="B17" s="216" t="str">
        <f>+'2 CONTEXTO E IDENTIFICACIÓN'!E18</f>
        <v>Posibilidad de afectación reputacional por sanciones de entes de control debido a falencias en la Calidad de la información  sobre la ejecucion de los proyectos de inversion.</v>
      </c>
      <c r="C17" s="268">
        <f>'5 VALORACIÓN DEL CONTROL'!T72</f>
        <v>0.36</v>
      </c>
      <c r="D17" s="268">
        <f>'5 VALORACIÓN DEL CONTROL'!U72</f>
        <v>0.6</v>
      </c>
      <c r="E17" s="269" t="str">
        <f t="shared" si="0"/>
        <v>Baja</v>
      </c>
      <c r="F17" s="269" t="str">
        <f t="shared" si="1"/>
        <v>Moderado</v>
      </c>
      <c r="G17" s="216" t="str">
        <f t="shared" si="2"/>
        <v>Moderado</v>
      </c>
      <c r="H17" s="218"/>
      <c r="I17" s="504"/>
      <c r="J17" s="504"/>
      <c r="K17" s="504"/>
      <c r="L17" s="504"/>
      <c r="M17" s="504"/>
      <c r="N17" s="504"/>
      <c r="O17" s="504"/>
      <c r="P17" s="218"/>
      <c r="S17" s="236"/>
      <c r="T17" s="227" t="s">
        <v>280</v>
      </c>
      <c r="X17" s="343"/>
      <c r="Z17" s="236"/>
      <c r="AA17" s="236"/>
      <c r="AB17" s="214"/>
      <c r="AC17" s="214"/>
      <c r="AD17" s="214"/>
      <c r="AE17" s="222"/>
      <c r="AF17" s="222"/>
      <c r="AG17" s="222"/>
      <c r="AH17" s="222"/>
      <c r="AI17" s="222"/>
      <c r="AJ17" s="214"/>
      <c r="AK17" s="214"/>
    </row>
    <row r="18" spans="1:37" ht="30.95" customHeight="1" x14ac:dyDescent="0.2">
      <c r="A18" s="215" t="str">
        <f>'2 CONTEXTO E IDENTIFICACIÓN'!A19</f>
        <v>R2FI</v>
      </c>
      <c r="B18" s="216"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268">
        <f>'5 VALORACIÓN DEL CONTROL'!T78</f>
        <v>1.5551999999999996E-2</v>
      </c>
      <c r="D18" s="268">
        <f>'5 VALORACIÓN DEL CONTROL'!U78</f>
        <v>0.8</v>
      </c>
      <c r="E18" s="269" t="str">
        <f t="shared" si="0"/>
        <v>Muy Baja</v>
      </c>
      <c r="F18" s="269" t="str">
        <f t="shared" si="1"/>
        <v>Mayor</v>
      </c>
      <c r="G18" s="216" t="str">
        <f t="shared" si="2"/>
        <v>Alto</v>
      </c>
      <c r="H18" s="218"/>
      <c r="I18" s="504"/>
      <c r="J18" s="504"/>
      <c r="K18" s="504"/>
      <c r="L18" s="504"/>
      <c r="M18" s="504"/>
      <c r="N18" s="504"/>
      <c r="O18" s="504"/>
      <c r="P18" s="218"/>
      <c r="Q18" s="239"/>
      <c r="R18" s="239"/>
      <c r="S18" s="236"/>
      <c r="X18" s="343"/>
      <c r="Z18" s="236"/>
      <c r="AA18" s="236"/>
      <c r="AB18" s="214"/>
      <c r="AC18" s="214"/>
      <c r="AD18" s="214"/>
      <c r="AE18" s="222"/>
      <c r="AF18" s="222"/>
      <c r="AG18" s="222"/>
      <c r="AH18" s="222"/>
      <c r="AI18" s="222"/>
      <c r="AJ18" s="214"/>
      <c r="AK18" s="214"/>
    </row>
    <row r="19" spans="1:37" ht="30.95" customHeight="1" x14ac:dyDescent="0.2">
      <c r="A19" s="215" t="str">
        <f>'2 CONTEXTO E IDENTIFICACIÓN'!A20</f>
        <v>R3FI</v>
      </c>
      <c r="B19" s="216" t="str">
        <f>+'2 CONTEXTO E IDENTIFICACIÓN'!E20</f>
        <v xml:space="preserve">Posibilidad de afectación reputacional por queja de un grupo de valor debido a fallas en la formulacion de planes institucionales en materia de MIPG </v>
      </c>
      <c r="C19" s="268">
        <f>'5 VALORACIÓN DEL CONTROL'!T84</f>
        <v>0.12</v>
      </c>
      <c r="D19" s="268">
        <f>'5 VALORACIÓN DEL CONTROL'!U84</f>
        <v>0.6</v>
      </c>
      <c r="E19" s="269" t="str">
        <f t="shared" si="0"/>
        <v>Muy Baja</v>
      </c>
      <c r="F19" s="269" t="str">
        <f t="shared" si="1"/>
        <v>Moderado</v>
      </c>
      <c r="G19" s="216" t="str">
        <f t="shared" si="2"/>
        <v>Moderado</v>
      </c>
      <c r="H19" s="218"/>
      <c r="I19" s="504"/>
      <c r="J19" s="504"/>
      <c r="K19" s="504"/>
      <c r="L19" s="504"/>
      <c r="M19" s="504"/>
      <c r="N19" s="504"/>
      <c r="O19" s="504"/>
      <c r="P19" s="218"/>
      <c r="Q19" s="239"/>
      <c r="R19" s="239"/>
      <c r="S19" s="240"/>
      <c r="X19" s="343"/>
      <c r="Z19" s="236"/>
      <c r="AA19" s="236"/>
      <c r="AB19" s="214"/>
      <c r="AC19" s="234"/>
      <c r="AD19" s="234"/>
      <c r="AE19" s="234"/>
      <c r="AF19" s="234"/>
      <c r="AG19" s="234"/>
      <c r="AH19" s="234"/>
      <c r="AI19" s="222"/>
      <c r="AJ19" s="214"/>
      <c r="AK19" s="214"/>
    </row>
    <row r="20" spans="1:37" ht="30.95" customHeight="1" x14ac:dyDescent="0.2">
      <c r="A20" s="215" t="str">
        <f>'2 CONTEXTO E IDENTIFICACIÓN'!A21</f>
        <v>R1GC</v>
      </c>
      <c r="B20" s="216" t="str">
        <f>+'2 CONTEXTO E IDENTIFICACIÓN'!E21</f>
        <v xml:space="preserve">Posibilidad de afectación reputacional por sanciones de entes de control y/o quejas de un grupo de valor  debido a  publicación no autorizada que genere desinformación en la opinión pública	</v>
      </c>
      <c r="C20" s="268">
        <f>'5 VALORACIÓN DEL CONTROL'!T90</f>
        <v>0.216</v>
      </c>
      <c r="D20" s="268">
        <f>'5 VALORACIÓN DEL CONTROL'!U90</f>
        <v>0.33749999999999997</v>
      </c>
      <c r="E20" s="269" t="str">
        <f t="shared" si="0"/>
        <v>Baja</v>
      </c>
      <c r="F20" s="269" t="str">
        <f t="shared" si="1"/>
        <v>Menor</v>
      </c>
      <c r="G20" s="216" t="str">
        <f t="shared" si="2"/>
        <v>Moderado</v>
      </c>
      <c r="H20" s="218"/>
      <c r="I20" s="504"/>
      <c r="J20" s="504"/>
      <c r="K20" s="504"/>
      <c r="L20" s="504"/>
      <c r="M20" s="504"/>
      <c r="N20" s="504"/>
      <c r="O20" s="504"/>
      <c r="P20" s="218"/>
      <c r="Q20" s="239"/>
      <c r="R20" s="239"/>
      <c r="X20" s="343"/>
      <c r="AB20" s="214"/>
      <c r="AC20" s="241"/>
      <c r="AD20" s="241"/>
      <c r="AE20" s="241"/>
      <c r="AF20" s="241"/>
      <c r="AG20" s="241"/>
      <c r="AH20" s="241"/>
      <c r="AI20" s="222"/>
      <c r="AJ20" s="214"/>
      <c r="AK20" s="214"/>
    </row>
    <row r="21" spans="1:37" ht="30.95" customHeight="1" x14ac:dyDescent="0.2">
      <c r="A21" s="215" t="str">
        <f>'2 CONTEXTO E IDENTIFICACIÓN'!A22</f>
        <v>R1GE</v>
      </c>
      <c r="B21" s="216"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C21" s="268">
        <f>'5 VALORACIÓN DEL CONTROL'!T96</f>
        <v>0.216</v>
      </c>
      <c r="D21" s="268">
        <f>'5 VALORACIÓN DEL CONTROL'!U96</f>
        <v>0.8</v>
      </c>
      <c r="E21" s="269" t="str">
        <f t="shared" si="0"/>
        <v>Baja</v>
      </c>
      <c r="F21" s="269" t="str">
        <f t="shared" si="1"/>
        <v>Mayor</v>
      </c>
      <c r="G21" s="216" t="str">
        <f t="shared" si="2"/>
        <v>Alto</v>
      </c>
      <c r="H21" s="218"/>
      <c r="I21" s="504"/>
      <c r="J21" s="504"/>
      <c r="K21" s="504"/>
      <c r="L21" s="504"/>
      <c r="M21" s="504"/>
      <c r="N21" s="504"/>
      <c r="O21" s="504"/>
      <c r="P21" s="218"/>
      <c r="Q21" s="239"/>
      <c r="R21" s="239"/>
      <c r="X21" s="343"/>
      <c r="AB21" s="214"/>
      <c r="AC21" s="234"/>
      <c r="AD21" s="234"/>
      <c r="AE21" s="234"/>
      <c r="AF21" s="234"/>
      <c r="AG21" s="234"/>
      <c r="AH21" s="234"/>
      <c r="AI21" s="222"/>
      <c r="AJ21" s="214"/>
      <c r="AK21" s="214"/>
    </row>
    <row r="22" spans="1:37" ht="30.95" customHeight="1" x14ac:dyDescent="0.2">
      <c r="A22" s="215" t="str">
        <f>'2 CONTEXTO E IDENTIFICACIÓN'!A23</f>
        <v>R2GE</v>
      </c>
      <c r="B22" s="216"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268">
        <f>'5 VALORACIÓN DEL CONTROL'!T102</f>
        <v>7.7759999999999996E-2</v>
      </c>
      <c r="D22" s="268">
        <f>'5 VALORACIÓN DEL CONTROL'!U102</f>
        <v>0.8</v>
      </c>
      <c r="E22" s="269" t="str">
        <f t="shared" si="0"/>
        <v>Muy Baja</v>
      </c>
      <c r="F22" s="269" t="str">
        <f t="shared" si="1"/>
        <v>Mayor</v>
      </c>
      <c r="G22" s="216" t="str">
        <f t="shared" si="2"/>
        <v>Alto</v>
      </c>
      <c r="H22" s="218"/>
      <c r="I22" s="504"/>
      <c r="J22" s="504"/>
      <c r="K22" s="504"/>
      <c r="L22" s="504"/>
      <c r="M22" s="504"/>
      <c r="N22" s="504"/>
      <c r="O22" s="504"/>
      <c r="P22" s="218"/>
      <c r="X22" s="343"/>
      <c r="AB22" s="214"/>
      <c r="AC22" s="234"/>
      <c r="AD22" s="234"/>
      <c r="AE22" s="234"/>
      <c r="AF22" s="234"/>
      <c r="AG22" s="234"/>
      <c r="AH22" s="234"/>
      <c r="AI22" s="222"/>
      <c r="AJ22" s="214"/>
      <c r="AK22" s="214"/>
    </row>
    <row r="23" spans="1:37" ht="30.95" customHeight="1" x14ac:dyDescent="0.25">
      <c r="A23" s="215" t="str">
        <f>'2 CONTEXTO E IDENTIFICACIÓN'!A24</f>
        <v>R3GE</v>
      </c>
      <c r="B23" s="216"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C23" s="268">
        <f>'5 VALORACIÓN DEL CONTROL'!T108</f>
        <v>0.36</v>
      </c>
      <c r="D23" s="268">
        <f>'5 VALORACIÓN DEL CONTROL'!U108</f>
        <v>0.8</v>
      </c>
      <c r="E23" s="269" t="str">
        <f t="shared" si="0"/>
        <v>Baja</v>
      </c>
      <c r="F23" s="269" t="str">
        <f t="shared" si="1"/>
        <v>Mayor</v>
      </c>
      <c r="G23" s="216" t="str">
        <f t="shared" si="2"/>
        <v>Alto</v>
      </c>
      <c r="H23" s="218"/>
      <c r="I23" s="504"/>
      <c r="J23" s="504"/>
      <c r="K23" s="504"/>
      <c r="L23" s="504"/>
      <c r="M23" s="504"/>
      <c r="N23" s="504"/>
      <c r="O23" s="504"/>
      <c r="P23" s="218"/>
      <c r="X23" s="343"/>
    </row>
    <row r="24" spans="1:37" ht="30.95" customHeight="1" x14ac:dyDescent="0.25">
      <c r="A24" s="215" t="str">
        <f>'2 CONTEXTO E IDENTIFICACIÓN'!A25</f>
        <v>R1GD</v>
      </c>
      <c r="B24" s="216"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C24" s="268">
        <f>'5 VALORACIÓN DEL CONTROL'!T114</f>
        <v>0.12959999999999999</v>
      </c>
      <c r="D24" s="268">
        <f>'5 VALORACIÓN DEL CONTROL'!U114</f>
        <v>0.4</v>
      </c>
      <c r="E24" s="269" t="str">
        <f t="shared" si="0"/>
        <v>Muy Baja</v>
      </c>
      <c r="F24" s="269" t="str">
        <f t="shared" si="1"/>
        <v>Menor</v>
      </c>
      <c r="G24" s="216" t="str">
        <f t="shared" si="2"/>
        <v>Bajo</v>
      </c>
      <c r="H24" s="218"/>
      <c r="I24" s="504"/>
      <c r="J24" s="504"/>
      <c r="K24" s="504"/>
      <c r="L24" s="504"/>
      <c r="M24" s="504"/>
      <c r="N24" s="504"/>
      <c r="O24" s="504"/>
      <c r="P24" s="218"/>
      <c r="X24" s="343"/>
    </row>
    <row r="25" spans="1:37" ht="30.95" customHeight="1" x14ac:dyDescent="0.25">
      <c r="A25" s="215" t="str">
        <f>'2 CONTEXTO E IDENTIFICACIÓN'!A26</f>
        <v>R1GRF</v>
      </c>
      <c r="B25" s="216"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268">
        <f>'5 VALORACIÓN DEL CONTROL'!T120</f>
        <v>0.12959999999999999</v>
      </c>
      <c r="D25" s="268">
        <f>'5 VALORACIÓN DEL CONTROL'!U120</f>
        <v>0.4</v>
      </c>
      <c r="E25" s="269" t="str">
        <f t="shared" si="0"/>
        <v>Muy Baja</v>
      </c>
      <c r="F25" s="269" t="str">
        <f t="shared" si="1"/>
        <v>Menor</v>
      </c>
      <c r="G25" s="216" t="str">
        <f t="shared" si="2"/>
        <v>Bajo</v>
      </c>
      <c r="H25" s="218"/>
      <c r="I25" s="504"/>
      <c r="J25" s="504"/>
      <c r="K25" s="504"/>
      <c r="L25" s="504"/>
      <c r="M25" s="504"/>
      <c r="N25" s="504"/>
      <c r="O25" s="504"/>
      <c r="P25" s="218"/>
      <c r="X25" s="343"/>
    </row>
    <row r="26" spans="1:37" ht="89.25" x14ac:dyDescent="0.25">
      <c r="A26" s="215" t="str">
        <f>'2 CONTEXTO E IDENTIFICACIÓN'!A27</f>
        <v>R1GT</v>
      </c>
      <c r="B26" s="216"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268">
        <f>'5 VALORACIÓN DEL CONTROL'!T126</f>
        <v>0.42</v>
      </c>
      <c r="D26" s="268">
        <f>'5 VALORACIÓN DEL CONTROL'!U126</f>
        <v>0.4</v>
      </c>
      <c r="E26" s="269" t="str">
        <f t="shared" si="0"/>
        <v>Media</v>
      </c>
      <c r="F26" s="269" t="str">
        <f t="shared" si="1"/>
        <v>Menor</v>
      </c>
      <c r="G26" s="216" t="str">
        <f t="shared" si="2"/>
        <v>Moderado</v>
      </c>
      <c r="H26" s="218"/>
      <c r="I26" s="504"/>
      <c r="J26" s="504"/>
      <c r="K26" s="504"/>
      <c r="L26" s="504"/>
      <c r="M26" s="504"/>
      <c r="N26" s="504"/>
      <c r="O26" s="504"/>
      <c r="P26" s="218"/>
      <c r="X26" s="343"/>
    </row>
    <row r="27" spans="1:37" ht="72.75" customHeight="1" x14ac:dyDescent="0.25">
      <c r="A27" s="215" t="str">
        <f>'2 CONTEXTO E IDENTIFICACIÓN'!A28</f>
        <v>R2GT</v>
      </c>
      <c r="B27" s="216" t="str">
        <f>+'2 CONTEXTO E IDENTIFICACIÓN'!E28</f>
        <v>Posibilidad de afectación económica or investigaciones, demandas y/o sanciones debido falencias en el seguimiento a la ejecución contractual</v>
      </c>
      <c r="C27" s="268">
        <f>'5 VALORACIÓN DEL CONTROL'!T132</f>
        <v>0.24</v>
      </c>
      <c r="D27" s="268">
        <f>'5 VALORACIÓN DEL CONTROL'!U132</f>
        <v>0.4</v>
      </c>
      <c r="E27" s="269" t="str">
        <f t="shared" si="0"/>
        <v>Baja</v>
      </c>
      <c r="F27" s="269" t="str">
        <f t="shared" si="1"/>
        <v>Menor</v>
      </c>
      <c r="G27" s="216" t="str">
        <f t="shared" si="2"/>
        <v>Moderado</v>
      </c>
      <c r="H27" s="204"/>
      <c r="I27" s="505"/>
      <c r="J27" s="505"/>
      <c r="K27" s="505"/>
      <c r="L27" s="505"/>
      <c r="M27" s="505"/>
      <c r="N27" s="505"/>
      <c r="O27" s="505"/>
      <c r="P27" s="204"/>
      <c r="X27" s="343"/>
      <c r="Z27" s="208"/>
      <c r="AA27" s="208"/>
      <c r="AB27" s="208"/>
      <c r="AC27" s="208"/>
      <c r="AD27" s="208"/>
      <c r="AE27" s="204"/>
      <c r="AF27" s="204"/>
      <c r="AG27" s="204"/>
      <c r="AH27" s="204"/>
      <c r="AI27" s="204"/>
    </row>
    <row r="28" spans="1:37" ht="208.5" customHeight="1" x14ac:dyDescent="0.25">
      <c r="A28" s="215" t="str">
        <f>'2 CONTEXTO E IDENTIFICACIÓN'!A29</f>
        <v>R3GT</v>
      </c>
      <c r="B28" s="216"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268">
        <f>'5 VALORACIÓN DEL CONTROL'!T138</f>
        <v>8.6399999999999991E-2</v>
      </c>
      <c r="D28" s="268">
        <f>'5 VALORACIÓN DEL CONTROL'!U138</f>
        <v>0.4</v>
      </c>
      <c r="E28" s="269" t="str">
        <f t="shared" si="0"/>
        <v>Muy Baja</v>
      </c>
      <c r="F28" s="269" t="str">
        <f t="shared" si="1"/>
        <v>Menor</v>
      </c>
      <c r="G28" s="216" t="str">
        <f t="shared" si="2"/>
        <v>Bajo</v>
      </c>
      <c r="H28" s="204"/>
      <c r="I28" s="505"/>
      <c r="J28" s="505"/>
      <c r="K28" s="505"/>
      <c r="L28" s="505"/>
      <c r="M28" s="505"/>
      <c r="N28" s="505"/>
      <c r="O28" s="505"/>
      <c r="P28" s="204"/>
      <c r="X28" s="343"/>
      <c r="Z28" s="208"/>
      <c r="AA28" s="208"/>
      <c r="AB28" s="208"/>
      <c r="AC28" s="208"/>
      <c r="AD28" s="208"/>
      <c r="AE28" s="204"/>
      <c r="AF28" s="204"/>
      <c r="AG28" s="204"/>
      <c r="AH28" s="204"/>
      <c r="AI28" s="204"/>
    </row>
    <row r="29" spans="1:37" ht="72.75" customHeight="1" thickBot="1" x14ac:dyDescent="0.3">
      <c r="A29" s="215" t="str">
        <f>'2 CONTEXTO E IDENTIFICACIÓN'!A30</f>
        <v>R4GT</v>
      </c>
      <c r="B29" s="216"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268">
        <f>'5 VALORACIÓN DEL CONTROL'!T144</f>
        <v>0.14399999999999999</v>
      </c>
      <c r="D29" s="268">
        <f>'5 VALORACIÓN DEL CONTROL'!U144</f>
        <v>0.4</v>
      </c>
      <c r="E29" s="269" t="str">
        <f t="shared" si="0"/>
        <v>Muy Baja</v>
      </c>
      <c r="F29" s="269" t="str">
        <f t="shared" si="1"/>
        <v>Menor</v>
      </c>
      <c r="G29" s="216" t="str">
        <f t="shared" si="2"/>
        <v>Bajo</v>
      </c>
      <c r="H29" s="347"/>
      <c r="I29" s="506"/>
      <c r="J29" s="506"/>
      <c r="K29" s="506"/>
      <c r="L29" s="506"/>
      <c r="M29" s="506"/>
      <c r="N29" s="506"/>
      <c r="O29" s="506"/>
      <c r="P29" s="347"/>
      <c r="Q29" s="347"/>
      <c r="R29" s="347"/>
      <c r="S29" s="347"/>
      <c r="T29" s="347"/>
      <c r="U29" s="347"/>
      <c r="V29" s="347"/>
      <c r="W29" s="347"/>
      <c r="X29" s="348"/>
      <c r="Z29" s="208"/>
      <c r="AA29" s="208"/>
      <c r="AB29" s="208"/>
      <c r="AC29" s="208"/>
      <c r="AD29" s="208"/>
      <c r="AE29" s="204"/>
      <c r="AF29" s="204"/>
      <c r="AG29" s="204"/>
      <c r="AH29" s="204"/>
      <c r="AI29" s="204"/>
    </row>
    <row r="30" spans="1:37" ht="72.75" customHeight="1" x14ac:dyDescent="0.25">
      <c r="A30" s="215" t="str">
        <f>'2 CONTEXTO E IDENTIFICACIÓN'!A31</f>
        <v>R5GT</v>
      </c>
      <c r="B30" s="216"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268">
        <f>'5 VALORACIÓN DEL CONTROL'!T150</f>
        <v>1.8662399999999996E-2</v>
      </c>
      <c r="D30" s="268">
        <f>'5 VALORACIÓN DEL CONTROL'!U150</f>
        <v>0.4</v>
      </c>
      <c r="E30" s="269" t="str">
        <f t="shared" si="0"/>
        <v>Muy Baja</v>
      </c>
      <c r="F30" s="269" t="str">
        <f t="shared" si="1"/>
        <v>Menor</v>
      </c>
      <c r="G30" s="216" t="str">
        <f t="shared" si="2"/>
        <v>Bajo</v>
      </c>
      <c r="H30" s="204"/>
      <c r="I30" s="505"/>
      <c r="J30" s="505"/>
      <c r="K30" s="505"/>
      <c r="L30" s="505"/>
      <c r="M30" s="505"/>
      <c r="N30" s="505"/>
      <c r="O30" s="505"/>
      <c r="P30" s="204"/>
      <c r="Z30" s="208"/>
      <c r="AA30" s="208"/>
      <c r="AB30" s="208"/>
      <c r="AC30" s="208"/>
      <c r="AD30" s="208"/>
      <c r="AE30" s="204"/>
      <c r="AF30" s="204"/>
      <c r="AG30" s="204"/>
      <c r="AH30" s="204"/>
      <c r="AI30" s="204"/>
    </row>
    <row r="31" spans="1:37" ht="72.75" customHeight="1" x14ac:dyDescent="0.25">
      <c r="A31" s="215" t="str">
        <f>'2 CONTEXTO E IDENTIFICACIÓN'!A32</f>
        <v>R6GT</v>
      </c>
      <c r="B31" s="216"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268">
        <f>'5 VALORACIÓN DEL CONTROL'!T156</f>
        <v>0.28000000000000003</v>
      </c>
      <c r="D31" s="268">
        <f>'5 VALORACIÓN DEL CONTROL'!U156</f>
        <v>0.4</v>
      </c>
      <c r="E31" s="269" t="str">
        <f t="shared" si="0"/>
        <v>Baja</v>
      </c>
      <c r="F31" s="269" t="str">
        <f t="shared" si="1"/>
        <v>Menor</v>
      </c>
      <c r="G31" s="216" t="str">
        <f t="shared" si="2"/>
        <v>Moderado</v>
      </c>
      <c r="H31" s="204"/>
      <c r="I31" s="505"/>
      <c r="J31" s="505"/>
      <c r="K31" s="505"/>
      <c r="L31" s="505"/>
      <c r="M31" s="505"/>
      <c r="N31" s="505"/>
      <c r="O31" s="505"/>
      <c r="P31" s="204"/>
      <c r="Z31" s="208"/>
      <c r="AA31" s="208"/>
      <c r="AB31" s="208"/>
      <c r="AC31" s="208"/>
      <c r="AD31" s="208"/>
      <c r="AE31" s="204"/>
      <c r="AF31" s="204"/>
      <c r="AG31" s="204"/>
      <c r="AH31" s="204"/>
      <c r="AI31" s="204"/>
    </row>
    <row r="32" spans="1:37" ht="72.75" customHeight="1" x14ac:dyDescent="0.25">
      <c r="A32" s="215" t="str">
        <f>'2 CONTEXTO E IDENTIFICACIÓN'!A33</f>
        <v>R7GT</v>
      </c>
      <c r="B32" s="216"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268">
        <f>'5 VALORACIÓN DEL CONTROL'!T162</f>
        <v>0.24</v>
      </c>
      <c r="D32" s="268">
        <f>'5 VALORACIÓN DEL CONTROL'!U162</f>
        <v>0.4</v>
      </c>
      <c r="E32" s="269" t="str">
        <f t="shared" si="0"/>
        <v>Baja</v>
      </c>
      <c r="F32" s="269" t="str">
        <f t="shared" si="1"/>
        <v>Menor</v>
      </c>
      <c r="G32" s="216" t="str">
        <f t="shared" si="2"/>
        <v>Moderado</v>
      </c>
      <c r="H32" s="204"/>
      <c r="I32" s="505"/>
      <c r="J32" s="505"/>
      <c r="K32" s="505"/>
      <c r="L32" s="505"/>
      <c r="M32" s="505"/>
      <c r="N32" s="505"/>
      <c r="O32" s="505"/>
      <c r="P32" s="204"/>
      <c r="Z32" s="208"/>
      <c r="AA32" s="208"/>
      <c r="AB32" s="208"/>
      <c r="AC32" s="208"/>
      <c r="AD32" s="208"/>
      <c r="AE32" s="204"/>
      <c r="AF32" s="204"/>
      <c r="AG32" s="204"/>
      <c r="AH32" s="204"/>
      <c r="AI32" s="204"/>
    </row>
    <row r="33" spans="1:30" s="204" customFormat="1" ht="72.75" customHeight="1" x14ac:dyDescent="0.25">
      <c r="A33" s="215" t="str">
        <f>'2 CONTEXTO E IDENTIFICACIÓN'!A34</f>
        <v>R1GF</v>
      </c>
      <c r="B33" s="216" t="str">
        <f>+'2 CONTEXTO E IDENTIFICACIÓN'!E34</f>
        <v>Posibilidad de afectación reputacional por no contar con el fenecimiento de la cuenta en la vigencia  debido a la identificación, clasificación y registro de información contable en rubros y cuantías que no correspondan</v>
      </c>
      <c r="C33" s="268">
        <f>'5 VALORACIÓN DEL CONTROL'!T168</f>
        <v>0.16799999999999998</v>
      </c>
      <c r="D33" s="268">
        <f>'5 VALORACIÓN DEL CONTROL'!U168</f>
        <v>0.4</v>
      </c>
      <c r="E33" s="269" t="str">
        <f t="shared" si="0"/>
        <v>Muy Baja</v>
      </c>
      <c r="F33" s="269" t="str">
        <f t="shared" si="1"/>
        <v>Menor</v>
      </c>
      <c r="G33" s="216" t="str">
        <f t="shared" si="2"/>
        <v>Bajo</v>
      </c>
      <c r="I33" s="505"/>
      <c r="J33" s="505"/>
      <c r="K33" s="505"/>
      <c r="L33" s="505"/>
      <c r="M33" s="505"/>
      <c r="N33" s="505"/>
      <c r="O33" s="505"/>
      <c r="Z33" s="208"/>
      <c r="AA33" s="208"/>
      <c r="AB33" s="208"/>
      <c r="AC33" s="208"/>
      <c r="AD33" s="208"/>
    </row>
    <row r="34" spans="1:30" ht="25.5" x14ac:dyDescent="0.25">
      <c r="A34" s="215" t="str">
        <f>'2 CONTEXTO E IDENTIFICACIÓN'!A35</f>
        <v>R2GF</v>
      </c>
      <c r="B34" s="216" t="str">
        <f>+'2 CONTEXTO E IDENTIFICACIÓN'!E35</f>
        <v>Posibilidad de afectación económica por sanciones o multas de entes de control o demandas de terceros  debido a la realización de pagos indebidos</v>
      </c>
      <c r="C34" s="268">
        <f>'5 VALORACIÓN DEL CONTROL'!T174</f>
        <v>0.24</v>
      </c>
      <c r="D34" s="268">
        <f>'5 VALORACIÓN DEL CONTROL'!U174</f>
        <v>0.4</v>
      </c>
      <c r="E34" s="269" t="str">
        <f t="shared" si="0"/>
        <v>Baja</v>
      </c>
      <c r="F34" s="269" t="str">
        <f t="shared" si="1"/>
        <v>Menor</v>
      </c>
      <c r="G34" s="216" t="str">
        <f t="shared" si="2"/>
        <v>Moderado</v>
      </c>
    </row>
    <row r="35" spans="1:30" ht="51" x14ac:dyDescent="0.25">
      <c r="A35" s="215" t="str">
        <f>'2 CONTEXTO E IDENTIFICACIÓN'!A36</f>
        <v>R3GF</v>
      </c>
      <c r="B35" s="216"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268">
        <f>'5 VALORACIÓN DEL CONTROL'!T180</f>
        <v>0.36</v>
      </c>
      <c r="D35" s="268">
        <f>'5 VALORACIÓN DEL CONTROL'!U180</f>
        <v>0.4</v>
      </c>
      <c r="E35" s="269" t="str">
        <f t="shared" si="0"/>
        <v>Baja</v>
      </c>
      <c r="F35" s="269" t="str">
        <f t="shared" si="1"/>
        <v>Menor</v>
      </c>
      <c r="G35" s="216" t="str">
        <f t="shared" si="2"/>
        <v>Moderado</v>
      </c>
    </row>
    <row r="36" spans="1:30" ht="38.25" x14ac:dyDescent="0.25">
      <c r="A36" s="215" t="str">
        <f>'2 CONTEXTO E IDENTIFICACIÓN'!A37</f>
        <v>R1GCT</v>
      </c>
      <c r="B36" s="216"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C36" s="268">
        <f>'5 VALORACIÓN DEL CONTROL'!T186</f>
        <v>0.28799999999999998</v>
      </c>
      <c r="D36" s="268">
        <f>'5 VALORACIÓN DEL CONTROL'!U186</f>
        <v>0.8</v>
      </c>
      <c r="E36" s="269" t="str">
        <f t="shared" si="0"/>
        <v>Baja</v>
      </c>
      <c r="F36" s="269" t="str">
        <f t="shared" si="1"/>
        <v>Mayor</v>
      </c>
      <c r="G36" s="216" t="str">
        <f t="shared" si="2"/>
        <v>Alto</v>
      </c>
    </row>
    <row r="37" spans="1:30" ht="38.25" x14ac:dyDescent="0.25">
      <c r="A37" s="215" t="str">
        <f>'2 CONTEXTO E IDENTIFICACIÓN'!A38</f>
        <v>R2GCT</v>
      </c>
      <c r="B37" s="216" t="str">
        <f>+'2 CONTEXTO E IDENTIFICACIÓN'!E38</f>
        <v>Posibilidad de afectación reputacional y económica  por pasivos exigibles debido a liquidación extemporánea de los contratos fuera de los plazos acordados en el contrato o los establecidos por la ley</v>
      </c>
      <c r="C37" s="268">
        <f>'5 VALORACIÓN DEL CONTROL'!T192</f>
        <v>0.36</v>
      </c>
      <c r="D37" s="268">
        <f>'5 VALORACIÓN DEL CONTROL'!U192</f>
        <v>1</v>
      </c>
      <c r="E37" s="269" t="str">
        <f t="shared" si="0"/>
        <v>Baja</v>
      </c>
      <c r="F37" s="269" t="str">
        <f t="shared" si="1"/>
        <v>Catastrófico</v>
      </c>
      <c r="G37" s="216" t="str">
        <f t="shared" si="2"/>
        <v>Extremo</v>
      </c>
    </row>
    <row r="38" spans="1:30" ht="51" x14ac:dyDescent="0.25">
      <c r="A38" s="215" t="str">
        <f>'2 CONTEXTO E IDENTIFICACIÓN'!A39</f>
        <v>R3GCT</v>
      </c>
      <c r="B38" s="216"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C38" s="268">
        <f>'5 VALORACIÓN DEL CONTROL'!T198</f>
        <v>0.24</v>
      </c>
      <c r="D38" s="268">
        <f>'5 VALORACIÓN DEL CONTROL'!U198</f>
        <v>0.8</v>
      </c>
      <c r="E38" s="269" t="str">
        <f t="shared" si="0"/>
        <v>Baja</v>
      </c>
      <c r="F38" s="269" t="str">
        <f t="shared" si="1"/>
        <v>Mayor</v>
      </c>
      <c r="G38" s="216" t="str">
        <f t="shared" si="2"/>
        <v>Alto</v>
      </c>
    </row>
    <row r="39" spans="1:30" ht="38.25" x14ac:dyDescent="0.25">
      <c r="A39" s="215" t="str">
        <f>'2 CONTEXTO E IDENTIFICACIÓN'!A40</f>
        <v>R4GCT</v>
      </c>
      <c r="B39" s="216" t="str">
        <f>+'2 CONTEXTO E IDENTIFICACIÓN'!E40</f>
        <v xml:space="preserve">Posibilidad de afectación reputacional y económica por sanciones o multas de entes de control  debido a demoras en la adquisicion de los bienes y servicios requeridos </v>
      </c>
      <c r="C39" s="268">
        <f>'5 VALORACIÓN DEL CONTROL'!T204</f>
        <v>0.28799999999999998</v>
      </c>
      <c r="D39" s="268">
        <f>'5 VALORACIÓN DEL CONTROL'!U204</f>
        <v>1</v>
      </c>
      <c r="E39" s="269" t="str">
        <f t="shared" si="0"/>
        <v>Baja</v>
      </c>
      <c r="F39" s="269" t="str">
        <f t="shared" si="1"/>
        <v>Catastrófico</v>
      </c>
      <c r="G39" s="216" t="str">
        <f t="shared" si="2"/>
        <v>Extremo</v>
      </c>
    </row>
    <row r="40" spans="1:30" ht="38.25" x14ac:dyDescent="0.25">
      <c r="A40" s="215" t="str">
        <f>'2 CONTEXTO E IDENTIFICACIÓN'!A41</f>
        <v>R5GCT</v>
      </c>
      <c r="B40" s="216" t="str">
        <f>+'2 CONTEXTO E IDENTIFICACIÓN'!E41</f>
        <v xml:space="preserve">Posibilidad de afectación reputacional y económica por multa y/o sancion o de un ente de control  y/o quejas de un grupo de valor  debido al incumplimiento en la ejecucion de los contratos </v>
      </c>
      <c r="C40" s="268">
        <f>'5 VALORACIÓN DEL CONTROL'!T210</f>
        <v>0.48</v>
      </c>
      <c r="D40" s="268">
        <f>'5 VALORACIÓN DEL CONTROL'!U210</f>
        <v>1</v>
      </c>
      <c r="E40" s="269" t="str">
        <f t="shared" si="0"/>
        <v>Media</v>
      </c>
      <c r="F40" s="269" t="str">
        <f t="shared" si="1"/>
        <v>Catastrófico</v>
      </c>
      <c r="G40" s="216" t="str">
        <f t="shared" si="2"/>
        <v>Extremo</v>
      </c>
    </row>
    <row r="41" spans="1:30" ht="38.25" x14ac:dyDescent="0.25">
      <c r="A41" s="215" t="str">
        <f>'2 CONTEXTO E IDENTIFICACIÓN'!A42</f>
        <v>R1GJ</v>
      </c>
      <c r="B41" s="216" t="str">
        <f>+'2 CONTEXTO E IDENTIFICACIÓN'!E42</f>
        <v>Posibilidad de afectación reputacional por sanciones administrativas  debido al incumplimiento en la respuesta a requerimientos asociados a los procesos judiciales y acciones constitucionales</v>
      </c>
      <c r="C41" s="268">
        <f>'5 VALORACIÓN DEL CONTROL'!T216</f>
        <v>0.28799999999999998</v>
      </c>
      <c r="D41" s="268">
        <f>'5 VALORACIÓN DEL CONTROL'!U216</f>
        <v>1</v>
      </c>
      <c r="E41" s="269" t="str">
        <f t="shared" si="0"/>
        <v>Baja</v>
      </c>
      <c r="F41" s="269" t="str">
        <f t="shared" si="1"/>
        <v>Catastrófico</v>
      </c>
      <c r="G41" s="216" t="str">
        <f t="shared" si="2"/>
        <v>Extremo</v>
      </c>
    </row>
    <row r="42" spans="1:30" ht="51" x14ac:dyDescent="0.25">
      <c r="A42" s="215" t="str">
        <f>'2 CONTEXTO E IDENTIFICACIÓN'!A43</f>
        <v>R1GI</v>
      </c>
      <c r="B42" s="216"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268">
        <f>'5 VALORACIÓN DEL CONTROL'!T222</f>
        <v>0.216</v>
      </c>
      <c r="D42" s="268">
        <f>'5 VALORACIÓN DEL CONTROL'!U222</f>
        <v>0.6</v>
      </c>
      <c r="E42" s="269" t="str">
        <f t="shared" si="0"/>
        <v>Baja</v>
      </c>
      <c r="F42" s="269" t="str">
        <f t="shared" si="1"/>
        <v>Moderado</v>
      </c>
      <c r="G42" s="216" t="str">
        <f t="shared" si="2"/>
        <v>Moderado</v>
      </c>
    </row>
    <row r="43" spans="1:30" ht="38.25" x14ac:dyDescent="0.25">
      <c r="A43" s="215" t="str">
        <f>'2 CONTEXTO E IDENTIFICACIÓN'!A44</f>
        <v>R1SM</v>
      </c>
      <c r="B43" s="216" t="str">
        <f>+'2 CONTEXTO E IDENTIFICACIÓN'!E44</f>
        <v>Posibilidad de afectación reputacional por hallazgos a la Entidad por parte de entes de control  debido al incumplimiento y/o inoportuna emisión de los informes de ley contemplados en el Plan Anual de Auditoria</v>
      </c>
      <c r="C43" s="268">
        <f>'5 VALORACIÓN DEL CONTROL'!T228</f>
        <v>0.216</v>
      </c>
      <c r="D43" s="268">
        <f>'5 VALORACIÓN DEL CONTROL'!U228</f>
        <v>0.8</v>
      </c>
      <c r="E43" s="269" t="str">
        <f t="shared" si="0"/>
        <v>Baja</v>
      </c>
      <c r="F43" s="269" t="str">
        <f t="shared" si="1"/>
        <v>Mayor</v>
      </c>
      <c r="G43" s="216" t="str">
        <f t="shared" si="2"/>
        <v>Alto</v>
      </c>
    </row>
    <row r="44" spans="1:30" ht="38.25" x14ac:dyDescent="0.25">
      <c r="A44" s="215" t="str">
        <f>'2 CONTEXTO E IDENTIFICACIÓN'!A45</f>
        <v>R2SM</v>
      </c>
      <c r="B44" s="216"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C44" s="268">
        <f>'5 VALORACIÓN DEL CONTROL'!T234</f>
        <v>0.216</v>
      </c>
      <c r="D44" s="268">
        <f>'5 VALORACIÓN DEL CONTROL'!U234</f>
        <v>0.8</v>
      </c>
      <c r="E44" s="269" t="str">
        <f t="shared" si="0"/>
        <v>Baja</v>
      </c>
      <c r="F44" s="269" t="str">
        <f t="shared" si="1"/>
        <v>Mayor</v>
      </c>
      <c r="G44" s="216" t="str">
        <f t="shared" si="2"/>
        <v>Alto</v>
      </c>
    </row>
    <row r="45" spans="1:30" ht="38.25" x14ac:dyDescent="0.25">
      <c r="A45" s="215" t="str">
        <f>'2 CONTEXTO E IDENTIFICACIÓN'!A46</f>
        <v>R1GH</v>
      </c>
      <c r="B45" s="216" t="str">
        <f>+'2 CONTEXTO E IDENTIFICACIÓN'!E46</f>
        <v>Posibilidad de afectación reputacional y económica por sanciones y/o multas de entes de control y/o demandas debido al ingreso tardío, incompleto o con errores de las novedades administrativas al aplicativo de nómina.</v>
      </c>
      <c r="C45" s="268">
        <f>'5 VALORACIÓN DEL CONTROL'!T240</f>
        <v>0.6</v>
      </c>
      <c r="D45" s="268">
        <f>'5 VALORACIÓN DEL CONTROL'!U240</f>
        <v>0.60000000000000009</v>
      </c>
      <c r="E45" s="269" t="str">
        <f t="shared" si="0"/>
        <v>Media</v>
      </c>
      <c r="F45" s="269" t="str">
        <f t="shared" si="1"/>
        <v>Moderado</v>
      </c>
      <c r="G45" s="216" t="str">
        <f t="shared" si="2"/>
        <v>Moderado</v>
      </c>
    </row>
    <row r="46" spans="1:30" ht="38.25" x14ac:dyDescent="0.25">
      <c r="A46" s="215" t="str">
        <f>'2 CONTEXTO E IDENTIFICACIÓN'!A47</f>
        <v>R2GH</v>
      </c>
      <c r="B46" s="216" t="str">
        <f>+'2 CONTEXTO E IDENTIFICACIÓN'!E47</f>
        <v>Posibilidad de afectación reputacional y económica por sanciones y/o multas de entes de control y/o demandas debido a fallas en el seguimiento a la ejecución de las actividades programadas en Plan de Trabajo de SGSST</v>
      </c>
      <c r="C46" s="268">
        <f>'5 VALORACIÓN DEL CONTROL'!T246</f>
        <v>0.36</v>
      </c>
      <c r="D46" s="268">
        <f>'5 VALORACIÓN DEL CONTROL'!U246</f>
        <v>0.8</v>
      </c>
      <c r="E46" s="269" t="str">
        <f t="shared" si="0"/>
        <v>Baja</v>
      </c>
      <c r="F46" s="269" t="str">
        <f t="shared" si="1"/>
        <v>Mayor</v>
      </c>
      <c r="G46" s="216" t="str">
        <f t="shared" si="2"/>
        <v>Alto</v>
      </c>
    </row>
    <row r="47" spans="1:30" ht="25.5" x14ac:dyDescent="0.25">
      <c r="A47" s="215" t="str">
        <f>'2 CONTEXTO E IDENTIFICACIÓN'!A48</f>
        <v>R3GH</v>
      </c>
      <c r="B47" s="216" t="str">
        <f>+'2 CONTEXTO E IDENTIFICACIÓN'!E48</f>
        <v>Posibilidad de afectación reputacional por sanciones de entes de control debido al incumplimiento en la ejecución del Plan Estratégico del Talento Humano</v>
      </c>
      <c r="C47" s="268">
        <f>'5 VALORACIÓN DEL CONTROL'!T252</f>
        <v>0.36</v>
      </c>
      <c r="D47" s="268">
        <f>'5 VALORACIÓN DEL CONTROL'!U252</f>
        <v>0.6</v>
      </c>
      <c r="E47" s="269" t="str">
        <f t="shared" si="0"/>
        <v>Baja</v>
      </c>
      <c r="F47" s="269" t="str">
        <f t="shared" si="1"/>
        <v>Moderado</v>
      </c>
      <c r="G47" s="216" t="str">
        <f t="shared" si="2"/>
        <v>Moderado</v>
      </c>
    </row>
    <row r="48" spans="1:30" ht="38.25" x14ac:dyDescent="0.25">
      <c r="A48" s="215" t="str">
        <f>'2 CONTEXTO E IDENTIFICACIÓN'!A49</f>
        <v>R4GH</v>
      </c>
      <c r="B48" s="216" t="str">
        <f>+'2 CONTEXTO E IDENTIFICACIÓN'!E49</f>
        <v>Posibilidad de afectación reputacional por sanciones de entes de control o quejas de un grupo de valor debido a fallas en la planeacion de la estrategia del plan de cultura de integridad</v>
      </c>
      <c r="C48" s="268">
        <f>'5 VALORACIÓN DEL CONTROL'!T258</f>
        <v>0.12</v>
      </c>
      <c r="D48" s="268">
        <f>'5 VALORACIÓN DEL CONTROL'!U258</f>
        <v>0.6</v>
      </c>
      <c r="E48" s="269" t="str">
        <f t="shared" si="0"/>
        <v>Muy Baja</v>
      </c>
      <c r="F48" s="269" t="str">
        <f t="shared" si="1"/>
        <v>Moderado</v>
      </c>
      <c r="G48" s="216" t="str">
        <f t="shared" si="2"/>
        <v>Moderado</v>
      </c>
    </row>
    <row r="49" spans="1:7" ht="63.75" x14ac:dyDescent="0.25">
      <c r="A49" s="215" t="str">
        <f>'2 CONTEXTO E IDENTIFICACIÓN'!A50</f>
        <v>R1GS</v>
      </c>
      <c r="B49" s="216"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268">
        <f>'5 VALORACIÓN DEL CONTROL'!T264</f>
        <v>0.216</v>
      </c>
      <c r="D49" s="268">
        <f>'5 VALORACIÓN DEL CONTROL'!U264</f>
        <v>0.6</v>
      </c>
      <c r="E49" s="269" t="str">
        <f t="shared" si="0"/>
        <v>Baja</v>
      </c>
      <c r="F49" s="269" t="str">
        <f t="shared" si="1"/>
        <v>Moderado</v>
      </c>
      <c r="G49" s="216" t="str">
        <f t="shared" si="2"/>
        <v>Moderado</v>
      </c>
    </row>
    <row r="50" spans="1:7" ht="38.25" x14ac:dyDescent="0.25">
      <c r="A50" s="215" t="str">
        <f>'2 CONTEXTO E IDENTIFICACIÓN'!A51</f>
        <v>R2GS</v>
      </c>
      <c r="B50" s="216" t="str">
        <f>+'2 CONTEXTO E IDENTIFICACIÓN'!E51</f>
        <v>Posibilidad de afectación reputacional y económica por sobrecostos en  recursos técnicos y humanos debido al desconocimiento de las actividades a desarrollar al interior del proceso</v>
      </c>
      <c r="C50" s="268">
        <f>'5 VALORACIÓN DEL CONTROL'!T270</f>
        <v>0.36</v>
      </c>
      <c r="D50" s="268">
        <f>'5 VALORACIÓN DEL CONTROL'!U270</f>
        <v>0.6</v>
      </c>
      <c r="E50" s="269" t="str">
        <f t="shared" si="0"/>
        <v>Baja</v>
      </c>
      <c r="F50" s="269" t="str">
        <f t="shared" si="1"/>
        <v>Moderado</v>
      </c>
      <c r="G50" s="216" t="str">
        <f t="shared" si="2"/>
        <v>Moderado</v>
      </c>
    </row>
    <row r="51" spans="1:7" ht="25.5" x14ac:dyDescent="0.25">
      <c r="A51" s="215" t="str">
        <f>'2 CONTEXTO E IDENTIFICACIÓN'!A52</f>
        <v>R3GS</v>
      </c>
      <c r="B51" s="216" t="str">
        <f>+'2 CONTEXTO E IDENTIFICACIÓN'!E52</f>
        <v>Posibilidad de afectación reputacional por deficiente atención a los usuarios de los bienes y servicios del proceso debido a la falta de capacitación</v>
      </c>
      <c r="C51" s="268">
        <f>'5 VALORACIÓN DEL CONTROL'!T276</f>
        <v>0.36</v>
      </c>
      <c r="D51" s="268">
        <f>'5 VALORACIÓN DEL CONTROL'!U276</f>
        <v>0.6</v>
      </c>
      <c r="E51" s="269" t="str">
        <f t="shared" si="0"/>
        <v>Baja</v>
      </c>
      <c r="F51" s="269" t="str">
        <f t="shared" si="1"/>
        <v>Moderado</v>
      </c>
      <c r="G51" s="216" t="str">
        <f t="shared" si="2"/>
        <v>Moderado</v>
      </c>
    </row>
    <row r="52" spans="1:7" ht="51" x14ac:dyDescent="0.25">
      <c r="A52" s="215" t="str">
        <f>'2 CONTEXTO E IDENTIFICACIÓN'!A53</f>
        <v>R4GS</v>
      </c>
      <c r="B52" s="216" t="str">
        <f>+'2 CONTEXTO E IDENTIFICACIÓN'!E53</f>
        <v>Posibilidad de afectación reputacional y económica por demandas o extralimitación de funciones de servidores debido al inadecuado acompañamiento a las manifestaciones, movilizaciones, eventos o aglomeraciones</v>
      </c>
      <c r="C52" s="268">
        <f>'5 VALORACIÓN DEL CONTROL'!T282</f>
        <v>0.29399999999999998</v>
      </c>
      <c r="D52" s="268">
        <f>'5 VALORACIÓN DEL CONTROL'!U282</f>
        <v>0.6</v>
      </c>
      <c r="E52" s="269" t="str">
        <f t="shared" si="0"/>
        <v>Baja</v>
      </c>
      <c r="F52" s="269" t="str">
        <f t="shared" si="1"/>
        <v>Moderado</v>
      </c>
      <c r="G52" s="216" t="str">
        <f t="shared" si="2"/>
        <v>Moderado</v>
      </c>
    </row>
    <row r="53" spans="1:7" ht="38.25" x14ac:dyDescent="0.25">
      <c r="A53" s="215" t="str">
        <f>'2 CONTEXTO E IDENTIFICACIÓN'!A54</f>
        <v>R1AB</v>
      </c>
      <c r="B53" s="216"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C53" s="268">
        <f>'5 VALORACIÓN DEL CONTROL'!T288</f>
        <v>0.36</v>
      </c>
      <c r="D53" s="268">
        <f>'5 VALORACIÓN DEL CONTROL'!U288</f>
        <v>0.8</v>
      </c>
      <c r="E53" s="269" t="str">
        <f t="shared" si="0"/>
        <v>Baja</v>
      </c>
      <c r="F53" s="269" t="str">
        <f t="shared" si="1"/>
        <v>Mayor</v>
      </c>
      <c r="G53" s="216" t="str">
        <f t="shared" si="2"/>
        <v>Alto</v>
      </c>
    </row>
    <row r="54" spans="1:7" ht="38.25" x14ac:dyDescent="0.25">
      <c r="A54" s="215" t="str">
        <f>'2 CONTEXTO E IDENTIFICACIÓN'!A55</f>
        <v>R2AB</v>
      </c>
      <c r="B54" s="216" t="str">
        <f>+'2 CONTEXTO E IDENTIFICACIÓN'!E55</f>
        <v xml:space="preserve">Posibilidad de afectación económica por sanciones o multas de entes de control   debido a la reclamación de los siniestros fuera de los tiempos establecidos en los que no opere la prescripción   </v>
      </c>
      <c r="C54" s="268">
        <f>'5 VALORACIÓN DEL CONTROL'!T294</f>
        <v>0.42</v>
      </c>
      <c r="D54" s="268">
        <f>'5 VALORACIÓN DEL CONTROL'!U294</f>
        <v>0.8</v>
      </c>
      <c r="E54" s="269" t="str">
        <f t="shared" si="0"/>
        <v>Media</v>
      </c>
      <c r="F54" s="269" t="str">
        <f t="shared" si="1"/>
        <v>Mayor</v>
      </c>
      <c r="G54" s="216" t="str">
        <f t="shared" si="2"/>
        <v>Alto</v>
      </c>
    </row>
    <row r="55" spans="1:7" ht="38.25" x14ac:dyDescent="0.25">
      <c r="A55" s="215" t="str">
        <f>'2 CONTEXTO E IDENTIFICACIÓN'!A56</f>
        <v>R3AB</v>
      </c>
      <c r="B55" s="216" t="str">
        <f>+'2 CONTEXTO E IDENTIFICACIÓN'!E56</f>
        <v xml:space="preserve">Posibilidad de afectación reputacional y económica  por sanciones o multas de entes de control  debido al suministro de los bienes y servicios requeridos, fuera de los tiempos establecidos en los contratos </v>
      </c>
      <c r="C55" s="268">
        <f>'5 VALORACIÓN DEL CONTROL'!T300</f>
        <v>0.216</v>
      </c>
      <c r="D55" s="268">
        <f>'5 VALORACIÓN DEL CONTROL'!U300</f>
        <v>0.8</v>
      </c>
      <c r="E55" s="269" t="str">
        <f t="shared" si="0"/>
        <v>Baja</v>
      </c>
      <c r="F55" s="269" t="str">
        <f t="shared" si="1"/>
        <v>Mayor</v>
      </c>
      <c r="G55" s="216" t="str">
        <f t="shared" si="2"/>
        <v>Alto</v>
      </c>
    </row>
    <row r="56" spans="1:7" ht="63.75" x14ac:dyDescent="0.25">
      <c r="A56" s="215" t="str">
        <f>'2 CONTEXTO E IDENTIFICACIÓN'!A57</f>
        <v>R4AB</v>
      </c>
      <c r="B56" s="216"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268">
        <f>'5 VALORACIÓN DEL CONTROL'!T306</f>
        <v>0.216</v>
      </c>
      <c r="D56" s="268">
        <f>'5 VALORACIÓN DEL CONTROL'!U306</f>
        <v>0.8</v>
      </c>
      <c r="E56" s="269" t="str">
        <f t="shared" si="0"/>
        <v>Baja</v>
      </c>
      <c r="F56" s="269" t="str">
        <f t="shared" si="1"/>
        <v>Mayor</v>
      </c>
      <c r="G56" s="216" t="str">
        <f t="shared" si="2"/>
        <v>Alto</v>
      </c>
    </row>
    <row r="57" spans="1:7" ht="38.25" x14ac:dyDescent="0.25">
      <c r="A57" s="215" t="str">
        <f>'2 CONTEXTO E IDENTIFICACIÓN'!A58</f>
        <v>R5AB</v>
      </c>
      <c r="B57" s="216" t="str">
        <f>+'2 CONTEXTO E IDENTIFICACIÓN'!E58</f>
        <v>Posibilidad de afectación reputacional y económica por sanciones o multas de entes de control y/o quejas de los grupos de interes debido a la inadecuada disposición de los residuos peligrosos (Talleres)</v>
      </c>
      <c r="C57" s="268">
        <f>'5 VALORACIÓN DEL CONTROL'!T312</f>
        <v>0.216</v>
      </c>
      <c r="D57" s="268">
        <f>'5 VALORACIÓN DEL CONTROL'!U312</f>
        <v>0.8</v>
      </c>
      <c r="E57" s="269" t="str">
        <f t="shared" si="0"/>
        <v>Baja</v>
      </c>
      <c r="F57" s="269" t="str">
        <f t="shared" si="1"/>
        <v>Mayor</v>
      </c>
      <c r="G57" s="216" t="str">
        <f t="shared" si="2"/>
        <v>Alto</v>
      </c>
    </row>
    <row r="58" spans="1:7" ht="38.25" x14ac:dyDescent="0.25">
      <c r="A58" s="215" t="str">
        <f>'2 CONTEXTO E IDENTIFICACIÓN'!A59</f>
        <v>R1GIP</v>
      </c>
      <c r="B58" s="216" t="str">
        <f>+'2 CONTEXTO E IDENTIFICACIÓN'!E59</f>
        <v>Posibilidad de afectación reputacional y económica por denuncias o sanciones de entes de control debido al incumplimiento en la prestación del servicio psicosocial (Prestación continua e ininterrumpida del servicio)</v>
      </c>
      <c r="C58" s="268">
        <f>'5 VALORACIÓN DEL CONTROL'!T318</f>
        <v>0.48</v>
      </c>
      <c r="D58" s="268">
        <f>'5 VALORACIÓN DEL CONTROL'!U318</f>
        <v>0.6</v>
      </c>
      <c r="E58" s="269" t="str">
        <f t="shared" si="0"/>
        <v>Media</v>
      </c>
      <c r="F58" s="269" t="str">
        <f t="shared" si="1"/>
        <v>Moderado</v>
      </c>
      <c r="G58" s="216" t="str">
        <f t="shared" si="2"/>
        <v>Moderado</v>
      </c>
    </row>
    <row r="59" spans="1:7" ht="51" x14ac:dyDescent="0.25">
      <c r="A59" s="215" t="str">
        <f>'2 CONTEXTO E IDENTIFICACIÓN'!A60</f>
        <v>R2GIP</v>
      </c>
      <c r="B59" s="216"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C59" s="268">
        <f>'5 VALORACIÓN DEL CONTROL'!T324</f>
        <v>0.36</v>
      </c>
      <c r="D59" s="268">
        <f>'5 VALORACIÓN DEL CONTROL'!U324</f>
        <v>0.6</v>
      </c>
      <c r="E59" s="269" t="str">
        <f t="shared" si="0"/>
        <v>Baja</v>
      </c>
      <c r="F59" s="269" t="str">
        <f t="shared" si="1"/>
        <v>Moderado</v>
      </c>
      <c r="G59" s="216" t="str">
        <f t="shared" si="2"/>
        <v>Moderado</v>
      </c>
    </row>
    <row r="60" spans="1:7" ht="25.5" x14ac:dyDescent="0.25">
      <c r="A60" s="215" t="str">
        <f>'2 CONTEXTO E IDENTIFICACIÓN'!A61</f>
        <v>R3GIP</v>
      </c>
      <c r="B60" s="216" t="str">
        <f>+'2 CONTEXTO E IDENTIFICACIÓN'!E61</f>
        <v>Posibilidad de afectación reputacional por demandas legales y disciplinarias  debido a la fuga o Rescate de PPL en remisiones salud</v>
      </c>
      <c r="C60" s="268">
        <f>'5 VALORACIÓN DEL CONTROL'!T330</f>
        <v>0.36</v>
      </c>
      <c r="D60" s="268">
        <f>'5 VALORACIÓN DEL CONTROL'!U330</f>
        <v>0.6</v>
      </c>
      <c r="E60" s="269" t="str">
        <f t="shared" si="0"/>
        <v>Baja</v>
      </c>
      <c r="F60" s="269" t="str">
        <f t="shared" si="1"/>
        <v>Moderado</v>
      </c>
      <c r="G60" s="216" t="str">
        <f t="shared" si="2"/>
        <v>Moderado</v>
      </c>
    </row>
    <row r="61" spans="1:7" ht="63.75" x14ac:dyDescent="0.25">
      <c r="A61" s="215" t="str">
        <f>'2 CONTEXTO E IDENTIFICACIÓN'!A62</f>
        <v>R4GIP</v>
      </c>
      <c r="B61" s="216"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268">
        <f>'5 VALORACIÓN DEL CONTROL'!T336</f>
        <v>0.216</v>
      </c>
      <c r="D61" s="268">
        <f>'5 VALORACIÓN DEL CONTROL'!U336</f>
        <v>0.6</v>
      </c>
      <c r="E61" s="269" t="str">
        <f t="shared" si="0"/>
        <v>Baja</v>
      </c>
      <c r="F61" s="269" t="str">
        <f t="shared" si="1"/>
        <v>Moderado</v>
      </c>
      <c r="G61" s="216" t="str">
        <f t="shared" si="2"/>
        <v>Moderado</v>
      </c>
    </row>
    <row r="62" spans="1:7" ht="38.25" x14ac:dyDescent="0.25">
      <c r="A62" s="215" t="str">
        <f>'2 CONTEXTO E IDENTIFICACIÓN'!A63</f>
        <v>R5GIP</v>
      </c>
      <c r="B62" s="216" t="str">
        <f>+'2 CONTEXTO E IDENTIFICACIÓN'!E63</f>
        <v>Posibilidad de afectación reputacional y económica por demanda de los PPL, familiar, tercero o entes control debido al incumplimiento en la cobertura de los puestos de servicio y las actividades programadas</v>
      </c>
      <c r="C62" s="268">
        <f>'5 VALORACIÓN DEL CONTROL'!T342</f>
        <v>0.24</v>
      </c>
      <c r="D62" s="268">
        <f>'5 VALORACIÓN DEL CONTROL'!U342</f>
        <v>0.6</v>
      </c>
      <c r="E62" s="269" t="str">
        <f t="shared" si="0"/>
        <v>Baja</v>
      </c>
      <c r="F62" s="269" t="str">
        <f t="shared" si="1"/>
        <v>Moderado</v>
      </c>
      <c r="G62" s="216" t="str">
        <f t="shared" si="2"/>
        <v>Moderado</v>
      </c>
    </row>
    <row r="63" spans="1:7" ht="51" x14ac:dyDescent="0.25">
      <c r="A63" s="215" t="str">
        <f>'2 CONTEXTO E IDENTIFICACIÓN'!A64</f>
        <v>R6GIP</v>
      </c>
      <c r="B63" s="216"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C63" s="268">
        <f>'5 VALORACIÓN DEL CONTROL'!T348</f>
        <v>0.36</v>
      </c>
      <c r="D63" s="268">
        <f>'5 VALORACIÓN DEL CONTROL'!U348</f>
        <v>0.4</v>
      </c>
      <c r="E63" s="269" t="str">
        <f t="shared" si="0"/>
        <v>Baja</v>
      </c>
      <c r="F63" s="269" t="str">
        <f t="shared" si="1"/>
        <v>Menor</v>
      </c>
      <c r="G63" s="216" t="str">
        <f t="shared" si="2"/>
        <v>Moderado</v>
      </c>
    </row>
    <row r="64" spans="1:7" ht="25.5" x14ac:dyDescent="0.25">
      <c r="A64" s="215" t="str">
        <f>'2 CONTEXTO E IDENTIFICACIÓN'!A65</f>
        <v>R7GIP</v>
      </c>
      <c r="B64" s="216" t="str">
        <f>+'2 CONTEXTO E IDENTIFICACIÓN'!E65</f>
        <v>Posibilidad de afectación reputacional por sanción disciplinaria  debido a fuga/rescates o falencia en la seguridad dentro del sistema penitenciario</v>
      </c>
      <c r="C64" s="268">
        <f>'5 VALORACIÓN DEL CONTROL'!T354</f>
        <v>0.24</v>
      </c>
      <c r="D64" s="268">
        <f>'5 VALORACIÓN DEL CONTROL'!U354</f>
        <v>0.8</v>
      </c>
      <c r="E64" s="269" t="str">
        <f t="shared" si="0"/>
        <v>Baja</v>
      </c>
      <c r="F64" s="269" t="str">
        <f t="shared" si="1"/>
        <v>Mayor</v>
      </c>
      <c r="G64" s="216" t="str">
        <f t="shared" si="2"/>
        <v>Alto</v>
      </c>
    </row>
    <row r="65" spans="1:7" ht="25.5" x14ac:dyDescent="0.25">
      <c r="A65" s="215" t="str">
        <f>'2 CONTEXTO E IDENTIFICACIÓN'!A66</f>
        <v>R8GIP</v>
      </c>
      <c r="B65" s="216" t="str">
        <f>+'2 CONTEXTO E IDENTIFICACIÓN'!E66</f>
        <v>Posibilidad de afectación reputacional por requerimientos de entes de control debido a la pérdida de la confidencialidad de la información</v>
      </c>
      <c r="C65" s="268">
        <f>'5 VALORACIÓN DEL CONTROL'!T360</f>
        <v>0.36</v>
      </c>
      <c r="D65" s="268">
        <f>'5 VALORACIÓN DEL CONTROL'!U360</f>
        <v>0.8</v>
      </c>
      <c r="E65" s="269" t="str">
        <f t="shared" si="0"/>
        <v>Baja</v>
      </c>
      <c r="F65" s="269" t="str">
        <f t="shared" si="1"/>
        <v>Mayor</v>
      </c>
      <c r="G65" s="216" t="str">
        <f t="shared" si="2"/>
        <v>Alto</v>
      </c>
    </row>
    <row r="66" spans="1:7" ht="25.5" x14ac:dyDescent="0.25">
      <c r="A66" s="215" t="str">
        <f>'2 CONTEXTO E IDENTIFICACIÓN'!A67</f>
        <v>R9GIP</v>
      </c>
      <c r="B66" s="216" t="str">
        <f>+'2 CONTEXTO E IDENTIFICACIÓN'!E67</f>
        <v xml:space="preserve">Posibilidad de afectación reputacional por requerimientos de entes de control y autoridades judiciales debido al vencimiento de trámites Jurídicos. </v>
      </c>
      <c r="C66" s="268">
        <f>'5 VALORACIÓN DEL CONTROL'!T366</f>
        <v>0.36</v>
      </c>
      <c r="D66" s="268">
        <f>'5 VALORACIÓN DEL CONTROL'!U366</f>
        <v>0.8</v>
      </c>
      <c r="E66" s="269" t="str">
        <f t="shared" si="0"/>
        <v>Baja</v>
      </c>
      <c r="F66" s="269" t="str">
        <f t="shared" si="1"/>
        <v>Mayor</v>
      </c>
      <c r="G66" s="216" t="str">
        <f t="shared" si="2"/>
        <v>Alto</v>
      </c>
    </row>
    <row r="67" spans="1:7" ht="25.5" x14ac:dyDescent="0.25">
      <c r="A67" s="215" t="str">
        <f>'2 CONTEXTO E IDENTIFICACIÓN'!A68</f>
        <v>R10GIP</v>
      </c>
      <c r="B67" s="216" t="str">
        <f>+'2 CONTEXTO E IDENTIFICACIÓN'!E68</f>
        <v xml:space="preserve">Posibilidad de afectación reputacional por requerimientos de entes de control y autoridades judiciales debido a la prescripción de trámites Jurídicos. </v>
      </c>
      <c r="C67" s="268">
        <f>'5 VALORACIÓN DEL CONTROL'!T372</f>
        <v>0.36</v>
      </c>
      <c r="D67" s="268">
        <f>'5 VALORACIÓN DEL CONTROL'!U372</f>
        <v>0.8</v>
      </c>
      <c r="E67" s="269" t="str">
        <f t="shared" si="0"/>
        <v>Baja</v>
      </c>
      <c r="F67" s="269" t="str">
        <f t="shared" si="1"/>
        <v>Mayor</v>
      </c>
      <c r="G67" s="216" t="str">
        <f t="shared" si="2"/>
        <v>Alto</v>
      </c>
    </row>
    <row r="68" spans="1:7" ht="25.5" x14ac:dyDescent="0.25">
      <c r="A68" s="215" t="str">
        <f>'2 CONTEXTO E IDENTIFICACIÓN'!A69</f>
        <v>R11GIP</v>
      </c>
      <c r="B68" s="216" t="str">
        <f>+'2 CONTEXTO E IDENTIFICACIÓN'!E69</f>
        <v>Posibilidad de afectación reputacional por requerimientos de entes de control y autoridades judiciales  debido a permitir la prolongación Ilícita de la libertad</v>
      </c>
      <c r="C68" s="268">
        <f>'5 VALORACIÓN DEL CONTROL'!T378</f>
        <v>0.216</v>
      </c>
      <c r="D68" s="268">
        <f>'5 VALORACIÓN DEL CONTROL'!U378</f>
        <v>0.8</v>
      </c>
      <c r="E68" s="269" t="str">
        <f t="shared" si="0"/>
        <v>Baja</v>
      </c>
      <c r="F68" s="269" t="str">
        <f t="shared" si="1"/>
        <v>Mayor</v>
      </c>
      <c r="G68" s="216" t="str">
        <f t="shared" si="2"/>
        <v>Alto</v>
      </c>
    </row>
    <row r="69" spans="1:7" ht="38.25" x14ac:dyDescent="0.25">
      <c r="A69" s="215" t="str">
        <f>'2 CONTEXTO E IDENTIFICACIÓN'!A70</f>
        <v>R12GIP</v>
      </c>
      <c r="B69" s="216" t="str">
        <f>+'2 CONTEXTO E IDENTIFICACIÓN'!E70</f>
        <v>Posibilidad de afectación reputacional por requerimientos de entes de control y autoridades judiciales debido a Hojas de vida incompletas, desactualizadas o imprecisas (Física o en el aplicativo SISIPEC WEB)</v>
      </c>
      <c r="C69" s="268">
        <f>'5 VALORACIÓN DEL CONTROL'!T384</f>
        <v>0.36</v>
      </c>
      <c r="D69" s="268">
        <f>'5 VALORACIÓN DEL CONTROL'!U384</f>
        <v>0.8</v>
      </c>
      <c r="E69" s="269" t="str">
        <f t="shared" si="0"/>
        <v>Baja</v>
      </c>
      <c r="F69" s="269" t="str">
        <f t="shared" si="1"/>
        <v>Mayor</v>
      </c>
      <c r="G69" s="216" t="str">
        <f t="shared" si="2"/>
        <v>Alto</v>
      </c>
    </row>
    <row r="70" spans="1:7" ht="38.25" x14ac:dyDescent="0.25">
      <c r="A70" s="215" t="str">
        <f>'2 CONTEXTO E IDENTIFICACIÓN'!A71</f>
        <v>R13GIP</v>
      </c>
      <c r="B70" s="216" t="str">
        <f>+'2 CONTEXTO E IDENTIFICACIÓN'!E71</f>
        <v>Posibilidad de afectación reputacional por requerimientos de entes de control y autoridades judiciales debido a conceder u otorgar libertad o trasladar a una PPL sin el debido cumplimiento de los requisitos legales.</v>
      </c>
      <c r="C70" s="268">
        <f>'5 VALORACIÓN DEL CONTROL'!T390</f>
        <v>0.36</v>
      </c>
      <c r="D70" s="268">
        <f>'5 VALORACIÓN DEL CONTROL'!U390</f>
        <v>0.8</v>
      </c>
      <c r="E70" s="269" t="str">
        <f t="shared" si="0"/>
        <v>Baja</v>
      </c>
      <c r="F70" s="269" t="str">
        <f t="shared" si="1"/>
        <v>Mayor</v>
      </c>
      <c r="G70" s="216" t="str">
        <f t="shared" si="2"/>
        <v>Alto</v>
      </c>
    </row>
    <row r="71" spans="1:7" ht="25.5" x14ac:dyDescent="0.25">
      <c r="A71" s="215" t="str">
        <f>'2 CONTEXTO E IDENTIFICACIÓN'!A72</f>
        <v>R14GIP</v>
      </c>
      <c r="B71" s="216" t="str">
        <f>+'2 CONTEXTO E IDENTIFICACIÓN'!E72</f>
        <v xml:space="preserve">Posibilidad de afectación reputacional por requerimientos de entes de control y autoridades judiciales  debido a la privación ilegal de la libertad </v>
      </c>
      <c r="C71" s="268">
        <f>'5 VALORACIÓN DEL CONTROL'!T396</f>
        <v>0.216</v>
      </c>
      <c r="D71" s="268">
        <f>'5 VALORACIÓN DEL CONTROL'!U396</f>
        <v>0.8</v>
      </c>
      <c r="E71" s="269" t="str">
        <f t="shared" si="0"/>
        <v>Baja</v>
      </c>
      <c r="F71" s="269" t="str">
        <f t="shared" si="1"/>
        <v>Mayor</v>
      </c>
      <c r="G71" s="216" t="str">
        <f t="shared" si="2"/>
        <v>Alto</v>
      </c>
    </row>
    <row r="72" spans="1:7" ht="63.75" x14ac:dyDescent="0.25">
      <c r="A72" s="215" t="str">
        <f>'2 CONTEXTO E IDENTIFICACIÓN'!A73</f>
        <v>R1GCI</v>
      </c>
      <c r="B72" s="216"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268">
        <f>'5 VALORACIÓN DEL CONTROL'!T402</f>
        <v>0.36</v>
      </c>
      <c r="D72" s="268">
        <f>'5 VALORACIÓN DEL CONTROL'!U402</f>
        <v>0.4</v>
      </c>
      <c r="E72" s="269" t="str">
        <f t="shared" ref="E72:E74" si="3">+IF(C72=0,"",IF(C72&lt;=$R$11,$S$11,IF(C72&lt;=$R$10,$S$10,IF(C72&lt;=$R$9,$S$9,IF(C72&lt;=$R$8,$S$8,IF(C72&lt;=$R$7,$S$7,""))))))</f>
        <v>Baja</v>
      </c>
      <c r="F72" s="269" t="str">
        <f t="shared" ref="F72:F74" si="4">+IF(D72=0,"",IF(D72&lt;=$T$5,$T$6,IF(D72&lt;=$U$5,$U$6,IF(D72&lt;=$V$5,$V$6,IF(D72&lt;=$W$5,$W$6,IF(D72&lt;=$X$5,$X$6,""))))))</f>
        <v>Menor</v>
      </c>
      <c r="G72" s="216" t="str">
        <f t="shared" ref="G72:G74" si="5">+IF(E72=$S$7,IF(F72=$T$6,$T$7,IF(F72=$U$6,$U$7,IF(F72=$V$6,$V$7,IF(F72=$W$6,$W$7,IF(F72=$X$6,$X$7))))),IF(E72=$S$8,IF(F72=$T$6,$T$8,IF(F72=$U$6,$U$8,IF(F72=$V$6,$V$8,IF(F72=$W$6,$W$8,IF(F72=$X$6,$X$8))))),IF(E72=$S$9,IF(F72=$T$6,$T$9,IF(F72=$U$6,$U$9,IF(F72=$V$6,$V$9,IF(F72=$W$6,$W$9,IF(F72=$X$6,$X$9))))),IF(E72=$S$10,IF(F72=$T$6,$T$10,IF(F72=$U$6,$U$10,IF(F72=$V$6,$V$10,IF(F72=$W$6,$W$10,IF(F72=$X$6,$X$10))))),IF(E72=$S$11,IF(F72=$T$6,$T$11,IF(F72=$U$6,$U$11,IF(F72=$V$6,$V$11,IF(F72=$W$6,$W$11,IF(F72=$X$6,$X$11))))),"")))))</f>
        <v>Moderado</v>
      </c>
    </row>
    <row r="73" spans="1:7" ht="51" x14ac:dyDescent="0.25">
      <c r="A73" s="215" t="str">
        <f>'2 CONTEXTO E IDENTIFICACIÓN'!A74</f>
        <v>R1GTS</v>
      </c>
      <c r="B73" s="216"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268">
        <f>'5 VALORACIÓN DEL CONTROL'!T408</f>
        <v>0.24</v>
      </c>
      <c r="D73" s="268">
        <f>'5 VALORACIÓN DEL CONTROL'!U408</f>
        <v>0.6</v>
      </c>
      <c r="E73" s="269" t="str">
        <f t="shared" si="3"/>
        <v>Baja</v>
      </c>
      <c r="F73" s="269" t="str">
        <f t="shared" si="4"/>
        <v>Moderado</v>
      </c>
      <c r="G73" s="216" t="str">
        <f t="shared" si="5"/>
        <v>Moderado</v>
      </c>
    </row>
    <row r="74" spans="1:7" ht="89.25" x14ac:dyDescent="0.25">
      <c r="A74" s="215" t="str">
        <f>'2 CONTEXTO E IDENTIFICACIÓN'!A75</f>
        <v>R2GTS</v>
      </c>
      <c r="B74" s="216"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268">
        <f>'5 VALORACIÓN DEL CONTROL'!T414</f>
        <v>2.5919999999999995E-2</v>
      </c>
      <c r="D74" s="268">
        <f>'5 VALORACIÓN DEL CONTROL'!U414</f>
        <v>0.6</v>
      </c>
      <c r="E74" s="269" t="str">
        <f t="shared" si="3"/>
        <v>Muy Baja</v>
      </c>
      <c r="F74" s="269" t="str">
        <f t="shared" si="4"/>
        <v>Moderado</v>
      </c>
      <c r="G74" s="216" t="str">
        <f t="shared" si="5"/>
        <v>Moderado</v>
      </c>
    </row>
    <row r="75" spans="1:7" x14ac:dyDescent="0.25">
      <c r="A75" s="215"/>
      <c r="B75" s="216"/>
      <c r="C75" s="268"/>
      <c r="D75" s="217"/>
      <c r="E75" s="269"/>
      <c r="F75" s="269"/>
      <c r="G75" s="216"/>
    </row>
  </sheetData>
  <sheetProtection formatCells="0" formatColumns="0" formatRows="0" sort="0" autoFilter="0" pivotTables="0"/>
  <autoFilter ref="A6:G6" xr:uid="{00000000-0009-0000-0000-000008000000}"/>
  <dataConsolidate/>
  <mergeCells count="10">
    <mergeCell ref="Q7:Q11"/>
    <mergeCell ref="W1:X1"/>
    <mergeCell ref="C1:V1"/>
    <mergeCell ref="T4:X4"/>
    <mergeCell ref="E5:G5"/>
    <mergeCell ref="K5:O5"/>
    <mergeCell ref="I7:I11"/>
    <mergeCell ref="B3:D3"/>
    <mergeCell ref="I4:O4"/>
    <mergeCell ref="A1:B1"/>
  </mergeCells>
  <conditionalFormatting sqref="D7:E7 E8:E74 D75:E75">
    <cfRule type="cellIs" dxfId="59" priority="1" operator="equal">
      <formula>$S$11</formula>
    </cfRule>
    <cfRule type="cellIs" dxfId="58" priority="2" operator="equal">
      <formula>$S$10</formula>
    </cfRule>
    <cfRule type="cellIs" dxfId="57" priority="3" operator="equal">
      <formula>$S$9</formula>
    </cfRule>
    <cfRule type="cellIs" dxfId="56" priority="4" operator="equal">
      <formula>$S$8</formula>
    </cfRule>
    <cfRule type="cellIs" dxfId="55" priority="5" operator="equal">
      <formula>$S$7</formula>
    </cfRule>
  </conditionalFormatting>
  <conditionalFormatting sqref="F7:F75">
    <cfRule type="cellIs" dxfId="54" priority="6" operator="equal">
      <formula>$T$6</formula>
    </cfRule>
    <cfRule type="cellIs" dxfId="53" priority="7" operator="equal">
      <formula>$U$6</formula>
    </cfRule>
    <cfRule type="cellIs" dxfId="52" priority="8" operator="equal">
      <formula>$V$6</formula>
    </cfRule>
    <cfRule type="cellIs" dxfId="51" priority="9" operator="equal">
      <formula>$W$6</formula>
    </cfRule>
    <cfRule type="cellIs" dxfId="50" priority="10" operator="equal">
      <formula>$X$6</formula>
    </cfRule>
  </conditionalFormatting>
  <conditionalFormatting sqref="G7:G75">
    <cfRule type="cellIs" dxfId="49" priority="11" operator="equal">
      <formula>$T$14</formula>
    </cfRule>
    <cfRule type="cellIs" dxfId="48" priority="12" operator="equal">
      <formula>$T$15</formula>
    </cfRule>
    <cfRule type="cellIs" dxfId="47" priority="13" operator="equal">
      <formula>$T$16</formula>
    </cfRule>
    <cfRule type="cellIs" dxfId="46" priority="14" operator="equal">
      <formula>$T$17</formula>
    </cfRule>
  </conditionalFormatting>
  <dataValidations disablePrompts="1" count="3">
    <dataValidation type="list" allowBlank="1" showInputMessage="1" showErrorMessage="1" sqref="JC7:JI14"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B6" xr:uid="{00000000-0002-0000-0800-000001000000}"/>
    <dataValidation allowBlank="1" showInputMessage="1" showErrorMessage="1" prompt="Es la materialización del riesgo y las consecuencias de su aparición. Su escala es: 5 bajo impacto, 10 medio, 20 alto impacto._x000a_" sqref="JC6:JI6" xr:uid="{00000000-0002-0000-0800-000002000000}"/>
  </dataValidations>
  <printOptions horizontalCentered="1" verticalCentered="1"/>
  <pageMargins left="0.31496062992125984" right="0.27559055118110237" top="0.23622047244094491" bottom="0.15748031496062992" header="0" footer="0"/>
  <pageSetup paperSize="5" scale="33" orientation="landscape" r:id="rId1"/>
  <headerFooter alignWithMargins="0">
    <oddFooter>&amp;R&amp;G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34"/>
  <sheetViews>
    <sheetView showGridLines="0" zoomScale="55" zoomScaleNormal="55" zoomScaleSheetLayoutView="55" workbookViewId="0">
      <pane xSplit="1" ySplit="7" topLeftCell="B8" activePane="bottomRight" state="frozen"/>
      <selection pane="topRight"/>
      <selection pane="bottomLeft"/>
      <selection pane="bottomRight" activeCell="AE10" sqref="AE10"/>
    </sheetView>
  </sheetViews>
  <sheetFormatPr baseColWidth="10" defaultColWidth="14.28515625" defaultRowHeight="12.75" x14ac:dyDescent="0.25"/>
  <cols>
    <col min="1" max="1" width="14.42578125" style="204" customWidth="1"/>
    <col min="2" max="4" width="23.42578125" style="208" customWidth="1"/>
    <col min="5" max="6" width="23.42578125" style="271" customWidth="1"/>
    <col min="7" max="7" width="23.42578125" style="208" customWidth="1"/>
    <col min="8" max="9" width="9.42578125" style="208" customWidth="1"/>
    <col min="10" max="15" width="23.42578125" style="208" customWidth="1"/>
    <col min="16" max="16" width="3.85546875" style="208" customWidth="1"/>
    <col min="17" max="17" width="4.85546875" style="204" hidden="1" customWidth="1"/>
    <col min="18" max="18" width="6.140625" style="204" hidden="1" customWidth="1"/>
    <col min="19" max="24" width="14" style="204" hidden="1" customWidth="1"/>
    <col min="25" max="29" width="11.42578125" style="204" customWidth="1"/>
    <col min="30" max="30" width="5.42578125" style="204" bestFit="1" customWidth="1"/>
    <col min="31" max="31" width="26.85546875" style="204" customWidth="1"/>
    <col min="32" max="36" width="22.85546875" style="208" customWidth="1"/>
    <col min="37" max="37" width="23.42578125" style="204" customWidth="1"/>
    <col min="38" max="265" width="11.42578125" style="204" customWidth="1"/>
    <col min="266" max="266" width="12.7109375" style="204" customWidth="1"/>
    <col min="267" max="267" width="47" style="204" customWidth="1"/>
    <col min="268" max="268" width="35" style="204" customWidth="1"/>
    <col min="269" max="16384" width="14.28515625" style="204"/>
  </cols>
  <sheetData>
    <row r="1" spans="1:38" ht="122.25" customHeight="1" thickBot="1" x14ac:dyDescent="0.3">
      <c r="A1" s="381"/>
      <c r="B1" s="382"/>
      <c r="C1" s="672" t="s">
        <v>143</v>
      </c>
      <c r="D1" s="672"/>
      <c r="E1" s="672"/>
      <c r="F1" s="672"/>
      <c r="G1" s="672"/>
      <c r="H1" s="672"/>
      <c r="I1" s="672"/>
      <c r="J1" s="672"/>
      <c r="K1" s="672"/>
      <c r="L1" s="672"/>
      <c r="M1" s="672"/>
      <c r="N1" s="672"/>
      <c r="O1" s="687" t="s">
        <v>405</v>
      </c>
      <c r="P1" s="688"/>
    </row>
    <row r="2" spans="1:38" ht="15.75" customHeight="1" thickBot="1" x14ac:dyDescent="0.3">
      <c r="A2" s="74"/>
      <c r="B2" s="330"/>
      <c r="C2" s="330"/>
      <c r="D2" s="330"/>
      <c r="E2" s="330"/>
      <c r="F2" s="330"/>
      <c r="G2" s="330"/>
      <c r="H2" s="330"/>
      <c r="I2" s="330"/>
      <c r="J2" s="129"/>
    </row>
    <row r="3" spans="1:38" s="191" customFormat="1" ht="33" customHeight="1" x14ac:dyDescent="0.2">
      <c r="A3" s="311" t="s">
        <v>222</v>
      </c>
      <c r="B3" s="692" t="str">
        <f>+IF('2 CONTEXTO E IDENTIFICACIÓN'!$B$3="","",'2 CONTEXTO E IDENTIFICACIÓN'!$B$3)</f>
        <v>CONSOLIDADO DE PROCESOS DE LA SDSCJ</v>
      </c>
      <c r="C3" s="692"/>
      <c r="D3" s="692"/>
      <c r="E3" s="372"/>
      <c r="F3" s="383"/>
      <c r="G3" s="384"/>
      <c r="H3" s="384"/>
      <c r="I3" s="385"/>
      <c r="J3" s="385"/>
      <c r="K3" s="386"/>
      <c r="L3" s="386"/>
      <c r="M3" s="386"/>
      <c r="N3" s="387"/>
      <c r="O3" s="387"/>
      <c r="P3" s="388"/>
      <c r="AF3" s="193"/>
      <c r="AG3" s="193"/>
      <c r="AH3" s="193"/>
      <c r="AI3" s="193"/>
      <c r="AJ3" s="193"/>
    </row>
    <row r="4" spans="1:38" s="191" customFormat="1" ht="15" thickBot="1" x14ac:dyDescent="0.25">
      <c r="A4" s="279"/>
      <c r="D4" s="389"/>
      <c r="E4" s="389"/>
      <c r="F4" s="375"/>
      <c r="P4" s="390"/>
      <c r="AF4" s="193"/>
      <c r="AG4" s="193"/>
      <c r="AH4" s="193"/>
      <c r="AI4" s="193"/>
      <c r="AJ4" s="193"/>
    </row>
    <row r="5" spans="1:38" s="191" customFormat="1" ht="45.75" thickBot="1" x14ac:dyDescent="0.65">
      <c r="A5" s="781" t="s">
        <v>275</v>
      </c>
      <c r="B5" s="782"/>
      <c r="C5" s="782"/>
      <c r="D5" s="782"/>
      <c r="E5" s="782"/>
      <c r="F5" s="782"/>
      <c r="G5" s="783"/>
      <c r="I5" s="781" t="s">
        <v>301</v>
      </c>
      <c r="J5" s="782"/>
      <c r="K5" s="782"/>
      <c r="L5" s="782"/>
      <c r="M5" s="782"/>
      <c r="N5" s="782"/>
      <c r="O5" s="783"/>
      <c r="P5" s="390"/>
      <c r="R5" s="198"/>
      <c r="S5" s="199"/>
      <c r="T5" s="706" t="s">
        <v>17</v>
      </c>
      <c r="U5" s="706"/>
      <c r="V5" s="706"/>
      <c r="W5" s="706"/>
      <c r="X5" s="707"/>
      <c r="AF5" s="193"/>
      <c r="AG5" s="193"/>
      <c r="AH5" s="193"/>
      <c r="AI5" s="193"/>
      <c r="AJ5" s="193"/>
    </row>
    <row r="6" spans="1:38" ht="33.75" x14ac:dyDescent="0.25">
      <c r="A6" s="201"/>
      <c r="B6" s="202"/>
      <c r="C6" s="776" t="s">
        <v>17</v>
      </c>
      <c r="D6" s="776"/>
      <c r="E6" s="776"/>
      <c r="F6" s="776"/>
      <c r="G6" s="777"/>
      <c r="H6" s="341"/>
      <c r="I6" s="201"/>
      <c r="J6" s="202"/>
      <c r="K6" s="776" t="s">
        <v>17</v>
      </c>
      <c r="L6" s="776"/>
      <c r="M6" s="776"/>
      <c r="N6" s="776"/>
      <c r="O6" s="777"/>
      <c r="P6" s="391"/>
      <c r="R6" s="203"/>
      <c r="T6" s="205">
        <v>0.2</v>
      </c>
      <c r="U6" s="205">
        <v>0.4</v>
      </c>
      <c r="V6" s="205">
        <v>0.6</v>
      </c>
      <c r="W6" s="205">
        <v>0.8</v>
      </c>
      <c r="X6" s="206">
        <v>1</v>
      </c>
      <c r="Y6" s="207"/>
      <c r="Z6" s="207"/>
      <c r="AA6" s="207"/>
      <c r="AB6" s="207"/>
      <c r="AC6" s="207"/>
      <c r="AD6" s="207"/>
      <c r="AE6" s="207"/>
    </row>
    <row r="7" spans="1:38" ht="23.25" x14ac:dyDescent="0.2">
      <c r="A7" s="203"/>
      <c r="B7" s="210"/>
      <c r="C7" s="494" t="s">
        <v>263</v>
      </c>
      <c r="D7" s="494" t="s">
        <v>265</v>
      </c>
      <c r="E7" s="494" t="s">
        <v>75</v>
      </c>
      <c r="F7" s="494" t="s">
        <v>270</v>
      </c>
      <c r="G7" s="495" t="s">
        <v>273</v>
      </c>
      <c r="H7" s="341"/>
      <c r="I7" s="203"/>
      <c r="J7" s="210"/>
      <c r="K7" s="494" t="s">
        <v>263</v>
      </c>
      <c r="L7" s="494" t="s">
        <v>265</v>
      </c>
      <c r="M7" s="494" t="s">
        <v>75</v>
      </c>
      <c r="N7" s="494" t="s">
        <v>270</v>
      </c>
      <c r="O7" s="495" t="s">
        <v>273</v>
      </c>
      <c r="P7" s="391"/>
      <c r="R7" s="203"/>
      <c r="S7" s="213"/>
      <c r="T7" s="272" t="s">
        <v>263</v>
      </c>
      <c r="U7" s="272" t="s">
        <v>265</v>
      </c>
      <c r="V7" s="272" t="s">
        <v>75</v>
      </c>
      <c r="W7" s="272" t="s">
        <v>270</v>
      </c>
      <c r="X7" s="273" t="s">
        <v>273</v>
      </c>
      <c r="AA7" s="207"/>
      <c r="AB7" s="207"/>
      <c r="AC7" s="214"/>
      <c r="AD7" s="214"/>
      <c r="AE7" s="214"/>
      <c r="AF7" s="214"/>
      <c r="AG7" s="214"/>
      <c r="AH7" s="214"/>
      <c r="AI7" s="214"/>
      <c r="AJ7" s="214"/>
      <c r="AK7" s="214"/>
      <c r="AL7" s="214"/>
    </row>
    <row r="8" spans="1:38" ht="183.75" customHeight="1" x14ac:dyDescent="0.2">
      <c r="A8" s="778" t="s">
        <v>259</v>
      </c>
      <c r="B8" s="494" t="s">
        <v>272</v>
      </c>
      <c r="C8" s="525" t="str">
        <f>+'4 MAPA CALOR INHERENTE'!I7</f>
        <v xml:space="preserve">                                                                    </v>
      </c>
      <c r="D8" s="525" t="str">
        <f>+'4 MAPA CALOR INHERENTE'!J7</f>
        <v xml:space="preserve">                                                                    </v>
      </c>
      <c r="E8" s="525" t="str">
        <f>+'4 MAPA CALOR INHERENTE'!K7</f>
        <v xml:space="preserve">                                                                    </v>
      </c>
      <c r="F8" s="525" t="str">
        <f>+'4 MAPA CALOR INHERENTE'!L7</f>
        <v xml:space="preserve">     R6AJ R1AR                                R1GH                              </v>
      </c>
      <c r="G8" s="526" t="str">
        <f>+'4 MAPA CALOR INHERENTE'!M7</f>
        <v xml:space="preserve">                                                                    </v>
      </c>
      <c r="H8" s="523"/>
      <c r="I8" s="778" t="s">
        <v>259</v>
      </c>
      <c r="J8" s="494" t="s">
        <v>272</v>
      </c>
      <c r="K8" s="525" t="str">
        <f>+'6 MAPA CALOR RESIDUAL'!K7</f>
        <v xml:space="preserve">                                                                    </v>
      </c>
      <c r="L8" s="525" t="str">
        <f>+'6 MAPA CALOR RESIDUAL'!L7</f>
        <v xml:space="preserve">                                                                    </v>
      </c>
      <c r="M8" s="525" t="str">
        <f>+'6 MAPA CALOR RESIDUAL'!M7</f>
        <v xml:space="preserve">                                                                    </v>
      </c>
      <c r="N8" s="525" t="str">
        <f>+'6 MAPA CALOR RESIDUAL'!N7</f>
        <v xml:space="preserve">                                                                    </v>
      </c>
      <c r="O8" s="526" t="str">
        <f>+'6 MAPA CALOR RESIDUAL'!O7</f>
        <v xml:space="preserve">                                                                    </v>
      </c>
      <c r="P8" s="392"/>
      <c r="Q8" s="780" t="s">
        <v>259</v>
      </c>
      <c r="R8" s="221">
        <v>1</v>
      </c>
      <c r="S8" s="272" t="s">
        <v>272</v>
      </c>
      <c r="T8" s="219" t="s">
        <v>278</v>
      </c>
      <c r="U8" s="219" t="s">
        <v>278</v>
      </c>
      <c r="V8" s="219" t="s">
        <v>278</v>
      </c>
      <c r="W8" s="219" t="s">
        <v>278</v>
      </c>
      <c r="X8" s="220" t="s">
        <v>279</v>
      </c>
      <c r="AA8" s="207"/>
      <c r="AB8" s="207"/>
      <c r="AC8" s="214"/>
      <c r="AD8" s="214"/>
      <c r="AE8" s="214"/>
      <c r="AF8" s="222"/>
      <c r="AG8" s="222"/>
      <c r="AH8" s="222"/>
      <c r="AI8" s="222"/>
      <c r="AJ8" s="222"/>
      <c r="AK8" s="214"/>
      <c r="AL8" s="214"/>
    </row>
    <row r="9" spans="1:38" ht="183.75" customHeight="1" x14ac:dyDescent="0.2">
      <c r="A9" s="778"/>
      <c r="B9" s="494" t="s">
        <v>269</v>
      </c>
      <c r="C9" s="527" t="str">
        <f>+'4 MAPA CALOR INHERENTE'!I8</f>
        <v xml:space="preserve">    R5AJ                                                                </v>
      </c>
      <c r="D9" s="527" t="str">
        <f>+'4 MAPA CALOR INHERENTE'!J8</f>
        <v xml:space="preserve">        R1CID                                                            </v>
      </c>
      <c r="E9" s="525" t="str">
        <f>+'4 MAPA CALOR INHERENTE'!K8</f>
        <v xml:space="preserve">                                                   R1GIP                 </v>
      </c>
      <c r="F9" s="525" t="str">
        <f>+'4 MAPA CALOR INHERENTE'!L8</f>
        <v xml:space="preserve">                             R1GCT                                       </v>
      </c>
      <c r="G9" s="526" t="str">
        <f>+'4 MAPA CALOR INHERENTE'!M8</f>
        <v xml:space="preserve">R1AJ                                R4GCT R5GCT R1GJ                                  </v>
      </c>
      <c r="H9" s="523"/>
      <c r="I9" s="778"/>
      <c r="J9" s="494" t="s">
        <v>269</v>
      </c>
      <c r="K9" s="527" t="str">
        <f>+'6 MAPA CALOR RESIDUAL'!K8</f>
        <v xml:space="preserve">                                                                    </v>
      </c>
      <c r="L9" s="527" t="str">
        <f>+'6 MAPA CALOR RESIDUAL'!L8</f>
        <v xml:space="preserve">                                                                    </v>
      </c>
      <c r="M9" s="525" t="str">
        <f>+'6 MAPA CALOR RESIDUAL'!M8</f>
        <v xml:space="preserve">                                                                    </v>
      </c>
      <c r="N9" s="525" t="str">
        <f>+'6 MAPA CALOR RESIDUAL'!N8</f>
        <v xml:space="preserve">                                                                    </v>
      </c>
      <c r="O9" s="526" t="str">
        <f>+'6 MAPA CALOR RESIDUAL'!O8</f>
        <v xml:space="preserve">                                                                    </v>
      </c>
      <c r="P9" s="392"/>
      <c r="Q9" s="780"/>
      <c r="R9" s="221">
        <v>0.8</v>
      </c>
      <c r="S9" s="272" t="s">
        <v>269</v>
      </c>
      <c r="T9" s="223" t="s">
        <v>75</v>
      </c>
      <c r="U9" s="223" t="s">
        <v>75</v>
      </c>
      <c r="V9" s="219" t="s">
        <v>278</v>
      </c>
      <c r="W9" s="219" t="s">
        <v>278</v>
      </c>
      <c r="X9" s="220" t="s">
        <v>279</v>
      </c>
      <c r="AA9" s="207"/>
      <c r="AB9" s="207"/>
      <c r="AC9" s="214"/>
      <c r="AD9" s="224"/>
      <c r="AE9" s="225"/>
      <c r="AF9" s="222"/>
      <c r="AG9" s="222"/>
      <c r="AH9" s="222"/>
      <c r="AI9" s="222"/>
      <c r="AJ9" s="222"/>
      <c r="AK9" s="214"/>
      <c r="AL9" s="214"/>
    </row>
    <row r="10" spans="1:38" ht="183.75" customHeight="1" x14ac:dyDescent="0.2">
      <c r="A10" s="778"/>
      <c r="B10" s="494" t="s">
        <v>267</v>
      </c>
      <c r="C10" s="527" t="str">
        <f>+'4 MAPA CALOR INHERENTE'!I9</f>
        <v xml:space="preserve">  R3AJ                                                                  </v>
      </c>
      <c r="D10" s="527" t="str">
        <f>+'4 MAPA CALOR INHERENTE'!J9</f>
        <v xml:space="preserve"> R2AJ                R1GD R1GRF R1GT         R3GF                            R6GIP         R1GCI   </v>
      </c>
      <c r="E10" s="527" t="str">
        <f>+'4 MAPA CALOR INHERENTE'!K9</f>
        <v xml:space="preserve">         R1DE R2DE   R1GC                      R1GI     R3GH  R1GS R2GS R3GS R4GS       R2GIP R3GIP R4GIP              </v>
      </c>
      <c r="F10" s="525" t="str">
        <f>+'4 MAPA CALOR INHERENTE'!L9</f>
        <v xml:space="preserve">              R1GE R2GE R3GE                    R1SM R2SM  R2GH       R1AB R2AB R3AB R4AB R5AB        R8GIP R9GIP R10GIP R11GIP R12GIP R13GIP R14GIP    </v>
      </c>
      <c r="G10" s="526" t="str">
        <f>+'4 MAPA CALOR INHERENTE'!M9</f>
        <v xml:space="preserve">                              R2GCT                                      </v>
      </c>
      <c r="H10" s="523"/>
      <c r="I10" s="778"/>
      <c r="J10" s="494" t="s">
        <v>267</v>
      </c>
      <c r="K10" s="527" t="str">
        <f>+'6 MAPA CALOR RESIDUAL'!K9</f>
        <v xml:space="preserve">    R5AJ                                                                </v>
      </c>
      <c r="L10" s="527" t="str">
        <f>+'6 MAPA CALOR RESIDUAL'!L9</f>
        <v xml:space="preserve">        R1CID           R1GT                                                 </v>
      </c>
      <c r="M10" s="527" t="str">
        <f>+'6 MAPA CALOR RESIDUAL'!M9</f>
        <v xml:space="preserve">R1AJ                                      R1GH             R1GIP                 </v>
      </c>
      <c r="N10" s="525" t="str">
        <f>+'6 MAPA CALOR RESIDUAL'!N9</f>
        <v xml:space="preserve">     R6AJ                                          R2AB                     </v>
      </c>
      <c r="O10" s="526" t="str">
        <f>+'6 MAPA CALOR RESIDUAL'!O9</f>
        <v xml:space="preserve">                                 R5GCT                                   </v>
      </c>
      <c r="P10" s="392"/>
      <c r="Q10" s="780"/>
      <c r="R10" s="221">
        <v>0.6</v>
      </c>
      <c r="S10" s="272" t="s">
        <v>267</v>
      </c>
      <c r="T10" s="223" t="s">
        <v>75</v>
      </c>
      <c r="U10" s="223" t="s">
        <v>75</v>
      </c>
      <c r="V10" s="223" t="s">
        <v>75</v>
      </c>
      <c r="W10" s="219" t="s">
        <v>278</v>
      </c>
      <c r="X10" s="220" t="s">
        <v>279</v>
      </c>
      <c r="AA10" s="207"/>
      <c r="AB10" s="207"/>
      <c r="AC10" s="214"/>
      <c r="AD10" s="224"/>
      <c r="AE10" s="225"/>
      <c r="AF10" s="222"/>
      <c r="AG10" s="222"/>
      <c r="AH10" s="222"/>
      <c r="AI10" s="222"/>
      <c r="AJ10" s="226"/>
      <c r="AK10" s="214"/>
      <c r="AL10" s="214"/>
    </row>
    <row r="11" spans="1:38" ht="183.75" customHeight="1" x14ac:dyDescent="0.2">
      <c r="A11" s="778"/>
      <c r="B11" s="494" t="s">
        <v>264</v>
      </c>
      <c r="C11" s="528" t="str">
        <f>+'4 MAPA CALOR INHERENTE'!I10</f>
        <v xml:space="preserve">                                                                    </v>
      </c>
      <c r="D11" s="527" t="str">
        <f>+'4 MAPA CALOR INHERENTE'!J10</f>
        <v xml:space="preserve">                    R2GT R3GT R4GT R5GT R6GT R7GT R1GF R2GF                                         </v>
      </c>
      <c r="E11" s="527" t="str">
        <f>+'4 MAPA CALOR INHERENTE'!K10</f>
        <v xml:space="preserve">   R4AJ    R2AR                                                R5GIP           R1GTS  </v>
      </c>
      <c r="F11" s="525" t="str">
        <f>+'4 MAPA CALOR INHERENTE'!L10</f>
        <v xml:space="preserve">                               R3GCT                          R7GIP           </v>
      </c>
      <c r="G11" s="526" t="str">
        <f>+'4 MAPA CALOR INHERENTE'!M10</f>
        <v xml:space="preserve">                                                                    </v>
      </c>
      <c r="H11" s="523"/>
      <c r="I11" s="778"/>
      <c r="J11" s="494" t="s">
        <v>264</v>
      </c>
      <c r="K11" s="528" t="str">
        <f>+'6 MAPA CALOR RESIDUAL'!K10</f>
        <v xml:space="preserve">                                                                    </v>
      </c>
      <c r="L11" s="527" t="str">
        <f>+'6 MAPA CALOR RESIDUAL'!L10</f>
        <v xml:space="preserve">             R1GC       R2GT    R6GT R7GT  R2GF R3GF                            R6GIP         R1GCI   </v>
      </c>
      <c r="M11" s="527" t="str">
        <f>+'6 MAPA CALOR RESIDUAL'!M10</f>
        <v xml:space="preserve">   R4AJ    R2AR  R1DE R2DE                         R1GI     R3GH  R1GS R2GS R3GS R4GS       R2GIP R3GIP R4GIP R5GIP           R1GTS  </v>
      </c>
      <c r="N11" s="525" t="str">
        <f>+'6 MAPA CALOR RESIDUAL'!N10</f>
        <v xml:space="preserve">      R1AR        R1GE  R3GE   </v>
      </c>
      <c r="O11" s="526" t="str">
        <f>+'6 MAPA CALOR RESIDUAL'!O10</f>
        <v xml:space="preserve">                              R2GCT  R4GCT  R1GJ                                  </v>
      </c>
      <c r="P11" s="392"/>
      <c r="Q11" s="780"/>
      <c r="R11" s="221">
        <v>0.4</v>
      </c>
      <c r="S11" s="272" t="s">
        <v>264</v>
      </c>
      <c r="T11" s="227" t="s">
        <v>280</v>
      </c>
      <c r="U11" s="223" t="s">
        <v>75</v>
      </c>
      <c r="V11" s="223" t="s">
        <v>75</v>
      </c>
      <c r="W11" s="219" t="s">
        <v>278</v>
      </c>
      <c r="X11" s="220" t="s">
        <v>279</v>
      </c>
      <c r="AA11" s="207"/>
      <c r="AB11" s="207"/>
      <c r="AC11" s="214"/>
      <c r="AD11" s="224"/>
      <c r="AE11" s="225"/>
      <c r="AF11" s="222"/>
      <c r="AG11" s="222"/>
      <c r="AH11" s="222"/>
      <c r="AI11" s="226"/>
      <c r="AJ11" s="222"/>
      <c r="AK11" s="214"/>
      <c r="AL11" s="214"/>
    </row>
    <row r="12" spans="1:38" ht="183.75" customHeight="1" thickBot="1" x14ac:dyDescent="0.25">
      <c r="A12" s="779"/>
      <c r="B12" s="496" t="s">
        <v>262</v>
      </c>
      <c r="C12" s="529" t="str">
        <f>+'4 MAPA CALOR INHERENTE'!I11</f>
        <v xml:space="preserve">                                                                    </v>
      </c>
      <c r="D12" s="529" t="str">
        <f>+'4 MAPA CALOR INHERENTE'!J11</f>
        <v xml:space="preserve">                                                                    </v>
      </c>
      <c r="E12" s="530" t="str">
        <f>+'4 MAPA CALOR INHERENTE'!K11</f>
        <v xml:space="preserve">            R3FI                             R4GH                          R2GTS </v>
      </c>
      <c r="F12" s="531" t="str">
        <f>+'4 MAPA CALOR INHERENTE'!L11</f>
        <v xml:space="preserve">           R2FI                                                         </v>
      </c>
      <c r="G12" s="532" t="str">
        <f>+'4 MAPA CALOR INHERENTE'!M11</f>
        <v xml:space="preserve">                                                                    </v>
      </c>
      <c r="H12" s="524"/>
      <c r="I12" s="779"/>
      <c r="J12" s="496" t="s">
        <v>262</v>
      </c>
      <c r="K12" s="529" t="str">
        <f>+'6 MAPA CALOR RESIDUAL'!K11</f>
        <v xml:space="preserve">  R3AJ                                                                  </v>
      </c>
      <c r="L12" s="529" t="str">
        <f>+'6 MAPA CALOR RESIDUAL'!L11</f>
        <v xml:space="preserve"> R2AJ                R1GD R1GRF   R3GT R4GT R5GT   R1GF                                          </v>
      </c>
      <c r="M12" s="530" t="str">
        <f>+'6 MAPA CALOR RESIDUAL'!M11</f>
        <v xml:space="preserve">            R3FI                             R4GH                          R2GTS </v>
      </c>
      <c r="N12" s="531" t="str">
        <f>+'6 MAPA CALOR RESIDUAL'!N11</f>
        <v xml:space="preserve">           R2FI    R2GE                                                     </v>
      </c>
      <c r="O12" s="532" t="str">
        <f>+'6 MAPA CALOR RESIDUAL'!O11</f>
        <v xml:space="preserve">                                                                    </v>
      </c>
      <c r="P12" s="393"/>
      <c r="Q12" s="780"/>
      <c r="R12" s="233">
        <v>0.2</v>
      </c>
      <c r="S12" s="274" t="s">
        <v>262</v>
      </c>
      <c r="T12" s="229" t="s">
        <v>280</v>
      </c>
      <c r="U12" s="229" t="s">
        <v>280</v>
      </c>
      <c r="V12" s="230" t="s">
        <v>75</v>
      </c>
      <c r="W12" s="231" t="s">
        <v>278</v>
      </c>
      <c r="X12" s="232" t="s">
        <v>279</v>
      </c>
      <c r="AA12" s="207"/>
      <c r="AB12" s="207"/>
      <c r="AC12" s="214"/>
      <c r="AD12" s="224"/>
      <c r="AE12" s="225"/>
      <c r="AF12" s="222"/>
      <c r="AG12" s="222"/>
      <c r="AH12" s="222"/>
      <c r="AI12" s="234"/>
      <c r="AJ12" s="222"/>
      <c r="AK12" s="214"/>
      <c r="AL12" s="214"/>
    </row>
    <row r="13" spans="1:38" x14ac:dyDescent="0.2">
      <c r="A13" s="208"/>
      <c r="B13" s="218"/>
      <c r="C13" s="275"/>
      <c r="D13" s="276"/>
      <c r="E13" s="277"/>
      <c r="F13" s="277"/>
      <c r="G13" s="218"/>
      <c r="H13" s="218"/>
      <c r="I13" s="218"/>
      <c r="J13" s="218"/>
      <c r="K13" s="218"/>
      <c r="L13" s="218"/>
      <c r="M13" s="218"/>
      <c r="N13" s="218"/>
      <c r="O13" s="218"/>
      <c r="P13" s="218"/>
      <c r="AA13" s="207"/>
      <c r="AB13" s="207"/>
      <c r="AC13" s="214"/>
      <c r="AD13" s="224"/>
      <c r="AE13" s="225"/>
      <c r="AF13" s="222"/>
      <c r="AG13" s="222"/>
      <c r="AH13" s="222"/>
      <c r="AI13" s="222"/>
      <c r="AJ13" s="222"/>
      <c r="AK13" s="214"/>
      <c r="AL13" s="214"/>
    </row>
    <row r="14" spans="1:38" ht="25.5" x14ac:dyDescent="0.2">
      <c r="A14" s="208"/>
      <c r="B14" s="218"/>
      <c r="C14" s="275"/>
      <c r="D14" s="276"/>
      <c r="E14" s="277"/>
      <c r="F14" s="277"/>
      <c r="G14" s="218"/>
      <c r="H14" s="218"/>
      <c r="I14" s="218"/>
      <c r="J14" s="218"/>
      <c r="K14" s="218"/>
      <c r="L14" s="218"/>
      <c r="M14" s="218"/>
      <c r="N14" s="218"/>
      <c r="O14" s="218"/>
      <c r="P14" s="218"/>
      <c r="T14" s="200" t="s">
        <v>281</v>
      </c>
      <c r="V14" s="207"/>
      <c r="W14" s="207"/>
      <c r="X14" s="207"/>
      <c r="Y14" s="207"/>
      <c r="Z14" s="207"/>
      <c r="AA14" s="207"/>
      <c r="AB14" s="207"/>
      <c r="AC14" s="214"/>
      <c r="AD14" s="224"/>
      <c r="AE14" s="214"/>
      <c r="AF14" s="225"/>
      <c r="AG14" s="225"/>
      <c r="AH14" s="225"/>
      <c r="AI14" s="225"/>
      <c r="AJ14" s="225"/>
      <c r="AK14" s="214"/>
      <c r="AL14" s="214"/>
    </row>
    <row r="15" spans="1:38" x14ac:dyDescent="0.2">
      <c r="A15" s="208"/>
      <c r="B15" s="218"/>
      <c r="C15" s="275"/>
      <c r="D15" s="276"/>
      <c r="E15" s="277"/>
      <c r="F15" s="277"/>
      <c r="G15" s="218"/>
      <c r="H15" s="218"/>
      <c r="I15" s="218"/>
      <c r="J15" s="218"/>
      <c r="K15" s="218"/>
      <c r="L15" s="218"/>
      <c r="M15" s="218"/>
      <c r="N15" s="218"/>
      <c r="O15" s="218"/>
      <c r="P15" s="218"/>
      <c r="T15" s="235" t="s">
        <v>279</v>
      </c>
      <c r="V15" s="207"/>
      <c r="W15" s="207"/>
      <c r="X15" s="207"/>
      <c r="Y15" s="207"/>
      <c r="Z15" s="207"/>
      <c r="AA15" s="207"/>
      <c r="AB15" s="207"/>
      <c r="AC15" s="214"/>
      <c r="AD15" s="214"/>
      <c r="AE15" s="214"/>
      <c r="AF15" s="222"/>
      <c r="AG15" s="222"/>
      <c r="AH15" s="222"/>
      <c r="AI15" s="222"/>
      <c r="AJ15" s="222"/>
      <c r="AK15" s="214"/>
      <c r="AL15" s="214"/>
    </row>
    <row r="16" spans="1:38" x14ac:dyDescent="0.2">
      <c r="A16" s="208"/>
      <c r="B16" s="218"/>
      <c r="C16" s="275"/>
      <c r="D16" s="276"/>
      <c r="E16" s="277"/>
      <c r="F16" s="277"/>
      <c r="G16" s="218"/>
      <c r="H16" s="218"/>
      <c r="I16" s="218"/>
      <c r="J16" s="218"/>
      <c r="K16" s="218"/>
      <c r="L16" s="218"/>
      <c r="M16" s="218"/>
      <c r="N16" s="218"/>
      <c r="O16" s="218"/>
      <c r="P16" s="218"/>
      <c r="T16" s="219" t="s">
        <v>278</v>
      </c>
      <c r="U16" s="207"/>
      <c r="V16" s="207"/>
      <c r="W16" s="207"/>
      <c r="X16" s="207"/>
      <c r="Y16" s="207"/>
      <c r="Z16" s="207"/>
      <c r="AA16" s="207"/>
      <c r="AB16" s="207"/>
      <c r="AC16" s="214"/>
      <c r="AD16" s="214"/>
      <c r="AE16" s="214"/>
      <c r="AF16" s="222"/>
      <c r="AG16" s="222"/>
      <c r="AH16" s="222"/>
      <c r="AI16" s="222"/>
      <c r="AJ16" s="222"/>
      <c r="AK16" s="214"/>
      <c r="AL16" s="214"/>
    </row>
    <row r="17" spans="1:38" x14ac:dyDescent="0.2">
      <c r="A17" s="208"/>
      <c r="B17" s="218"/>
      <c r="C17" s="275"/>
      <c r="D17" s="276"/>
      <c r="E17" s="277"/>
      <c r="F17" s="277"/>
      <c r="G17" s="218"/>
      <c r="H17" s="218"/>
      <c r="I17" s="218"/>
      <c r="J17" s="218"/>
      <c r="K17" s="218"/>
      <c r="L17" s="218"/>
      <c r="M17" s="218"/>
      <c r="N17" s="218"/>
      <c r="O17" s="218"/>
      <c r="P17" s="218"/>
      <c r="S17" s="236"/>
      <c r="T17" s="223" t="s">
        <v>75</v>
      </c>
      <c r="U17" s="236"/>
      <c r="V17" s="236"/>
      <c r="W17" s="236"/>
      <c r="X17" s="236"/>
      <c r="Y17" s="236"/>
      <c r="Z17" s="236"/>
      <c r="AA17" s="236"/>
      <c r="AB17" s="236"/>
      <c r="AC17" s="214"/>
      <c r="AD17" s="214"/>
      <c r="AE17" s="237"/>
      <c r="AF17" s="237"/>
      <c r="AG17" s="237"/>
      <c r="AH17" s="237"/>
      <c r="AI17" s="237"/>
      <c r="AJ17" s="237"/>
      <c r="AK17" s="214"/>
      <c r="AL17" s="214"/>
    </row>
    <row r="18" spans="1:38" x14ac:dyDescent="0.2">
      <c r="A18" s="208"/>
      <c r="B18" s="218"/>
      <c r="C18" s="275"/>
      <c r="D18" s="276"/>
      <c r="E18" s="277"/>
      <c r="F18" s="277"/>
      <c r="G18" s="218"/>
      <c r="H18" s="218"/>
      <c r="I18" s="218"/>
      <c r="J18" s="218"/>
      <c r="K18" s="218"/>
      <c r="L18" s="218"/>
      <c r="M18" s="218"/>
      <c r="N18" s="218"/>
      <c r="O18" s="218"/>
      <c r="P18" s="218"/>
      <c r="S18" s="236"/>
      <c r="T18" s="227" t="s">
        <v>280</v>
      </c>
      <c r="AA18" s="236"/>
      <c r="AB18" s="236"/>
      <c r="AC18" s="214"/>
      <c r="AD18" s="214"/>
      <c r="AE18" s="214"/>
      <c r="AF18" s="222"/>
      <c r="AG18" s="222"/>
      <c r="AH18" s="222"/>
      <c r="AI18" s="222"/>
      <c r="AJ18" s="222"/>
      <c r="AK18" s="214"/>
      <c r="AL18" s="214"/>
    </row>
    <row r="19" spans="1:38" x14ac:dyDescent="0.2">
      <c r="A19" s="208"/>
      <c r="B19" s="218"/>
      <c r="C19" s="275"/>
      <c r="D19" s="276"/>
      <c r="E19" s="277"/>
      <c r="F19" s="277"/>
      <c r="G19" s="218"/>
      <c r="H19" s="218"/>
      <c r="I19" s="218"/>
      <c r="J19" s="218"/>
      <c r="K19" s="218"/>
      <c r="L19" s="218"/>
      <c r="M19" s="218"/>
      <c r="N19" s="218"/>
      <c r="O19" s="218"/>
      <c r="P19" s="218"/>
      <c r="Q19" s="239"/>
      <c r="R19" s="239"/>
      <c r="S19" s="236"/>
      <c r="AA19" s="236"/>
      <c r="AB19" s="236"/>
      <c r="AC19" s="214"/>
      <c r="AD19" s="214"/>
      <c r="AE19" s="214"/>
      <c r="AF19" s="222"/>
      <c r="AG19" s="222"/>
      <c r="AH19" s="222"/>
      <c r="AI19" s="222"/>
      <c r="AJ19" s="222"/>
      <c r="AK19" s="214"/>
      <c r="AL19" s="214"/>
    </row>
    <row r="20" spans="1:38" x14ac:dyDescent="0.2">
      <c r="A20" s="208"/>
      <c r="B20" s="218"/>
      <c r="C20" s="275"/>
      <c r="D20" s="276"/>
      <c r="E20" s="277"/>
      <c r="F20" s="277"/>
      <c r="G20" s="218"/>
      <c r="H20" s="218"/>
      <c r="I20" s="218"/>
      <c r="J20" s="218"/>
      <c r="K20" s="218"/>
      <c r="L20" s="218"/>
      <c r="M20" s="218"/>
      <c r="N20" s="218"/>
      <c r="O20" s="218"/>
      <c r="P20" s="218"/>
      <c r="Q20" s="239"/>
      <c r="R20" s="239"/>
      <c r="S20" s="240"/>
      <c r="AA20" s="236"/>
      <c r="AB20" s="236"/>
      <c r="AC20" s="214"/>
      <c r="AD20" s="234"/>
      <c r="AE20" s="234"/>
      <c r="AF20" s="234"/>
      <c r="AG20" s="234"/>
      <c r="AH20" s="234"/>
      <c r="AI20" s="234"/>
      <c r="AJ20" s="222"/>
      <c r="AK20" s="214"/>
      <c r="AL20" s="214"/>
    </row>
    <row r="21" spans="1:38" x14ac:dyDescent="0.2">
      <c r="A21" s="208"/>
      <c r="B21" s="218"/>
      <c r="C21" s="275"/>
      <c r="D21" s="276"/>
      <c r="E21" s="277"/>
      <c r="F21" s="277"/>
      <c r="G21" s="218"/>
      <c r="H21" s="218"/>
      <c r="I21" s="218"/>
      <c r="J21" s="218"/>
      <c r="K21" s="218"/>
      <c r="L21" s="218"/>
      <c r="M21" s="218"/>
      <c r="N21" s="218"/>
      <c r="O21" s="218"/>
      <c r="P21" s="218"/>
      <c r="Q21" s="239"/>
      <c r="R21" s="239"/>
      <c r="AC21" s="214"/>
      <c r="AD21" s="241"/>
      <c r="AE21" s="241"/>
      <c r="AF21" s="241"/>
      <c r="AG21" s="241"/>
      <c r="AH21" s="241"/>
      <c r="AI21" s="241"/>
      <c r="AJ21" s="222"/>
      <c r="AK21" s="214"/>
      <c r="AL21" s="214"/>
    </row>
    <row r="22" spans="1:38" x14ac:dyDescent="0.2">
      <c r="A22" s="208"/>
      <c r="B22" s="218"/>
      <c r="C22" s="275"/>
      <c r="D22" s="276"/>
      <c r="E22" s="277"/>
      <c r="F22" s="277"/>
      <c r="G22" s="218"/>
      <c r="H22" s="218"/>
      <c r="I22" s="218"/>
      <c r="J22" s="218"/>
      <c r="K22" s="218"/>
      <c r="L22" s="218"/>
      <c r="M22" s="218"/>
      <c r="N22" s="218"/>
      <c r="O22" s="218"/>
      <c r="P22" s="218"/>
      <c r="Q22" s="239"/>
      <c r="R22" s="239"/>
      <c r="AC22" s="214"/>
      <c r="AD22" s="234"/>
      <c r="AE22" s="234"/>
      <c r="AF22" s="234"/>
      <c r="AG22" s="234"/>
      <c r="AH22" s="234"/>
      <c r="AI22" s="234"/>
      <c r="AJ22" s="222"/>
      <c r="AK22" s="214"/>
      <c r="AL22" s="214"/>
    </row>
    <row r="23" spans="1:38" x14ac:dyDescent="0.2">
      <c r="A23" s="208"/>
      <c r="B23" s="218"/>
      <c r="C23" s="275"/>
      <c r="D23" s="276"/>
      <c r="E23" s="277"/>
      <c r="F23" s="277"/>
      <c r="G23" s="218"/>
      <c r="H23" s="218"/>
      <c r="I23" s="218"/>
      <c r="J23" s="218"/>
      <c r="K23" s="218"/>
      <c r="L23" s="218"/>
      <c r="M23" s="218"/>
      <c r="N23" s="218"/>
      <c r="O23" s="218"/>
      <c r="P23" s="218"/>
      <c r="AC23" s="214"/>
      <c r="AD23" s="234"/>
      <c r="AE23" s="234"/>
      <c r="AF23" s="234"/>
      <c r="AG23" s="234"/>
      <c r="AH23" s="234"/>
      <c r="AI23" s="234"/>
      <c r="AJ23" s="222"/>
      <c r="AK23" s="214"/>
      <c r="AL23" s="214"/>
    </row>
    <row r="24" spans="1:38" x14ac:dyDescent="0.25">
      <c r="A24" s="208"/>
      <c r="B24" s="218"/>
      <c r="C24" s="275"/>
      <c r="D24" s="276"/>
      <c r="E24" s="277"/>
      <c r="F24" s="277"/>
      <c r="G24" s="218"/>
      <c r="H24" s="218"/>
      <c r="I24" s="218"/>
      <c r="J24" s="218"/>
      <c r="K24" s="218"/>
      <c r="L24" s="218"/>
      <c r="M24" s="218"/>
      <c r="N24" s="218"/>
      <c r="O24" s="218"/>
      <c r="P24" s="218"/>
    </row>
    <row r="25" spans="1:38" x14ac:dyDescent="0.25">
      <c r="A25" s="208"/>
      <c r="B25" s="218"/>
      <c r="C25" s="275"/>
      <c r="D25" s="276"/>
      <c r="E25" s="277"/>
      <c r="F25" s="277"/>
      <c r="G25" s="218"/>
      <c r="H25" s="218"/>
      <c r="I25" s="218"/>
      <c r="J25" s="218"/>
      <c r="K25" s="218"/>
      <c r="L25" s="218"/>
      <c r="M25" s="218"/>
      <c r="N25" s="218"/>
      <c r="O25" s="218"/>
      <c r="P25" s="218"/>
    </row>
    <row r="26" spans="1:38" x14ac:dyDescent="0.25">
      <c r="A26" s="208"/>
      <c r="B26" s="218"/>
      <c r="C26" s="275"/>
      <c r="D26" s="276"/>
      <c r="E26" s="277"/>
      <c r="F26" s="277"/>
      <c r="G26" s="218"/>
      <c r="H26" s="218"/>
      <c r="I26" s="218"/>
      <c r="J26" s="218"/>
      <c r="K26" s="218"/>
      <c r="L26" s="218"/>
      <c r="M26" s="218"/>
      <c r="N26" s="218"/>
      <c r="O26" s="218"/>
      <c r="P26" s="218"/>
    </row>
    <row r="27" spans="1:38" x14ac:dyDescent="0.25">
      <c r="A27" s="208"/>
      <c r="B27" s="218"/>
      <c r="C27" s="275"/>
      <c r="D27" s="276"/>
      <c r="E27" s="277"/>
      <c r="F27" s="277"/>
      <c r="G27" s="218"/>
      <c r="H27" s="218"/>
      <c r="I27" s="218"/>
      <c r="J27" s="218"/>
      <c r="K27" s="218"/>
      <c r="L27" s="218"/>
      <c r="M27" s="218"/>
      <c r="N27" s="218"/>
      <c r="O27" s="218"/>
      <c r="P27" s="218"/>
    </row>
    <row r="28" spans="1:38" ht="14.45" customHeight="1" x14ac:dyDescent="0.25">
      <c r="B28" s="204"/>
      <c r="D28" s="204"/>
      <c r="G28" s="204"/>
      <c r="H28" s="204"/>
      <c r="I28" s="204"/>
      <c r="J28" s="204"/>
      <c r="K28" s="204"/>
      <c r="L28" s="204"/>
      <c r="M28" s="204"/>
      <c r="N28" s="204"/>
      <c r="O28" s="204"/>
      <c r="P28" s="204"/>
      <c r="AA28" s="208"/>
      <c r="AB28" s="208"/>
      <c r="AC28" s="208"/>
      <c r="AD28" s="208"/>
      <c r="AE28" s="208"/>
      <c r="AF28" s="204"/>
      <c r="AG28" s="204"/>
      <c r="AH28" s="204"/>
      <c r="AI28" s="204"/>
      <c r="AJ28" s="204"/>
    </row>
    <row r="29" spans="1:38" ht="39" customHeight="1" x14ac:dyDescent="0.25">
      <c r="B29" s="204"/>
      <c r="D29" s="204"/>
      <c r="G29" s="204"/>
      <c r="H29" s="204"/>
      <c r="I29" s="204"/>
      <c r="J29" s="204"/>
      <c r="K29" s="204"/>
      <c r="L29" s="204"/>
      <c r="M29" s="204"/>
      <c r="N29" s="204"/>
      <c r="O29" s="204"/>
      <c r="P29" s="204"/>
      <c r="AA29" s="208"/>
      <c r="AB29" s="208"/>
      <c r="AC29" s="208"/>
      <c r="AD29" s="208"/>
      <c r="AE29" s="208"/>
      <c r="AF29" s="204"/>
      <c r="AG29" s="204"/>
      <c r="AH29" s="204"/>
      <c r="AI29" s="204"/>
      <c r="AJ29" s="204"/>
    </row>
    <row r="30" spans="1:38" ht="19.5" customHeight="1" x14ac:dyDescent="0.25">
      <c r="B30" s="204"/>
      <c r="D30" s="204"/>
      <c r="G30" s="204"/>
      <c r="H30" s="204"/>
      <c r="I30" s="204"/>
      <c r="J30" s="204"/>
      <c r="K30" s="204"/>
      <c r="L30" s="204"/>
      <c r="M30" s="204"/>
      <c r="N30" s="204"/>
      <c r="O30" s="204"/>
      <c r="P30" s="204"/>
      <c r="AA30" s="208"/>
      <c r="AB30" s="208"/>
      <c r="AC30" s="208"/>
      <c r="AD30" s="208"/>
      <c r="AE30" s="208"/>
      <c r="AF30" s="204"/>
      <c r="AG30" s="204"/>
      <c r="AH30" s="204"/>
      <c r="AI30" s="204"/>
      <c r="AJ30" s="204"/>
    </row>
    <row r="31" spans="1:38" ht="19.5" customHeight="1" x14ac:dyDescent="0.25">
      <c r="B31" s="204"/>
      <c r="D31" s="204"/>
      <c r="G31" s="204"/>
      <c r="H31" s="204"/>
      <c r="I31" s="204"/>
      <c r="J31" s="204"/>
      <c r="K31" s="204"/>
      <c r="L31" s="204"/>
      <c r="M31" s="204"/>
      <c r="N31" s="204"/>
      <c r="O31" s="204"/>
      <c r="P31" s="204"/>
      <c r="AA31" s="208"/>
      <c r="AB31" s="208"/>
      <c r="AC31" s="208"/>
      <c r="AD31" s="208"/>
      <c r="AE31" s="208"/>
      <c r="AF31" s="204"/>
      <c r="AG31" s="204"/>
      <c r="AH31" s="204"/>
      <c r="AI31" s="204"/>
      <c r="AJ31" s="204"/>
    </row>
    <row r="32" spans="1:38" ht="19.5" customHeight="1" x14ac:dyDescent="0.25">
      <c r="B32" s="204"/>
      <c r="D32" s="204"/>
      <c r="G32" s="204"/>
      <c r="H32" s="204"/>
      <c r="I32" s="204"/>
      <c r="J32" s="204"/>
      <c r="K32" s="204"/>
      <c r="L32" s="204"/>
      <c r="M32" s="204"/>
      <c r="N32" s="204"/>
      <c r="O32" s="204"/>
      <c r="P32" s="204"/>
      <c r="AA32" s="208"/>
      <c r="AB32" s="208"/>
      <c r="AC32" s="208"/>
      <c r="AD32" s="208"/>
      <c r="AE32" s="208"/>
      <c r="AF32" s="204"/>
      <c r="AG32" s="204"/>
      <c r="AH32" s="204"/>
      <c r="AI32" s="204"/>
      <c r="AJ32" s="204"/>
    </row>
    <row r="33" spans="3:31" s="204" customFormat="1" ht="19.5" customHeight="1" x14ac:dyDescent="0.25">
      <c r="C33" s="208"/>
      <c r="E33" s="271"/>
      <c r="F33" s="271"/>
      <c r="AA33" s="208"/>
      <c r="AB33" s="208"/>
      <c r="AC33" s="208"/>
      <c r="AD33" s="208"/>
      <c r="AE33" s="208"/>
    </row>
    <row r="34" spans="3:31" s="204" customFormat="1" ht="19.5" customHeight="1" x14ac:dyDescent="0.25">
      <c r="C34" s="208"/>
      <c r="E34" s="271"/>
      <c r="F34" s="271"/>
      <c r="AA34" s="208"/>
      <c r="AB34" s="208"/>
      <c r="AC34" s="208"/>
      <c r="AD34" s="208"/>
      <c r="AE34" s="208"/>
    </row>
  </sheetData>
  <sheetProtection formatCells="0" formatColumns="0" formatRows="0" sort="0" autoFilter="0" pivotTables="0"/>
  <dataConsolidate/>
  <mergeCells count="11">
    <mergeCell ref="B3:D3"/>
    <mergeCell ref="A5:G5"/>
    <mergeCell ref="I5:O5"/>
    <mergeCell ref="C1:N1"/>
    <mergeCell ref="O1:P1"/>
    <mergeCell ref="T5:X5"/>
    <mergeCell ref="C6:G6"/>
    <mergeCell ref="K6:O6"/>
    <mergeCell ref="A8:A12"/>
    <mergeCell ref="I8:I12"/>
    <mergeCell ref="Q8:Q12"/>
  </mergeCells>
  <conditionalFormatting sqref="D13:E27">
    <cfRule type="cellIs" dxfId="45" priority="1" operator="equal">
      <formula>$S$12</formula>
    </cfRule>
    <cfRule type="cellIs" dxfId="44" priority="2" operator="equal">
      <formula>$S$11</formula>
    </cfRule>
    <cfRule type="cellIs" dxfId="43" priority="3" operator="equal">
      <formula>$S$10</formula>
    </cfRule>
    <cfRule type="cellIs" dxfId="42" priority="4" operator="equal">
      <formula>$S$9</formula>
    </cfRule>
    <cfRule type="cellIs" dxfId="41" priority="5" operator="equal">
      <formula>$S$8</formula>
    </cfRule>
  </conditionalFormatting>
  <conditionalFormatting sqref="F13:F27">
    <cfRule type="cellIs" dxfId="40" priority="6" operator="equal">
      <formula>$T$7</formula>
    </cfRule>
    <cfRule type="cellIs" dxfId="39" priority="7" operator="equal">
      <formula>$U$7</formula>
    </cfRule>
    <cfRule type="cellIs" dxfId="38" priority="8" operator="equal">
      <formula>$V$7</formula>
    </cfRule>
    <cfRule type="cellIs" dxfId="37" priority="9" operator="equal">
      <formula>$W$7</formula>
    </cfRule>
    <cfRule type="cellIs" dxfId="36" priority="10" operator="equal">
      <formula>$X$7</formula>
    </cfRule>
  </conditionalFormatting>
  <conditionalFormatting sqref="G13:G27">
    <cfRule type="cellIs" dxfId="35" priority="11" operator="equal">
      <formula>$T$15</formula>
    </cfRule>
    <cfRule type="cellIs" dxfId="34" priority="12" operator="equal">
      <formula>$T$16</formula>
    </cfRule>
    <cfRule type="cellIs" dxfId="33" priority="13" operator="equal">
      <formula>$T$17</formula>
    </cfRule>
    <cfRule type="cellIs" dxfId="32" priority="14" operator="equal">
      <formula>$T$18</formula>
    </cfRule>
  </conditionalFormatting>
  <dataValidations count="3">
    <dataValidation allowBlank="1" showInputMessage="1" showErrorMessage="1" prompt="Es la materialización del riesgo y las consecuencias de su aparición. Su escala es: 5 bajo impacto, 10 medio, 20 alto impacto._x000a_" sqref="JD7:JJ7" xr:uid="{00000000-0002-0000-0900-000000000000}"/>
    <dataValidation allowBlank="1" showInputMessage="1" showErrorMessage="1" prompt="La probabilidad se encuentra determinada por una escala de 1 a 3, siendo 1 la menor probabilidad de ocurrencia del riesgo y 3 la mayor probabilidad de  ocurrencia." sqref="JC7" xr:uid="{00000000-0002-0000-0900-000001000000}"/>
    <dataValidation type="list" allowBlank="1" showInputMessage="1" showErrorMessage="1" sqref="JD8:JJ15" xr:uid="{00000000-0002-0000-0900-000002000000}">
      <formula1>#REF!</formula1>
    </dataValidation>
  </dataValidations>
  <printOptions horizontalCentered="1" verticalCentered="1"/>
  <pageMargins left="0.23622047244094491" right="0.23622047244094491" top="0.74803149606299213" bottom="0.74803149606299213" header="0.31496062992125984" footer="0.31496062992125984"/>
  <pageSetup scale="42" orientation="landscape" r:id="rId1"/>
  <headerFooter alignWithMargins="0">
    <oddFooter>&amp;R&amp;G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R75"/>
  <sheetViews>
    <sheetView showGridLines="0" zoomScale="70" zoomScaleNormal="70" zoomScaleSheetLayoutView="70" workbookViewId="0">
      <pane xSplit="1" ySplit="6" topLeftCell="B72" activePane="bottomRight" state="frozen"/>
      <selection pane="topRight"/>
      <selection pane="bottomLeft"/>
      <selection pane="bottomRight" activeCell="G7" sqref="G7"/>
    </sheetView>
  </sheetViews>
  <sheetFormatPr baseColWidth="10" defaultColWidth="14.28515625" defaultRowHeight="12.75" x14ac:dyDescent="0.25"/>
  <cols>
    <col min="1" max="1" width="13.85546875" style="204" customWidth="1"/>
    <col min="2" max="2" width="61.28515625" style="208" bestFit="1" customWidth="1"/>
    <col min="3" max="3" width="20.140625" style="208" bestFit="1" customWidth="1"/>
    <col min="4" max="4" width="14.140625" style="208" customWidth="1"/>
    <col min="5" max="5" width="22.140625" style="271" bestFit="1" customWidth="1"/>
    <col min="6" max="6" width="12.42578125" style="271" customWidth="1"/>
    <col min="7" max="7" width="19.28515625" style="208" bestFit="1" customWidth="1"/>
    <col min="8" max="8" width="15.42578125" style="208" customWidth="1"/>
    <col min="9" max="9" width="13" style="208" customWidth="1"/>
    <col min="10" max="10" width="22.140625" style="271" bestFit="1" customWidth="1"/>
    <col min="11" max="11" width="15.85546875" style="271" bestFit="1" customWidth="1"/>
    <col min="12" max="12" width="19.28515625" style="208" bestFit="1" customWidth="1"/>
    <col min="13" max="13" width="25.140625" style="208" bestFit="1" customWidth="1"/>
    <col min="14" max="14" width="32.42578125" style="208" bestFit="1" customWidth="1"/>
    <col min="15" max="16" width="16.42578125" style="208" customWidth="1"/>
    <col min="17" max="17" width="29.85546875" style="208" customWidth="1"/>
    <col min="18" max="18" width="20.85546875" style="208" customWidth="1"/>
    <col min="19" max="19" width="9.42578125" style="278" customWidth="1"/>
    <col min="20" max="20" width="13.42578125" style="278" customWidth="1"/>
    <col min="21" max="22" width="15.42578125" style="208" customWidth="1"/>
    <col min="23" max="23" width="4.85546875" style="204" customWidth="1"/>
    <col min="24" max="24" width="5.42578125" style="204" bestFit="1" customWidth="1"/>
    <col min="25" max="26" width="14" style="204" customWidth="1"/>
    <col min="27" max="27" width="18.42578125" style="204" customWidth="1"/>
    <col min="28" max="28" width="19.42578125" style="204" customWidth="1"/>
    <col min="29" max="29" width="14" style="204" customWidth="1"/>
    <col min="30" max="30" width="17.28515625" style="204" bestFit="1" customWidth="1"/>
    <col min="31" max="35" width="11.42578125" style="204" customWidth="1"/>
    <col min="36" max="36" width="5.42578125" style="204" bestFit="1" customWidth="1"/>
    <col min="37" max="37" width="26.85546875" style="204" customWidth="1"/>
    <col min="38" max="42" width="22.85546875" style="208" customWidth="1"/>
    <col min="43" max="43" width="23.42578125" style="204" customWidth="1"/>
    <col min="44" max="271" width="11.42578125" style="204" customWidth="1"/>
    <col min="272" max="272" width="12.7109375" style="204" customWidth="1"/>
    <col min="273" max="273" width="47" style="204" customWidth="1"/>
    <col min="274" max="274" width="35" style="204" customWidth="1"/>
    <col min="275" max="16384" width="14.28515625" style="204"/>
  </cols>
  <sheetData>
    <row r="1" spans="1:44" ht="105.75" customHeight="1" thickBot="1" x14ac:dyDescent="0.3">
      <c r="A1" s="784"/>
      <c r="B1" s="785"/>
      <c r="C1" s="672" t="s">
        <v>143</v>
      </c>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87" t="s">
        <v>405</v>
      </c>
      <c r="AE1" s="688"/>
    </row>
    <row r="2" spans="1:44" ht="21" customHeight="1" thickBot="1" x14ac:dyDescent="0.3">
      <c r="A2" s="192"/>
      <c r="B2" s="192"/>
      <c r="C2" s="330"/>
      <c r="D2" s="330"/>
      <c r="E2" s="330"/>
      <c r="F2" s="330"/>
      <c r="G2" s="330"/>
      <c r="H2" s="330"/>
      <c r="I2" s="330"/>
      <c r="AD2" s="331"/>
    </row>
    <row r="3" spans="1:44" s="191" customFormat="1" ht="15" x14ac:dyDescent="0.2">
      <c r="A3" s="311" t="s">
        <v>222</v>
      </c>
      <c r="B3" s="692" t="str">
        <f>+IF('2 CONTEXTO E IDENTIFICACIÓN'!$B$3="","",'2 CONTEXTO E IDENTIFICACIÓN'!$B$3)</f>
        <v>CONSOLIDADO DE PROCESOS DE LA SDSCJ</v>
      </c>
      <c r="C3" s="692"/>
      <c r="D3" s="692"/>
      <c r="E3" s="394"/>
      <c r="F3" s="373"/>
      <c r="G3" s="199"/>
      <c r="H3" s="384"/>
      <c r="I3" s="384"/>
      <c r="J3" s="394"/>
      <c r="K3" s="373"/>
      <c r="L3" s="199"/>
      <c r="M3" s="199"/>
      <c r="N3" s="199"/>
      <c r="O3" s="199"/>
      <c r="P3" s="199"/>
      <c r="Q3" s="199"/>
      <c r="R3" s="199"/>
      <c r="S3" s="395"/>
      <c r="T3" s="395"/>
      <c r="U3" s="199"/>
      <c r="V3" s="199"/>
      <c r="W3" s="199"/>
      <c r="X3" s="198"/>
      <c r="Y3" s="199"/>
      <c r="Z3" s="770" t="s">
        <v>17</v>
      </c>
      <c r="AA3" s="771"/>
      <c r="AB3" s="771"/>
      <c r="AC3" s="771"/>
      <c r="AD3" s="772"/>
      <c r="AE3" s="340"/>
      <c r="AL3" s="193"/>
      <c r="AM3" s="193"/>
      <c r="AN3" s="193"/>
      <c r="AO3" s="193"/>
      <c r="AP3" s="193"/>
    </row>
    <row r="4" spans="1:44" s="191" customFormat="1" ht="5.45" customHeight="1" x14ac:dyDescent="0.2">
      <c r="A4" s="313"/>
      <c r="B4" s="336"/>
      <c r="C4" s="336"/>
      <c r="D4" s="374"/>
      <c r="E4" s="137"/>
      <c r="F4" s="375"/>
      <c r="H4" s="374"/>
      <c r="I4" s="374"/>
      <c r="J4" s="137"/>
      <c r="K4" s="375"/>
      <c r="S4" s="396"/>
      <c r="T4" s="396"/>
      <c r="X4" s="279"/>
      <c r="Z4" s="280"/>
      <c r="AA4" s="281"/>
      <c r="AB4" s="281"/>
      <c r="AC4" s="281"/>
      <c r="AD4" s="282"/>
      <c r="AE4" s="390"/>
      <c r="AL4" s="193"/>
      <c r="AM4" s="193"/>
      <c r="AN4" s="193"/>
      <c r="AO4" s="193"/>
      <c r="AP4" s="193"/>
    </row>
    <row r="5" spans="1:44" ht="14.45" customHeight="1" x14ac:dyDescent="0.25">
      <c r="A5" s="376"/>
      <c r="B5" s="377"/>
      <c r="C5" s="377"/>
      <c r="D5" s="377"/>
      <c r="E5" s="773" t="s">
        <v>276</v>
      </c>
      <c r="F5" s="773"/>
      <c r="G5" s="773"/>
      <c r="H5" s="341"/>
      <c r="I5" s="377"/>
      <c r="J5" s="773" t="s">
        <v>302</v>
      </c>
      <c r="K5" s="773"/>
      <c r="L5" s="773"/>
      <c r="M5" s="341"/>
      <c r="N5" s="341"/>
      <c r="O5" s="341"/>
      <c r="P5" s="341"/>
      <c r="Q5" s="773" t="s">
        <v>305</v>
      </c>
      <c r="R5" s="773"/>
      <c r="S5" s="773"/>
      <c r="T5" s="773"/>
      <c r="U5" s="341"/>
      <c r="V5" s="341"/>
      <c r="X5" s="203"/>
      <c r="Z5" s="205">
        <v>0.2</v>
      </c>
      <c r="AA5" s="205">
        <v>0.4</v>
      </c>
      <c r="AB5" s="205">
        <v>0.6</v>
      </c>
      <c r="AC5" s="205">
        <v>0.8</v>
      </c>
      <c r="AD5" s="206">
        <v>1</v>
      </c>
      <c r="AE5" s="378"/>
      <c r="AF5" s="207"/>
      <c r="AG5" s="207"/>
      <c r="AH5" s="207"/>
      <c r="AI5" s="207"/>
      <c r="AJ5" s="207"/>
      <c r="AK5" s="207"/>
    </row>
    <row r="6" spans="1:44" ht="51" x14ac:dyDescent="0.2">
      <c r="A6" s="342" t="s">
        <v>277</v>
      </c>
      <c r="B6" s="209" t="s">
        <v>236</v>
      </c>
      <c r="C6" s="209" t="s">
        <v>306</v>
      </c>
      <c r="D6" s="209" t="s">
        <v>307</v>
      </c>
      <c r="E6" s="209" t="s">
        <v>254</v>
      </c>
      <c r="F6" s="209" t="s">
        <v>255</v>
      </c>
      <c r="G6" s="283" t="s">
        <v>200</v>
      </c>
      <c r="H6" s="209" t="s">
        <v>308</v>
      </c>
      <c r="I6" s="209" t="s">
        <v>309</v>
      </c>
      <c r="J6" s="209" t="s">
        <v>254</v>
      </c>
      <c r="K6" s="209" t="s">
        <v>255</v>
      </c>
      <c r="L6" s="209" t="s">
        <v>200</v>
      </c>
      <c r="M6" s="209" t="s">
        <v>204</v>
      </c>
      <c r="N6" s="209" t="s">
        <v>202</v>
      </c>
      <c r="O6" s="209" t="s">
        <v>310</v>
      </c>
      <c r="P6" s="209" t="s">
        <v>311</v>
      </c>
      <c r="Q6" s="209" t="s">
        <v>312</v>
      </c>
      <c r="R6" s="209" t="s">
        <v>313</v>
      </c>
      <c r="S6" s="284" t="s">
        <v>314</v>
      </c>
      <c r="T6" s="284" t="s">
        <v>315</v>
      </c>
      <c r="U6" s="341"/>
      <c r="V6" s="341"/>
      <c r="X6" s="203"/>
      <c r="Y6" s="213"/>
      <c r="Z6" s="272" t="s">
        <v>263</v>
      </c>
      <c r="AA6" s="272" t="s">
        <v>265</v>
      </c>
      <c r="AB6" s="272" t="s">
        <v>75</v>
      </c>
      <c r="AC6" s="272" t="s">
        <v>270</v>
      </c>
      <c r="AD6" s="273" t="s">
        <v>273</v>
      </c>
      <c r="AE6" s="343"/>
      <c r="AG6" s="207"/>
      <c r="AH6" s="207"/>
      <c r="AI6" s="214"/>
      <c r="AJ6" s="214"/>
      <c r="AK6" s="214"/>
      <c r="AL6" s="214"/>
      <c r="AM6" s="214"/>
      <c r="AN6" s="214"/>
      <c r="AO6" s="214"/>
      <c r="AP6" s="214"/>
      <c r="AQ6" s="214"/>
      <c r="AR6" s="214"/>
    </row>
    <row r="7" spans="1:44" ht="105" customHeight="1" x14ac:dyDescent="0.2">
      <c r="A7" s="215" t="str">
        <f>'4 MAPA CALOR INHERENTE'!A7</f>
        <v>R1AJ</v>
      </c>
      <c r="B7" s="216" t="str">
        <f>'4 MAPA CALOR INHERENTE'!B7</f>
        <v>Posibilidad de afectación reputacional por perdida de la confianza del ciudadano hacia los servicios prestados en las casas de justicia  debido a la inadecuada orientación a los usuarios en casas de justicia por parte del centro de recepción de la información</v>
      </c>
      <c r="C7" s="285">
        <f>'3 PROBABIL E IMPACTO INHERENTE'!E7</f>
        <v>0.8</v>
      </c>
      <c r="D7" s="285">
        <f>'3 PROBABIL E IMPACTO INHERENTE'!M7</f>
        <v>1</v>
      </c>
      <c r="E7" s="270" t="str">
        <f>'4 MAPA CALOR INHERENTE'!C7</f>
        <v>Alta</v>
      </c>
      <c r="F7" s="270" t="str">
        <f>'4 MAPA CALOR INHERENTE'!D7</f>
        <v>Catastrófico</v>
      </c>
      <c r="G7" s="216" t="str">
        <f>'4 MAPA CALOR INHERENTE'!E7</f>
        <v>Extremo</v>
      </c>
      <c r="H7" s="205">
        <f>'6 MAPA CALOR RESIDUAL'!C7</f>
        <v>0.48</v>
      </c>
      <c r="I7" s="301">
        <f>'6 MAPA CALOR RESIDUAL'!D7</f>
        <v>0.5625</v>
      </c>
      <c r="J7" s="270" t="str">
        <f>'6 MAPA CALOR RESIDUAL'!E7</f>
        <v>Media</v>
      </c>
      <c r="K7" s="270" t="str">
        <f>'6 MAPA CALOR RESIDUAL'!F7</f>
        <v>Moderado</v>
      </c>
      <c r="L7" s="216" t="str">
        <f>'6 MAPA CALOR RESIDUAL'!G7</f>
        <v>Moderado</v>
      </c>
      <c r="M7" s="216" t="str">
        <f>+IF($N7="","",IF($N7=$AA$14,$AB$14,IF($N7=$AA$17,$AB$17)))</f>
        <v>Requiere Plan de Acción</v>
      </c>
      <c r="N7" s="216" t="str">
        <f>+IF(L7="","",IF(OR(L7=$Z$14,L7=$Z$15,L7=$Z$16),$AA$14,IF(L7=$Z$17,$AA$17)))</f>
        <v>Reducir_Compartir_Transferir_Evitar</v>
      </c>
      <c r="O7" s="286" t="s">
        <v>964</v>
      </c>
      <c r="P7" s="216" t="str">
        <f>+IF($M7="","",IF($M7=$AB$17,$AA$17,$O7))</f>
        <v>Reducir</v>
      </c>
      <c r="Q7" s="286"/>
      <c r="R7" s="286"/>
      <c r="S7" s="287"/>
      <c r="T7" s="287"/>
      <c r="U7" s="218"/>
      <c r="V7" s="218"/>
      <c r="W7" s="767" t="s">
        <v>259</v>
      </c>
      <c r="X7" s="221">
        <v>1</v>
      </c>
      <c r="Y7" s="272" t="s">
        <v>272</v>
      </c>
      <c r="Z7" s="219" t="s">
        <v>278</v>
      </c>
      <c r="AA7" s="219" t="s">
        <v>278</v>
      </c>
      <c r="AB7" s="219" t="s">
        <v>278</v>
      </c>
      <c r="AC7" s="219" t="s">
        <v>278</v>
      </c>
      <c r="AD7" s="220" t="s">
        <v>279</v>
      </c>
      <c r="AE7" s="343"/>
      <c r="AG7" s="207"/>
      <c r="AH7" s="207"/>
      <c r="AI7" s="214"/>
      <c r="AJ7" s="214"/>
      <c r="AK7" s="214"/>
      <c r="AL7" s="222"/>
      <c r="AM7" s="222"/>
      <c r="AN7" s="222"/>
      <c r="AO7" s="222"/>
      <c r="AP7" s="222"/>
      <c r="AQ7" s="214"/>
      <c r="AR7" s="214"/>
    </row>
    <row r="8" spans="1:44" ht="105" customHeight="1" x14ac:dyDescent="0.2">
      <c r="A8" s="215" t="str">
        <f>'4 MAPA CALOR INHERENTE'!A8</f>
        <v>R2AJ</v>
      </c>
      <c r="B8" s="216" t="str">
        <f>'4 MAPA CALOR INHERENTE'!B8</f>
        <v>Posibilidad de afectación reputacional por la imposibilidad de garantizar la adecuada atención de usuarios en los equipamientos de Justicia de forma presencial y virtual debido a la desvinculación de entidades operadoras al programa de casas de justicia</v>
      </c>
      <c r="C8" s="285">
        <f>'3 PROBABIL E IMPACTO INHERENTE'!E8</f>
        <v>0.6</v>
      </c>
      <c r="D8" s="285">
        <f>'3 PROBABIL E IMPACTO INHERENTE'!M8</f>
        <v>0.4</v>
      </c>
      <c r="E8" s="270" t="str">
        <f>'4 MAPA CALOR INHERENTE'!C8</f>
        <v>Media</v>
      </c>
      <c r="F8" s="270" t="str">
        <f>'4 MAPA CALOR INHERENTE'!D8</f>
        <v>Menor</v>
      </c>
      <c r="G8" s="216" t="str">
        <f>'4 MAPA CALOR INHERENTE'!E8</f>
        <v>Moderado</v>
      </c>
      <c r="H8" s="205">
        <f>'6 MAPA CALOR RESIDUAL'!C8</f>
        <v>0.12959999999999999</v>
      </c>
      <c r="I8" s="301">
        <f>'6 MAPA CALOR RESIDUAL'!D8</f>
        <v>0.4</v>
      </c>
      <c r="J8" s="270" t="str">
        <f>'6 MAPA CALOR RESIDUAL'!E8</f>
        <v>Muy Baja</v>
      </c>
      <c r="K8" s="270" t="str">
        <f>'6 MAPA CALOR RESIDUAL'!F8</f>
        <v>Menor</v>
      </c>
      <c r="L8" s="216" t="str">
        <f>'6 MAPA CALOR RESIDUAL'!G8</f>
        <v>Bajo</v>
      </c>
      <c r="M8" s="216" t="str">
        <f t="shared" ref="M8:M71" si="0">+IF($N8="","",IF($N8=$AA$14,$AB$14,IF($N8=$AA$17,$AB$17)))</f>
        <v>No requiere Plan de Acción</v>
      </c>
      <c r="N8" s="216" t="str">
        <f t="shared" ref="N8:N70" si="1">+IF(L8="","",IF(OR(L8=$Z$14,L8=$Z$15,L8=$Z$16),$AA$14,IF(L8=$Z$17,$AA$17)))</f>
        <v>Aceptar</v>
      </c>
      <c r="O8" s="286" t="s">
        <v>964</v>
      </c>
      <c r="P8" s="216" t="str">
        <f t="shared" ref="P8:P70" si="2">+IF($M8="","",IF($M8=$AB$17,$AA$17,$O8))</f>
        <v>Aceptar</v>
      </c>
      <c r="Q8" s="286"/>
      <c r="R8" s="286"/>
      <c r="S8" s="287"/>
      <c r="T8" s="287"/>
      <c r="U8" s="218"/>
      <c r="V8" s="218"/>
      <c r="W8" s="768"/>
      <c r="X8" s="221">
        <v>0.8</v>
      </c>
      <c r="Y8" s="272" t="s">
        <v>269</v>
      </c>
      <c r="Z8" s="223" t="s">
        <v>75</v>
      </c>
      <c r="AA8" s="223" t="s">
        <v>75</v>
      </c>
      <c r="AB8" s="219" t="s">
        <v>278</v>
      </c>
      <c r="AC8" s="219" t="s">
        <v>278</v>
      </c>
      <c r="AD8" s="220" t="s">
        <v>279</v>
      </c>
      <c r="AE8" s="343"/>
      <c r="AG8" s="207"/>
      <c r="AH8" s="207"/>
      <c r="AI8" s="214"/>
      <c r="AJ8" s="224"/>
      <c r="AK8" s="225"/>
      <c r="AL8" s="222"/>
      <c r="AM8" s="222"/>
      <c r="AN8" s="222"/>
      <c r="AO8" s="222"/>
      <c r="AP8" s="222"/>
      <c r="AQ8" s="214"/>
      <c r="AR8" s="214"/>
    </row>
    <row r="9" spans="1:44" ht="105" customHeight="1" x14ac:dyDescent="0.2">
      <c r="A9" s="215" t="str">
        <f>'4 MAPA CALOR INHERENTE'!A9</f>
        <v>R3AJ</v>
      </c>
      <c r="B9" s="216" t="str">
        <f>'4 MAPA CALOR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285">
        <f>'3 PROBABIL E IMPACTO INHERENTE'!E9</f>
        <v>0.6</v>
      </c>
      <c r="D9" s="285">
        <f>'3 PROBABIL E IMPACTO INHERENTE'!M9</f>
        <v>0.2</v>
      </c>
      <c r="E9" s="270" t="str">
        <f>'4 MAPA CALOR INHERENTE'!C9</f>
        <v>Media</v>
      </c>
      <c r="F9" s="270" t="str">
        <f>'4 MAPA CALOR INHERENTE'!D9</f>
        <v>Leve</v>
      </c>
      <c r="G9" s="216" t="str">
        <f>'4 MAPA CALOR INHERENTE'!E9</f>
        <v>Moderado</v>
      </c>
      <c r="H9" s="205">
        <f>'6 MAPA CALOR RESIDUAL'!C9</f>
        <v>0.12959999999999999</v>
      </c>
      <c r="I9" s="301">
        <f>'6 MAPA CALOR RESIDUAL'!D9</f>
        <v>0.15000000000000002</v>
      </c>
      <c r="J9" s="270" t="str">
        <f>'6 MAPA CALOR RESIDUAL'!E9</f>
        <v>Muy Baja</v>
      </c>
      <c r="K9" s="270" t="str">
        <f>'6 MAPA CALOR RESIDUAL'!F9</f>
        <v>Leve</v>
      </c>
      <c r="L9" s="216" t="str">
        <f>'6 MAPA CALOR RESIDUAL'!G9</f>
        <v>Bajo</v>
      </c>
      <c r="M9" s="216" t="str">
        <f t="shared" si="0"/>
        <v>No requiere Plan de Acción</v>
      </c>
      <c r="N9" s="216" t="str">
        <f t="shared" si="1"/>
        <v>Aceptar</v>
      </c>
      <c r="O9" s="286" t="s">
        <v>964</v>
      </c>
      <c r="P9" s="216" t="str">
        <f t="shared" si="2"/>
        <v>Aceptar</v>
      </c>
      <c r="Q9" s="286"/>
      <c r="R9" s="286"/>
      <c r="S9" s="287"/>
      <c r="T9" s="287"/>
      <c r="U9" s="218"/>
      <c r="V9" s="218"/>
      <c r="W9" s="768"/>
      <c r="X9" s="221">
        <v>0.6</v>
      </c>
      <c r="Y9" s="272" t="s">
        <v>267</v>
      </c>
      <c r="Z9" s="223" t="s">
        <v>75</v>
      </c>
      <c r="AA9" s="223" t="s">
        <v>75</v>
      </c>
      <c r="AB9" s="223" t="s">
        <v>75</v>
      </c>
      <c r="AC9" s="219" t="s">
        <v>278</v>
      </c>
      <c r="AD9" s="220" t="s">
        <v>279</v>
      </c>
      <c r="AE9" s="343"/>
      <c r="AG9" s="207"/>
      <c r="AH9" s="207"/>
      <c r="AI9" s="214"/>
      <c r="AJ9" s="224"/>
      <c r="AK9" s="225"/>
      <c r="AL9" s="222"/>
      <c r="AM9" s="222"/>
      <c r="AN9" s="222"/>
      <c r="AO9" s="222"/>
      <c r="AP9" s="226"/>
      <c r="AQ9" s="214"/>
      <c r="AR9" s="214"/>
    </row>
    <row r="10" spans="1:44" ht="105" customHeight="1" x14ac:dyDescent="0.2">
      <c r="A10" s="215" t="str">
        <f>'4 MAPA CALOR INHERENTE'!A10</f>
        <v>R4AJ</v>
      </c>
      <c r="B10" s="216" t="str">
        <f>'4 MAPA CALOR INHERENTE'!B10</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285">
        <f>'3 PROBABIL E IMPACTO INHERENTE'!E10</f>
        <v>0.4</v>
      </c>
      <c r="D10" s="285">
        <f>'3 PROBABIL E IMPACTO INHERENTE'!M10</f>
        <v>0.6</v>
      </c>
      <c r="E10" s="270" t="str">
        <f>'4 MAPA CALOR INHERENTE'!C10</f>
        <v>Baja</v>
      </c>
      <c r="F10" s="270" t="str">
        <f>'4 MAPA CALOR INHERENTE'!D10</f>
        <v>Moderado</v>
      </c>
      <c r="G10" s="216" t="str">
        <f>'4 MAPA CALOR INHERENTE'!E10</f>
        <v>Moderado</v>
      </c>
      <c r="H10" s="205">
        <f>'6 MAPA CALOR RESIDUAL'!C10</f>
        <v>0.24</v>
      </c>
      <c r="I10" s="301">
        <f>'6 MAPA CALOR RESIDUAL'!D10</f>
        <v>0.44999999999999996</v>
      </c>
      <c r="J10" s="270" t="str">
        <f>'6 MAPA CALOR RESIDUAL'!E10</f>
        <v>Baja</v>
      </c>
      <c r="K10" s="270" t="str">
        <f>'6 MAPA CALOR RESIDUAL'!F10</f>
        <v>Moderado</v>
      </c>
      <c r="L10" s="216" t="str">
        <f>'6 MAPA CALOR RESIDUAL'!G10</f>
        <v>Moderado</v>
      </c>
      <c r="M10" s="216" t="str">
        <f t="shared" si="0"/>
        <v>Requiere Plan de Acción</v>
      </c>
      <c r="N10" s="216" t="str">
        <f t="shared" si="1"/>
        <v>Reducir_Compartir_Transferir_Evitar</v>
      </c>
      <c r="O10" s="286" t="s">
        <v>964</v>
      </c>
      <c r="P10" s="216" t="str">
        <f t="shared" si="2"/>
        <v>Reducir</v>
      </c>
      <c r="Q10" s="286"/>
      <c r="R10" s="286"/>
      <c r="S10" s="287"/>
      <c r="T10" s="287"/>
      <c r="U10" s="218"/>
      <c r="V10" s="218"/>
      <c r="W10" s="768"/>
      <c r="X10" s="221">
        <v>0.4</v>
      </c>
      <c r="Y10" s="272" t="s">
        <v>264</v>
      </c>
      <c r="Z10" s="227" t="s">
        <v>280</v>
      </c>
      <c r="AA10" s="223" t="s">
        <v>75</v>
      </c>
      <c r="AB10" s="223" t="s">
        <v>75</v>
      </c>
      <c r="AC10" s="219" t="s">
        <v>278</v>
      </c>
      <c r="AD10" s="220" t="s">
        <v>279</v>
      </c>
      <c r="AE10" s="343"/>
      <c r="AG10" s="207"/>
      <c r="AH10" s="207"/>
      <c r="AI10" s="214"/>
      <c r="AJ10" s="224"/>
      <c r="AK10" s="225"/>
      <c r="AL10" s="222"/>
      <c r="AM10" s="222"/>
      <c r="AN10" s="222"/>
      <c r="AO10" s="226"/>
      <c r="AP10" s="222"/>
      <c r="AQ10" s="214"/>
      <c r="AR10" s="214"/>
    </row>
    <row r="11" spans="1:44" ht="105" customHeight="1" thickBot="1" x14ac:dyDescent="0.25">
      <c r="A11" s="215" t="str">
        <f>'4 MAPA CALOR INHERENTE'!A11</f>
        <v>R5AJ</v>
      </c>
      <c r="B11" s="216" t="str">
        <f>'4 MAPA CALOR INHERENTE'!B11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285">
        <f>'3 PROBABIL E IMPACTO INHERENTE'!E11</f>
        <v>0.8</v>
      </c>
      <c r="D11" s="285">
        <f>'3 PROBABIL E IMPACTO INHERENTE'!M11</f>
        <v>0.2</v>
      </c>
      <c r="E11" s="270" t="str">
        <f>'4 MAPA CALOR INHERENTE'!C11</f>
        <v>Alta</v>
      </c>
      <c r="F11" s="270" t="str">
        <f>'4 MAPA CALOR INHERENTE'!D11</f>
        <v>Leve</v>
      </c>
      <c r="G11" s="216" t="str">
        <f>'4 MAPA CALOR INHERENTE'!E11</f>
        <v>Moderado</v>
      </c>
      <c r="H11" s="205">
        <f>'6 MAPA CALOR RESIDUAL'!C11</f>
        <v>0.56000000000000005</v>
      </c>
      <c r="I11" s="301">
        <f>'6 MAPA CALOR RESIDUAL'!D11</f>
        <v>0.2</v>
      </c>
      <c r="J11" s="270" t="str">
        <f>'6 MAPA CALOR RESIDUAL'!E11</f>
        <v>Media</v>
      </c>
      <c r="K11" s="270" t="str">
        <f>'6 MAPA CALOR RESIDUAL'!F11</f>
        <v>Leve</v>
      </c>
      <c r="L11" s="216" t="str">
        <f>'6 MAPA CALOR RESIDUAL'!G11</f>
        <v>Moderado</v>
      </c>
      <c r="M11" s="216" t="str">
        <f t="shared" si="0"/>
        <v>Requiere Plan de Acción</v>
      </c>
      <c r="N11" s="216" t="str">
        <f t="shared" si="1"/>
        <v>Reducir_Compartir_Transferir_Evitar</v>
      </c>
      <c r="O11" s="286" t="s">
        <v>964</v>
      </c>
      <c r="P11" s="216" t="str">
        <f t="shared" si="2"/>
        <v>Reducir</v>
      </c>
      <c r="Q11" s="286"/>
      <c r="R11" s="286"/>
      <c r="S11" s="287"/>
      <c r="T11" s="287"/>
      <c r="U11" s="218"/>
      <c r="V11" s="218"/>
      <c r="W11" s="769"/>
      <c r="X11" s="233">
        <v>0.2</v>
      </c>
      <c r="Y11" s="274" t="s">
        <v>262</v>
      </c>
      <c r="Z11" s="229" t="s">
        <v>280</v>
      </c>
      <c r="AA11" s="229" t="s">
        <v>280</v>
      </c>
      <c r="AB11" s="230" t="s">
        <v>75</v>
      </c>
      <c r="AC11" s="231" t="s">
        <v>278</v>
      </c>
      <c r="AD11" s="232" t="s">
        <v>279</v>
      </c>
      <c r="AE11" s="343"/>
      <c r="AG11" s="207"/>
      <c r="AH11" s="207"/>
      <c r="AI11" s="214"/>
      <c r="AJ11" s="224"/>
      <c r="AK11" s="225"/>
      <c r="AL11" s="222"/>
      <c r="AM11" s="222"/>
      <c r="AN11" s="222"/>
      <c r="AO11" s="234"/>
      <c r="AP11" s="222"/>
      <c r="AQ11" s="214"/>
      <c r="AR11" s="214"/>
    </row>
    <row r="12" spans="1:44" ht="105" customHeight="1" x14ac:dyDescent="0.2">
      <c r="A12" s="215" t="str">
        <f>'4 MAPA CALOR INHERENTE'!A12</f>
        <v>R6AJ</v>
      </c>
      <c r="B12" s="216" t="str">
        <f>'4 MAPA CALOR INHERENTE'!B12</f>
        <v>Posibilidad de afectación reputacional por una queja de un grupo de valor debido a fallas en la calidad en la prestación del servicio  de atención en el programa Distrital de Justicia Juvenil Restaurativa</v>
      </c>
      <c r="C12" s="285">
        <f>'3 PROBABIL E IMPACTO INHERENTE'!E12</f>
        <v>1</v>
      </c>
      <c r="D12" s="285">
        <f>'3 PROBABIL E IMPACTO INHERENTE'!M12</f>
        <v>0.8</v>
      </c>
      <c r="E12" s="270" t="str">
        <f>'4 MAPA CALOR INHERENTE'!C12</f>
        <v>Muy Alta</v>
      </c>
      <c r="F12" s="270" t="str">
        <f>'4 MAPA CALOR INHERENTE'!D12</f>
        <v>Mayor</v>
      </c>
      <c r="G12" s="216" t="str">
        <f>'4 MAPA CALOR INHERENTE'!E12</f>
        <v>Alto</v>
      </c>
      <c r="H12" s="205">
        <f>'6 MAPA CALOR RESIDUAL'!C12</f>
        <v>0.6</v>
      </c>
      <c r="I12" s="301">
        <f>'6 MAPA CALOR RESIDUAL'!D12</f>
        <v>0.8</v>
      </c>
      <c r="J12" s="270" t="str">
        <f>'6 MAPA CALOR RESIDUAL'!E12</f>
        <v>Media</v>
      </c>
      <c r="K12" s="270" t="str">
        <f>'6 MAPA CALOR RESIDUAL'!F12</f>
        <v>Mayor</v>
      </c>
      <c r="L12" s="216" t="str">
        <f>'6 MAPA CALOR RESIDUAL'!G12</f>
        <v>Alto</v>
      </c>
      <c r="M12" s="216" t="str">
        <f t="shared" si="0"/>
        <v>Requiere Plan de Acción</v>
      </c>
      <c r="N12" s="216" t="str">
        <f t="shared" si="1"/>
        <v>Reducir_Compartir_Transferir_Evitar</v>
      </c>
      <c r="O12" s="286" t="s">
        <v>964</v>
      </c>
      <c r="P12" s="216" t="str">
        <f t="shared" si="2"/>
        <v>Reducir</v>
      </c>
      <c r="Q12" s="286"/>
      <c r="R12" s="286"/>
      <c r="S12" s="287"/>
      <c r="T12" s="287"/>
      <c r="U12" s="218"/>
      <c r="V12" s="218"/>
      <c r="AE12" s="343"/>
      <c r="AG12" s="207"/>
      <c r="AH12" s="207"/>
      <c r="AI12" s="214"/>
      <c r="AJ12" s="224"/>
      <c r="AK12" s="225"/>
      <c r="AL12" s="222"/>
      <c r="AM12" s="222"/>
      <c r="AN12" s="222"/>
      <c r="AO12" s="222"/>
      <c r="AP12" s="222"/>
      <c r="AQ12" s="214"/>
      <c r="AR12" s="214"/>
    </row>
    <row r="13" spans="1:44" ht="273" customHeight="1" x14ac:dyDescent="0.2">
      <c r="A13" s="215" t="str">
        <f>'4 MAPA CALOR INHERENTE'!A13</f>
        <v>R1AR</v>
      </c>
      <c r="B13" s="216" t="str">
        <f>'4 MAPA CALOR INHERENTE'!B13</f>
        <v>Posibilidad de afectación reputacional por sanciones de entes de control  debido a responder PQRSDF fuera de los tiempos de ley</v>
      </c>
      <c r="C13" s="285">
        <f>'3 PROBABIL E IMPACTO INHERENTE'!E13</f>
        <v>1</v>
      </c>
      <c r="D13" s="285">
        <f>'3 PROBABIL E IMPACTO INHERENTE'!M13</f>
        <v>0.8</v>
      </c>
      <c r="E13" s="270" t="str">
        <f>'4 MAPA CALOR INHERENTE'!C13</f>
        <v>Muy Alta</v>
      </c>
      <c r="F13" s="270" t="str">
        <f>'4 MAPA CALOR INHERENTE'!D13</f>
        <v>Mayor</v>
      </c>
      <c r="G13" s="216" t="str">
        <f>'4 MAPA CALOR INHERENTE'!E13</f>
        <v>Alto</v>
      </c>
      <c r="H13" s="205">
        <f>'6 MAPA CALOR RESIDUAL'!C13</f>
        <v>0.36</v>
      </c>
      <c r="I13" s="301">
        <f>'6 MAPA CALOR RESIDUAL'!D13</f>
        <v>0.8</v>
      </c>
      <c r="J13" s="270" t="str">
        <f>'6 MAPA CALOR RESIDUAL'!E13</f>
        <v>Baja</v>
      </c>
      <c r="K13" s="270" t="str">
        <f>'6 MAPA CALOR RESIDUAL'!F13</f>
        <v>Mayor</v>
      </c>
      <c r="L13" s="216" t="str">
        <f>'6 MAPA CALOR RESIDUAL'!G13</f>
        <v>Alto</v>
      </c>
      <c r="M13" s="216" t="str">
        <f t="shared" si="0"/>
        <v>Requiere Plan de Acción</v>
      </c>
      <c r="N13" s="216" t="str">
        <f t="shared" si="1"/>
        <v>Reducir_Compartir_Transferir_Evitar</v>
      </c>
      <c r="O13" s="286" t="s">
        <v>964</v>
      </c>
      <c r="P13" s="216" t="str">
        <f t="shared" si="2"/>
        <v>Reducir</v>
      </c>
      <c r="Q13" s="286"/>
      <c r="R13" s="286"/>
      <c r="S13" s="287"/>
      <c r="T13" s="287"/>
      <c r="U13" s="218"/>
      <c r="V13" s="218"/>
      <c r="Z13" s="200" t="s">
        <v>281</v>
      </c>
      <c r="AA13" s="200" t="s">
        <v>202</v>
      </c>
      <c r="AB13" s="200" t="s">
        <v>204</v>
      </c>
      <c r="AD13" s="213" t="s">
        <v>317</v>
      </c>
      <c r="AE13" s="378"/>
      <c r="AF13" s="207"/>
      <c r="AG13" s="207"/>
      <c r="AH13" s="207"/>
      <c r="AI13" s="214"/>
      <c r="AJ13" s="224"/>
      <c r="AK13" s="214"/>
      <c r="AL13" s="225"/>
      <c r="AM13" s="225"/>
      <c r="AN13" s="225"/>
      <c r="AO13" s="225"/>
      <c r="AP13" s="225"/>
      <c r="AQ13" s="214"/>
      <c r="AR13" s="214"/>
    </row>
    <row r="14" spans="1:44" ht="273" customHeight="1" x14ac:dyDescent="0.2">
      <c r="A14" s="215" t="str">
        <f>'4 MAPA CALOR INHERENTE'!A14</f>
        <v>R2AR</v>
      </c>
      <c r="B14" s="216" t="str">
        <f>'4 MAPA CALOR INHERENTE'!B14</f>
        <v>Posibilidad de afectación reputacional por sanciones de entes de control  debido a publicación extemporánea de informes de PQRSDF en la pagina web de la entidad</v>
      </c>
      <c r="C14" s="285">
        <f>'3 PROBABIL E IMPACTO INHERENTE'!E14</f>
        <v>0.4</v>
      </c>
      <c r="D14" s="285">
        <f>'3 PROBABIL E IMPACTO INHERENTE'!M14</f>
        <v>0.6</v>
      </c>
      <c r="E14" s="270" t="str">
        <f>'4 MAPA CALOR INHERENTE'!C14</f>
        <v>Baja</v>
      </c>
      <c r="F14" s="270" t="str">
        <f>'4 MAPA CALOR INHERENTE'!D14</f>
        <v>Moderado</v>
      </c>
      <c r="G14" s="216" t="str">
        <f>'4 MAPA CALOR INHERENTE'!E14</f>
        <v>Moderado</v>
      </c>
      <c r="H14" s="205">
        <f>'6 MAPA CALOR RESIDUAL'!C14</f>
        <v>0.24</v>
      </c>
      <c r="I14" s="301">
        <f>'6 MAPA CALOR RESIDUAL'!D14</f>
        <v>0.6</v>
      </c>
      <c r="J14" s="270" t="str">
        <f>'6 MAPA CALOR RESIDUAL'!E14</f>
        <v>Baja</v>
      </c>
      <c r="K14" s="270" t="str">
        <f>'6 MAPA CALOR RESIDUAL'!F14</f>
        <v>Moderado</v>
      </c>
      <c r="L14" s="216" t="str">
        <f>'6 MAPA CALOR RESIDUAL'!G14</f>
        <v>Moderado</v>
      </c>
      <c r="M14" s="216" t="str">
        <f t="shared" si="0"/>
        <v>Requiere Plan de Acción</v>
      </c>
      <c r="N14" s="216" t="str">
        <f t="shared" si="1"/>
        <v>Reducir_Compartir_Transferir_Evitar</v>
      </c>
      <c r="O14" s="286" t="s">
        <v>964</v>
      </c>
      <c r="P14" s="216" t="str">
        <f t="shared" si="2"/>
        <v>Reducir</v>
      </c>
      <c r="Q14" s="286"/>
      <c r="R14" s="286"/>
      <c r="S14" s="287"/>
      <c r="T14" s="287"/>
      <c r="U14" s="218"/>
      <c r="V14" s="218"/>
      <c r="Z14" s="235" t="s">
        <v>279</v>
      </c>
      <c r="AA14" s="213" t="s">
        <v>963</v>
      </c>
      <c r="AB14" s="213" t="s">
        <v>318</v>
      </c>
      <c r="AC14" s="207"/>
      <c r="AD14" s="288" t="s">
        <v>319</v>
      </c>
      <c r="AE14" s="343"/>
      <c r="AG14" s="207"/>
      <c r="AH14" s="207"/>
      <c r="AI14" s="214"/>
      <c r="AJ14" s="214"/>
      <c r="AK14" s="214"/>
      <c r="AL14" s="222"/>
      <c r="AM14" s="222"/>
      <c r="AN14" s="222"/>
      <c r="AO14" s="222"/>
      <c r="AP14" s="222"/>
      <c r="AQ14" s="214"/>
      <c r="AR14" s="214"/>
    </row>
    <row r="15" spans="1:44" ht="273" customHeight="1" x14ac:dyDescent="0.2">
      <c r="A15" s="215" t="str">
        <f>'4 MAPA CALOR INHERENTE'!A15</f>
        <v>R1CID</v>
      </c>
      <c r="B15" s="216" t="str">
        <f>'4 MAPA CALOR INHERENTE'!B15</f>
        <v>Posibilidad de afectación reputacional y económica por demandas de parte de los particulares o vencimiento de los términos debido a procesos disciplinarios desarrollados y fallados sin cumplir con los parámetros de ley.</v>
      </c>
      <c r="C15" s="285">
        <f>'3 PROBABIL E IMPACTO INHERENTE'!E15</f>
        <v>0.8</v>
      </c>
      <c r="D15" s="285">
        <f>'3 PROBABIL E IMPACTO INHERENTE'!M15</f>
        <v>0.4</v>
      </c>
      <c r="E15" s="270" t="str">
        <f>'4 MAPA CALOR INHERENTE'!C15</f>
        <v>Alta</v>
      </c>
      <c r="F15" s="270" t="str">
        <f>'4 MAPA CALOR INHERENTE'!D15</f>
        <v>Menor</v>
      </c>
      <c r="G15" s="216" t="str">
        <f>'4 MAPA CALOR INHERENTE'!E15</f>
        <v>Moderado</v>
      </c>
      <c r="H15" s="205">
        <f>'6 MAPA CALOR RESIDUAL'!C15</f>
        <v>0.48</v>
      </c>
      <c r="I15" s="301">
        <f>'6 MAPA CALOR RESIDUAL'!D15</f>
        <v>0.4</v>
      </c>
      <c r="J15" s="270" t="str">
        <f>'6 MAPA CALOR RESIDUAL'!E15</f>
        <v>Media</v>
      </c>
      <c r="K15" s="270" t="str">
        <f>'6 MAPA CALOR RESIDUAL'!F15</f>
        <v>Menor</v>
      </c>
      <c r="L15" s="216" t="str">
        <f>'6 MAPA CALOR RESIDUAL'!G15</f>
        <v>Moderado</v>
      </c>
      <c r="M15" s="216" t="str">
        <f t="shared" si="0"/>
        <v>Requiere Plan de Acción</v>
      </c>
      <c r="N15" s="216" t="str">
        <f t="shared" si="1"/>
        <v>Reducir_Compartir_Transferir_Evitar</v>
      </c>
      <c r="O15" s="286" t="s">
        <v>964</v>
      </c>
      <c r="P15" s="216" t="str">
        <f t="shared" si="2"/>
        <v>Reducir</v>
      </c>
      <c r="Q15" s="286"/>
      <c r="R15" s="286"/>
      <c r="S15" s="287"/>
      <c r="T15" s="287"/>
      <c r="U15" s="218"/>
      <c r="V15" s="218"/>
      <c r="Z15" s="219" t="s">
        <v>278</v>
      </c>
      <c r="AA15" s="213" t="s">
        <v>963</v>
      </c>
      <c r="AB15" s="213" t="s">
        <v>318</v>
      </c>
      <c r="AC15" s="207"/>
      <c r="AD15" s="288" t="s">
        <v>320</v>
      </c>
      <c r="AE15" s="378"/>
      <c r="AF15" s="207"/>
      <c r="AG15" s="207"/>
      <c r="AH15" s="207"/>
      <c r="AI15" s="214"/>
      <c r="AJ15" s="214"/>
      <c r="AK15" s="214"/>
      <c r="AL15" s="222"/>
      <c r="AM15" s="222"/>
      <c r="AN15" s="222"/>
      <c r="AO15" s="222"/>
      <c r="AP15" s="222"/>
      <c r="AQ15" s="214"/>
      <c r="AR15" s="214"/>
    </row>
    <row r="16" spans="1:44" ht="273" customHeight="1" x14ac:dyDescent="0.2">
      <c r="A16" s="215" t="str">
        <f>'4 MAPA CALOR INHERENTE'!A16</f>
        <v>R1DE</v>
      </c>
      <c r="B16" s="216" t="str">
        <f>'4 MAPA CALOR INHERENTE'!B16</f>
        <v>Posibilidad de afectación reputacional por sanciones de entes de control y/o quejas de un grupo de valor  debido a otorgar visto bueno a solicitudes de Certificado de Disponibilidad Presupuestal - CDP de los proyectos de inversion sin el lleno de requisitos</v>
      </c>
      <c r="C16" s="285">
        <f>'3 PROBABIL E IMPACTO INHERENTE'!E16</f>
        <v>0.6</v>
      </c>
      <c r="D16" s="285">
        <f>'3 PROBABIL E IMPACTO INHERENTE'!M16</f>
        <v>0.6</v>
      </c>
      <c r="E16" s="270" t="str">
        <f>'4 MAPA CALOR INHERENTE'!C16</f>
        <v>Media</v>
      </c>
      <c r="F16" s="270" t="str">
        <f>'4 MAPA CALOR INHERENTE'!D16</f>
        <v>Moderado</v>
      </c>
      <c r="G16" s="216" t="str">
        <f>'4 MAPA CALOR INHERENTE'!E16</f>
        <v>Moderado</v>
      </c>
      <c r="H16" s="205">
        <f>'6 MAPA CALOR RESIDUAL'!C16</f>
        <v>0.36</v>
      </c>
      <c r="I16" s="301">
        <f>'6 MAPA CALOR RESIDUAL'!D16</f>
        <v>0.6</v>
      </c>
      <c r="J16" s="270" t="str">
        <f>'6 MAPA CALOR RESIDUAL'!E16</f>
        <v>Baja</v>
      </c>
      <c r="K16" s="270" t="str">
        <f>'6 MAPA CALOR RESIDUAL'!F16</f>
        <v>Moderado</v>
      </c>
      <c r="L16" s="216" t="str">
        <f>'6 MAPA CALOR RESIDUAL'!G16</f>
        <v>Moderado</v>
      </c>
      <c r="M16" s="216" t="str">
        <f t="shared" si="0"/>
        <v>Requiere Plan de Acción</v>
      </c>
      <c r="N16" s="216" t="str">
        <f t="shared" si="1"/>
        <v>Reducir_Compartir_Transferir_Evitar</v>
      </c>
      <c r="O16" s="286" t="s">
        <v>964</v>
      </c>
      <c r="P16" s="216" t="str">
        <f t="shared" si="2"/>
        <v>Reducir</v>
      </c>
      <c r="Q16" s="286"/>
      <c r="R16" s="286"/>
      <c r="S16" s="287"/>
      <c r="T16" s="287"/>
      <c r="U16" s="218"/>
      <c r="V16" s="218"/>
      <c r="Y16" s="236"/>
      <c r="Z16" s="223" t="s">
        <v>75</v>
      </c>
      <c r="AA16" s="213" t="s">
        <v>963</v>
      </c>
      <c r="AB16" s="213" t="s">
        <v>318</v>
      </c>
      <c r="AC16" s="236"/>
      <c r="AD16" s="288" t="s">
        <v>321</v>
      </c>
      <c r="AE16" s="379"/>
      <c r="AF16" s="236"/>
      <c r="AG16" s="236"/>
      <c r="AH16" s="236"/>
      <c r="AI16" s="214"/>
      <c r="AJ16" s="214"/>
      <c r="AK16" s="237"/>
      <c r="AL16" s="237"/>
      <c r="AM16" s="237"/>
      <c r="AN16" s="237"/>
      <c r="AO16" s="237"/>
      <c r="AP16" s="237"/>
      <c r="AQ16" s="214"/>
      <c r="AR16" s="214"/>
    </row>
    <row r="17" spans="1:44" ht="273" customHeight="1" x14ac:dyDescent="0.2">
      <c r="A17" s="215" t="str">
        <f>'4 MAPA CALOR INHERENTE'!A17</f>
        <v>R2DE</v>
      </c>
      <c r="B17" s="216" t="str">
        <f>'4 MAPA CALOR INHERENTE'!B17</f>
        <v>Posibilidad de afectación reputacional por sanciones de entes de control debido a falencias en la Calidad de la información  sobre la ejecucion de los proyectos de inversion.</v>
      </c>
      <c r="C17" s="285">
        <f>'3 PROBABIL E IMPACTO INHERENTE'!E17</f>
        <v>0.6</v>
      </c>
      <c r="D17" s="285">
        <f>'3 PROBABIL E IMPACTO INHERENTE'!M17</f>
        <v>0.6</v>
      </c>
      <c r="E17" s="270" t="str">
        <f>'4 MAPA CALOR INHERENTE'!C17</f>
        <v>Media</v>
      </c>
      <c r="F17" s="270" t="str">
        <f>'4 MAPA CALOR INHERENTE'!D17</f>
        <v>Moderado</v>
      </c>
      <c r="G17" s="216" t="str">
        <f>'4 MAPA CALOR INHERENTE'!E17</f>
        <v>Moderado</v>
      </c>
      <c r="H17" s="205">
        <f>'6 MAPA CALOR RESIDUAL'!C17</f>
        <v>0.36</v>
      </c>
      <c r="I17" s="301">
        <f>'6 MAPA CALOR RESIDUAL'!D17</f>
        <v>0.6</v>
      </c>
      <c r="J17" s="270" t="str">
        <f>'6 MAPA CALOR RESIDUAL'!E17</f>
        <v>Baja</v>
      </c>
      <c r="K17" s="270" t="str">
        <f>'6 MAPA CALOR RESIDUAL'!F17</f>
        <v>Moderado</v>
      </c>
      <c r="L17" s="216" t="str">
        <f>'6 MAPA CALOR RESIDUAL'!G17</f>
        <v>Moderado</v>
      </c>
      <c r="M17" s="216" t="str">
        <f>+IF($N17="","",IF($N17=$AA$14,$AB$14,IF($N17=$AA$17,$AB$17)))</f>
        <v>Requiere Plan de Acción</v>
      </c>
      <c r="N17" s="216" t="str">
        <f t="shared" si="1"/>
        <v>Reducir_Compartir_Transferir_Evitar</v>
      </c>
      <c r="O17" s="286" t="s">
        <v>964</v>
      </c>
      <c r="P17" s="216" t="str">
        <f t="shared" si="2"/>
        <v>Reducir</v>
      </c>
      <c r="Q17" s="286"/>
      <c r="R17" s="286"/>
      <c r="S17" s="287"/>
      <c r="T17" s="287"/>
      <c r="U17" s="218"/>
      <c r="V17" s="218"/>
      <c r="Y17" s="236"/>
      <c r="Z17" s="227" t="s">
        <v>280</v>
      </c>
      <c r="AA17" s="213" t="s">
        <v>316</v>
      </c>
      <c r="AB17" s="213" t="s">
        <v>322</v>
      </c>
      <c r="AE17" s="343"/>
      <c r="AG17" s="236"/>
      <c r="AH17" s="236"/>
      <c r="AI17" s="214"/>
      <c r="AJ17" s="214"/>
      <c r="AK17" s="214"/>
      <c r="AL17" s="222"/>
      <c r="AM17" s="222"/>
      <c r="AN17" s="222"/>
      <c r="AO17" s="222"/>
      <c r="AP17" s="222"/>
      <c r="AQ17" s="214"/>
      <c r="AR17" s="214"/>
    </row>
    <row r="18" spans="1:44" ht="273" customHeight="1" x14ac:dyDescent="0.2">
      <c r="A18" s="215" t="str">
        <f>'4 MAPA CALOR INHERENTE'!A18</f>
        <v>R2FI</v>
      </c>
      <c r="B18" s="216" t="str">
        <f>'4 MAPA CALOR INHERENTE'!B18</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285">
        <f>'3 PROBABIL E IMPACTO INHERENTE'!E18</f>
        <v>0.2</v>
      </c>
      <c r="D18" s="285">
        <f>'3 PROBABIL E IMPACTO INHERENTE'!M18</f>
        <v>0.8</v>
      </c>
      <c r="E18" s="270" t="str">
        <f>'4 MAPA CALOR INHERENTE'!C18</f>
        <v>Muy Baja</v>
      </c>
      <c r="F18" s="270" t="str">
        <f>'4 MAPA CALOR INHERENTE'!D18</f>
        <v>Mayor</v>
      </c>
      <c r="G18" s="216" t="str">
        <f>'4 MAPA CALOR INHERENTE'!E18</f>
        <v>Alto</v>
      </c>
      <c r="H18" s="205">
        <f>'6 MAPA CALOR RESIDUAL'!C18</f>
        <v>1.5551999999999996E-2</v>
      </c>
      <c r="I18" s="301">
        <f>'6 MAPA CALOR RESIDUAL'!D18</f>
        <v>0.8</v>
      </c>
      <c r="J18" s="270" t="str">
        <f>'6 MAPA CALOR RESIDUAL'!E18</f>
        <v>Muy Baja</v>
      </c>
      <c r="K18" s="270" t="str">
        <f>'6 MAPA CALOR RESIDUAL'!F18</f>
        <v>Mayor</v>
      </c>
      <c r="L18" s="216" t="str">
        <f>'6 MAPA CALOR RESIDUAL'!G18</f>
        <v>Alto</v>
      </c>
      <c r="M18" s="216" t="str">
        <f t="shared" si="0"/>
        <v>Requiere Plan de Acción</v>
      </c>
      <c r="N18" s="216" t="str">
        <f t="shared" si="1"/>
        <v>Reducir_Compartir_Transferir_Evitar</v>
      </c>
      <c r="O18" s="286" t="s">
        <v>964</v>
      </c>
      <c r="P18" s="238" t="str">
        <f t="shared" si="2"/>
        <v>Reducir</v>
      </c>
      <c r="Q18" s="289"/>
      <c r="R18" s="289"/>
      <c r="S18" s="290"/>
      <c r="T18" s="290"/>
      <c r="U18" s="218"/>
      <c r="V18" s="218"/>
      <c r="W18" s="239"/>
      <c r="X18" s="239"/>
      <c r="Y18" s="236"/>
      <c r="Z18" s="397"/>
      <c r="AE18" s="343"/>
      <c r="AG18" s="236"/>
      <c r="AH18" s="236"/>
      <c r="AI18" s="214"/>
      <c r="AJ18" s="214"/>
      <c r="AK18" s="214"/>
      <c r="AL18" s="222"/>
      <c r="AM18" s="222"/>
      <c r="AN18" s="222"/>
      <c r="AO18" s="222"/>
      <c r="AP18" s="222"/>
      <c r="AQ18" s="214"/>
      <c r="AR18" s="214"/>
    </row>
    <row r="19" spans="1:44" ht="273" customHeight="1" x14ac:dyDescent="0.2">
      <c r="A19" s="215" t="str">
        <f>'4 MAPA CALOR INHERENTE'!A19</f>
        <v>R3FI</v>
      </c>
      <c r="B19" s="216" t="str">
        <f>'4 MAPA CALOR INHERENTE'!B19</f>
        <v xml:space="preserve">Posibilidad de afectación reputacional por queja de un grupo de valor debido a fallas en la formulacion de planes institucionales en materia de MIPG </v>
      </c>
      <c r="C19" s="285">
        <f>'3 PROBABIL E IMPACTO INHERENTE'!E19</f>
        <v>0.2</v>
      </c>
      <c r="D19" s="285">
        <f>'3 PROBABIL E IMPACTO INHERENTE'!M19</f>
        <v>0.6</v>
      </c>
      <c r="E19" s="270" t="str">
        <f>'4 MAPA CALOR INHERENTE'!C19</f>
        <v>Muy Baja</v>
      </c>
      <c r="F19" s="270" t="str">
        <f>'4 MAPA CALOR INHERENTE'!D19</f>
        <v>Moderado</v>
      </c>
      <c r="G19" s="216" t="str">
        <f>'4 MAPA CALOR INHERENTE'!E19</f>
        <v>Moderado</v>
      </c>
      <c r="H19" s="205">
        <f>'6 MAPA CALOR RESIDUAL'!C19</f>
        <v>0.12</v>
      </c>
      <c r="I19" s="301">
        <f>'6 MAPA CALOR RESIDUAL'!D19</f>
        <v>0.6</v>
      </c>
      <c r="J19" s="270" t="str">
        <f>'6 MAPA CALOR RESIDUAL'!E19</f>
        <v>Muy Baja</v>
      </c>
      <c r="K19" s="270" t="str">
        <f>'6 MAPA CALOR RESIDUAL'!F19</f>
        <v>Moderado</v>
      </c>
      <c r="L19" s="216" t="str">
        <f>'6 MAPA CALOR RESIDUAL'!G19</f>
        <v>Moderado</v>
      </c>
      <c r="M19" s="216" t="str">
        <f t="shared" si="0"/>
        <v>Requiere Plan de Acción</v>
      </c>
      <c r="N19" s="216" t="str">
        <f t="shared" si="1"/>
        <v>Reducir_Compartir_Transferir_Evitar</v>
      </c>
      <c r="O19" s="286" t="s">
        <v>964</v>
      </c>
      <c r="P19" s="216" t="str">
        <f t="shared" si="2"/>
        <v>Reducir</v>
      </c>
      <c r="Q19" s="286"/>
      <c r="R19" s="286"/>
      <c r="S19" s="287"/>
      <c r="T19" s="287"/>
      <c r="U19" s="218"/>
      <c r="V19" s="218"/>
      <c r="W19" s="239"/>
      <c r="X19" s="239"/>
      <c r="Y19" s="240"/>
      <c r="AE19" s="343"/>
      <c r="AG19" s="236"/>
      <c r="AH19" s="236"/>
      <c r="AI19" s="214"/>
      <c r="AJ19" s="234"/>
      <c r="AK19" s="234"/>
      <c r="AL19" s="234"/>
      <c r="AM19" s="234"/>
      <c r="AN19" s="234"/>
      <c r="AO19" s="234"/>
      <c r="AP19" s="222"/>
      <c r="AQ19" s="214"/>
      <c r="AR19" s="214"/>
    </row>
    <row r="20" spans="1:44" ht="273" customHeight="1" x14ac:dyDescent="0.2">
      <c r="A20" s="215" t="str">
        <f>'4 MAPA CALOR INHERENTE'!A20</f>
        <v>R1GC</v>
      </c>
      <c r="B20" s="216" t="str">
        <f>'4 MAPA CALOR INHERENTE'!B20</f>
        <v xml:space="preserve">Posibilidad de afectación reputacional por sanciones de entes de control y/o quejas de un grupo de valor  debido a  publicación no autorizada que genere desinformación en la opinión pública	</v>
      </c>
      <c r="C20" s="285">
        <f>'3 PROBABIL E IMPACTO INHERENTE'!E20</f>
        <v>0.6</v>
      </c>
      <c r="D20" s="285">
        <f>'3 PROBABIL E IMPACTO INHERENTE'!M20</f>
        <v>0.6</v>
      </c>
      <c r="E20" s="270" t="str">
        <f>'4 MAPA CALOR INHERENTE'!C20</f>
        <v>Media</v>
      </c>
      <c r="F20" s="270" t="str">
        <f>'4 MAPA CALOR INHERENTE'!D20</f>
        <v>Moderado</v>
      </c>
      <c r="G20" s="216" t="str">
        <f>'4 MAPA CALOR INHERENTE'!E20</f>
        <v>Moderado</v>
      </c>
      <c r="H20" s="205">
        <f>'6 MAPA CALOR RESIDUAL'!C20</f>
        <v>0.216</v>
      </c>
      <c r="I20" s="301">
        <f>'6 MAPA CALOR RESIDUAL'!D20</f>
        <v>0.33749999999999997</v>
      </c>
      <c r="J20" s="270" t="str">
        <f>'6 MAPA CALOR RESIDUAL'!E20</f>
        <v>Baja</v>
      </c>
      <c r="K20" s="270" t="str">
        <f>'6 MAPA CALOR RESIDUAL'!F20</f>
        <v>Menor</v>
      </c>
      <c r="L20" s="216" t="str">
        <f>'6 MAPA CALOR RESIDUAL'!G20</f>
        <v>Moderado</v>
      </c>
      <c r="M20" s="216" t="str">
        <f t="shared" si="0"/>
        <v>Requiere Plan de Acción</v>
      </c>
      <c r="N20" s="216" t="str">
        <f t="shared" si="1"/>
        <v>Reducir_Compartir_Transferir_Evitar</v>
      </c>
      <c r="O20" s="286" t="s">
        <v>964</v>
      </c>
      <c r="P20" s="216" t="str">
        <f t="shared" si="2"/>
        <v>Reducir</v>
      </c>
      <c r="Q20" s="286"/>
      <c r="R20" s="286"/>
      <c r="S20" s="287"/>
      <c r="T20" s="287"/>
      <c r="U20" s="218"/>
      <c r="V20" s="218"/>
      <c r="W20" s="239"/>
      <c r="X20" s="239"/>
      <c r="AE20" s="343"/>
      <c r="AI20" s="214"/>
      <c r="AJ20" s="241"/>
      <c r="AK20" s="241"/>
      <c r="AL20" s="241"/>
      <c r="AM20" s="241"/>
      <c r="AN20" s="241"/>
      <c r="AO20" s="241"/>
      <c r="AP20" s="222"/>
      <c r="AQ20" s="214"/>
      <c r="AR20" s="214"/>
    </row>
    <row r="21" spans="1:44" ht="273" customHeight="1" x14ac:dyDescent="0.2">
      <c r="A21" s="215" t="str">
        <f>'4 MAPA CALOR INHERENTE'!A21</f>
        <v>R1GE</v>
      </c>
      <c r="B21" s="216" t="str">
        <f>'4 MAPA CALOR INHERENTE'!B21</f>
        <v>Posibilidad de afectación reputacional y económica por sanciones o multas de entes de control. 
o por demandas, tutelas, derechos de petición debido a la falla total o parcial en el servicio de atención de la línea de Seguridad y Emergencias 123.</v>
      </c>
      <c r="C21" s="285">
        <f>'3 PROBABIL E IMPACTO INHERENTE'!E21</f>
        <v>0.6</v>
      </c>
      <c r="D21" s="285">
        <f>'3 PROBABIL E IMPACTO INHERENTE'!M21</f>
        <v>0.8</v>
      </c>
      <c r="E21" s="270" t="str">
        <f>'4 MAPA CALOR INHERENTE'!C21</f>
        <v>Media</v>
      </c>
      <c r="F21" s="270" t="str">
        <f>'4 MAPA CALOR INHERENTE'!D21</f>
        <v>Mayor</v>
      </c>
      <c r="G21" s="216" t="str">
        <f>'4 MAPA CALOR INHERENTE'!E21</f>
        <v>Alto</v>
      </c>
      <c r="H21" s="205">
        <f>'6 MAPA CALOR RESIDUAL'!C21</f>
        <v>0.216</v>
      </c>
      <c r="I21" s="301">
        <f>'6 MAPA CALOR RESIDUAL'!D21</f>
        <v>0.8</v>
      </c>
      <c r="J21" s="270" t="str">
        <f>'6 MAPA CALOR RESIDUAL'!E21</f>
        <v>Baja</v>
      </c>
      <c r="K21" s="270" t="str">
        <f>'6 MAPA CALOR RESIDUAL'!F21</f>
        <v>Mayor</v>
      </c>
      <c r="L21" s="216" t="str">
        <f>'6 MAPA CALOR RESIDUAL'!G21</f>
        <v>Alto</v>
      </c>
      <c r="M21" s="216" t="str">
        <f t="shared" si="0"/>
        <v>Requiere Plan de Acción</v>
      </c>
      <c r="N21" s="216" t="str">
        <f t="shared" si="1"/>
        <v>Reducir_Compartir_Transferir_Evitar</v>
      </c>
      <c r="O21" s="286" t="s">
        <v>964</v>
      </c>
      <c r="P21" s="216" t="str">
        <f t="shared" si="2"/>
        <v>Reducir</v>
      </c>
      <c r="Q21" s="286"/>
      <c r="R21" s="286"/>
      <c r="S21" s="287"/>
      <c r="T21" s="287"/>
      <c r="U21" s="218"/>
      <c r="V21" s="218"/>
      <c r="W21" s="239"/>
      <c r="X21" s="239"/>
      <c r="AE21" s="343"/>
      <c r="AI21" s="214"/>
      <c r="AJ21" s="234"/>
      <c r="AK21" s="234"/>
      <c r="AL21" s="234"/>
      <c r="AM21" s="234"/>
      <c r="AN21" s="234"/>
      <c r="AO21" s="234"/>
      <c r="AP21" s="222"/>
      <c r="AQ21" s="214"/>
      <c r="AR21" s="214"/>
    </row>
    <row r="22" spans="1:44" ht="273" customHeight="1" x14ac:dyDescent="0.2">
      <c r="A22" s="215" t="str">
        <f>'4 MAPA CALOR INHERENTE'!A22</f>
        <v>R2GE</v>
      </c>
      <c r="B22" s="216" t="str">
        <f>'4 MAPA CALOR INHERENTE'!B22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285">
        <f>'3 PROBABIL E IMPACTO INHERENTE'!E22</f>
        <v>0.6</v>
      </c>
      <c r="D22" s="285">
        <f>'3 PROBABIL E IMPACTO INHERENTE'!M22</f>
        <v>0.8</v>
      </c>
      <c r="E22" s="270" t="str">
        <f>'4 MAPA CALOR INHERENTE'!C22</f>
        <v>Media</v>
      </c>
      <c r="F22" s="270" t="str">
        <f>'4 MAPA CALOR INHERENTE'!D22</f>
        <v>Mayor</v>
      </c>
      <c r="G22" s="216" t="str">
        <f>'4 MAPA CALOR INHERENTE'!E22</f>
        <v>Alto</v>
      </c>
      <c r="H22" s="205">
        <f>'6 MAPA CALOR RESIDUAL'!C22</f>
        <v>7.7759999999999996E-2</v>
      </c>
      <c r="I22" s="301">
        <f>'6 MAPA CALOR RESIDUAL'!D22</f>
        <v>0.8</v>
      </c>
      <c r="J22" s="270" t="str">
        <f>'6 MAPA CALOR RESIDUAL'!E22</f>
        <v>Muy Baja</v>
      </c>
      <c r="K22" s="270" t="str">
        <f>'6 MAPA CALOR RESIDUAL'!F22</f>
        <v>Mayor</v>
      </c>
      <c r="L22" s="216" t="str">
        <f>'6 MAPA CALOR RESIDUAL'!G22</f>
        <v>Alto</v>
      </c>
      <c r="M22" s="216" t="str">
        <f t="shared" si="0"/>
        <v>Requiere Plan de Acción</v>
      </c>
      <c r="N22" s="216" t="str">
        <f t="shared" si="1"/>
        <v>Reducir_Compartir_Transferir_Evitar</v>
      </c>
      <c r="O22" s="286" t="s">
        <v>964</v>
      </c>
      <c r="P22" s="216" t="str">
        <f t="shared" si="2"/>
        <v>Reducir</v>
      </c>
      <c r="Q22" s="286"/>
      <c r="R22" s="286"/>
      <c r="S22" s="287"/>
      <c r="T22" s="287"/>
      <c r="U22" s="218"/>
      <c r="V22" s="218"/>
      <c r="AE22" s="343"/>
      <c r="AI22" s="214"/>
      <c r="AJ22" s="234"/>
      <c r="AK22" s="234"/>
      <c r="AL22" s="234"/>
      <c r="AM22" s="234"/>
      <c r="AN22" s="234"/>
      <c r="AO22" s="234"/>
      <c r="AP22" s="222"/>
      <c r="AQ22" s="214"/>
      <c r="AR22" s="214"/>
    </row>
    <row r="23" spans="1:44" ht="273" customHeight="1" x14ac:dyDescent="0.25">
      <c r="A23" s="215" t="str">
        <f>'4 MAPA CALOR INHERENTE'!A23</f>
        <v>R3GE</v>
      </c>
      <c r="B23" s="216" t="str">
        <f>'4 MAPA CALOR INHERENTE'!B23</f>
        <v>Posibilidad de afectación reputacional y económica por sanciones o multas de entes de control. 
o por demandas, tutelas, derechos de petición debido a la afectación de personas, bienes o recursos por servicio o atención inadecuada de incidentes desde el NUSE 123.</v>
      </c>
      <c r="C23" s="285">
        <f>'3 PROBABIL E IMPACTO INHERENTE'!E23</f>
        <v>0.6</v>
      </c>
      <c r="D23" s="285">
        <f>'3 PROBABIL E IMPACTO INHERENTE'!M23</f>
        <v>0.8</v>
      </c>
      <c r="E23" s="270" t="str">
        <f>'4 MAPA CALOR INHERENTE'!C23</f>
        <v>Media</v>
      </c>
      <c r="F23" s="270" t="str">
        <f>'4 MAPA CALOR INHERENTE'!D23</f>
        <v>Mayor</v>
      </c>
      <c r="G23" s="216" t="str">
        <f>'4 MAPA CALOR INHERENTE'!E23</f>
        <v>Alto</v>
      </c>
      <c r="H23" s="205">
        <f>'6 MAPA CALOR RESIDUAL'!C23</f>
        <v>0.36</v>
      </c>
      <c r="I23" s="301">
        <f>'6 MAPA CALOR RESIDUAL'!D23</f>
        <v>0.8</v>
      </c>
      <c r="J23" s="270" t="str">
        <f>'6 MAPA CALOR RESIDUAL'!E23</f>
        <v>Baja</v>
      </c>
      <c r="K23" s="270" t="str">
        <f>'6 MAPA CALOR RESIDUAL'!F23</f>
        <v>Mayor</v>
      </c>
      <c r="L23" s="216" t="str">
        <f>'6 MAPA CALOR RESIDUAL'!G23</f>
        <v>Alto</v>
      </c>
      <c r="M23" s="216" t="str">
        <f t="shared" si="0"/>
        <v>Requiere Plan de Acción</v>
      </c>
      <c r="N23" s="216" t="str">
        <f t="shared" si="1"/>
        <v>Reducir_Compartir_Transferir_Evitar</v>
      </c>
      <c r="O23" s="286" t="s">
        <v>964</v>
      </c>
      <c r="P23" s="216" t="str">
        <f t="shared" si="2"/>
        <v>Reducir</v>
      </c>
      <c r="Q23" s="286"/>
      <c r="R23" s="286"/>
      <c r="S23" s="287"/>
      <c r="T23" s="287"/>
      <c r="U23" s="218"/>
      <c r="V23" s="218"/>
      <c r="AE23" s="343"/>
    </row>
    <row r="24" spans="1:44" ht="273" customHeight="1" x14ac:dyDescent="0.25">
      <c r="A24" s="215" t="str">
        <f>'4 MAPA CALOR INHERENTE'!A24</f>
        <v>R1GD</v>
      </c>
      <c r="B24" s="216" t="str">
        <f>'4 MAPA CALOR INHERENTE'!B24</f>
        <v>Posibilidad de afectación reputacional por perdida o extravió documental  debido a la falta de acatamiento de las directrices establecidas por el proceso de Recursos Físicos y documental por parte de los servidores y/o contratistas de la entidad</v>
      </c>
      <c r="C24" s="285">
        <f>'3 PROBABIL E IMPACTO INHERENTE'!E24</f>
        <v>0.6</v>
      </c>
      <c r="D24" s="285">
        <f>'3 PROBABIL E IMPACTO INHERENTE'!M24</f>
        <v>0.4</v>
      </c>
      <c r="E24" s="270" t="str">
        <f>'4 MAPA CALOR INHERENTE'!C24</f>
        <v>Media</v>
      </c>
      <c r="F24" s="270" t="str">
        <f>'4 MAPA CALOR INHERENTE'!D24</f>
        <v>Menor</v>
      </c>
      <c r="G24" s="216" t="str">
        <f>'4 MAPA CALOR INHERENTE'!E24</f>
        <v>Moderado</v>
      </c>
      <c r="H24" s="205">
        <f>'6 MAPA CALOR RESIDUAL'!C24</f>
        <v>0.12959999999999999</v>
      </c>
      <c r="I24" s="301">
        <f>'6 MAPA CALOR RESIDUAL'!D24</f>
        <v>0.4</v>
      </c>
      <c r="J24" s="270" t="str">
        <f>'6 MAPA CALOR RESIDUAL'!E24</f>
        <v>Muy Baja</v>
      </c>
      <c r="K24" s="270" t="str">
        <f>'6 MAPA CALOR RESIDUAL'!F24</f>
        <v>Menor</v>
      </c>
      <c r="L24" s="216" t="str">
        <f>'6 MAPA CALOR RESIDUAL'!G24</f>
        <v>Bajo</v>
      </c>
      <c r="M24" s="216" t="str">
        <f t="shared" si="0"/>
        <v>No requiere Plan de Acción</v>
      </c>
      <c r="N24" s="216" t="str">
        <f t="shared" si="1"/>
        <v>Aceptar</v>
      </c>
      <c r="O24" s="286" t="s">
        <v>964</v>
      </c>
      <c r="P24" s="216" t="str">
        <f t="shared" si="2"/>
        <v>Aceptar</v>
      </c>
      <c r="Q24" s="286"/>
      <c r="R24" s="286"/>
      <c r="S24" s="287"/>
      <c r="T24" s="287"/>
      <c r="U24" s="218"/>
      <c r="V24" s="218"/>
      <c r="AE24" s="343"/>
    </row>
    <row r="25" spans="1:44" ht="273" customHeight="1" x14ac:dyDescent="0.25">
      <c r="A25" s="215" t="str">
        <f>'4 MAPA CALOR INHERENTE'!A25</f>
        <v>R1GRF</v>
      </c>
      <c r="B25" s="216" t="str">
        <f>'4 MAPA CALOR INHERENTE'!B25</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285">
        <f>'3 PROBABIL E IMPACTO INHERENTE'!E25</f>
        <v>0.6</v>
      </c>
      <c r="D25" s="285">
        <f>'3 PROBABIL E IMPACTO INHERENTE'!M25</f>
        <v>0.4</v>
      </c>
      <c r="E25" s="270" t="str">
        <f>'4 MAPA CALOR INHERENTE'!C25</f>
        <v>Media</v>
      </c>
      <c r="F25" s="270" t="str">
        <f>'4 MAPA CALOR INHERENTE'!D25</f>
        <v>Menor</v>
      </c>
      <c r="G25" s="216" t="str">
        <f>'4 MAPA CALOR INHERENTE'!E25</f>
        <v>Moderado</v>
      </c>
      <c r="H25" s="205">
        <f>'6 MAPA CALOR RESIDUAL'!C25</f>
        <v>0.12959999999999999</v>
      </c>
      <c r="I25" s="301">
        <f>'6 MAPA CALOR RESIDUAL'!D25</f>
        <v>0.4</v>
      </c>
      <c r="J25" s="270" t="str">
        <f>'6 MAPA CALOR RESIDUAL'!E25</f>
        <v>Muy Baja</v>
      </c>
      <c r="K25" s="270" t="str">
        <f>'6 MAPA CALOR RESIDUAL'!F25</f>
        <v>Menor</v>
      </c>
      <c r="L25" s="216" t="str">
        <f>'6 MAPA CALOR RESIDUAL'!G25</f>
        <v>Bajo</v>
      </c>
      <c r="M25" s="216" t="str">
        <f t="shared" si="0"/>
        <v>No requiere Plan de Acción</v>
      </c>
      <c r="N25" s="216" t="str">
        <f t="shared" si="1"/>
        <v>Aceptar</v>
      </c>
      <c r="O25" s="286" t="s">
        <v>964</v>
      </c>
      <c r="P25" s="216" t="str">
        <f t="shared" si="2"/>
        <v>Aceptar</v>
      </c>
      <c r="Q25" s="286"/>
      <c r="R25" s="286"/>
      <c r="S25" s="287"/>
      <c r="T25" s="287"/>
      <c r="U25" s="218"/>
      <c r="V25" s="218"/>
      <c r="AE25" s="343"/>
    </row>
    <row r="26" spans="1:44" ht="273" customHeight="1" x14ac:dyDescent="0.25">
      <c r="A26" s="215" t="str">
        <f>'4 MAPA CALOR INHERENTE'!A26</f>
        <v>R1GT</v>
      </c>
      <c r="B26" s="216" t="str">
        <f>'4 MAPA CALOR INHERENTE'!B26</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285">
        <f>'3 PROBABIL E IMPACTO INHERENTE'!E26</f>
        <v>0.6</v>
      </c>
      <c r="D26" s="285">
        <f>'3 PROBABIL E IMPACTO INHERENTE'!M26</f>
        <v>0.4</v>
      </c>
      <c r="E26" s="270" t="str">
        <f>'4 MAPA CALOR INHERENTE'!C26</f>
        <v>Media</v>
      </c>
      <c r="F26" s="270" t="str">
        <f>'4 MAPA CALOR INHERENTE'!D26</f>
        <v>Menor</v>
      </c>
      <c r="G26" s="216" t="str">
        <f>'4 MAPA CALOR INHERENTE'!E26</f>
        <v>Moderado</v>
      </c>
      <c r="H26" s="205">
        <f>'6 MAPA CALOR RESIDUAL'!C26</f>
        <v>0.42</v>
      </c>
      <c r="I26" s="301">
        <f>'6 MAPA CALOR RESIDUAL'!D26</f>
        <v>0.4</v>
      </c>
      <c r="J26" s="270" t="str">
        <f>'6 MAPA CALOR RESIDUAL'!E26</f>
        <v>Media</v>
      </c>
      <c r="K26" s="270" t="str">
        <f>'6 MAPA CALOR RESIDUAL'!F26</f>
        <v>Menor</v>
      </c>
      <c r="L26" s="216" t="str">
        <f>'6 MAPA CALOR RESIDUAL'!G26</f>
        <v>Moderado</v>
      </c>
      <c r="M26" s="216" t="str">
        <f t="shared" si="0"/>
        <v>Requiere Plan de Acción</v>
      </c>
      <c r="N26" s="216" t="str">
        <f t="shared" si="1"/>
        <v>Reducir_Compartir_Transferir_Evitar</v>
      </c>
      <c r="O26" s="286" t="s">
        <v>964</v>
      </c>
      <c r="P26" s="216" t="str">
        <f t="shared" si="2"/>
        <v>Reducir</v>
      </c>
      <c r="Q26" s="286"/>
      <c r="R26" s="286"/>
      <c r="S26" s="287"/>
      <c r="T26" s="287"/>
      <c r="U26" s="218"/>
      <c r="V26" s="218"/>
      <c r="AE26" s="343"/>
    </row>
    <row r="27" spans="1:44" ht="273" customHeight="1" x14ac:dyDescent="0.25">
      <c r="A27" s="215" t="str">
        <f>'4 MAPA CALOR INHERENTE'!A27</f>
        <v>R2GT</v>
      </c>
      <c r="B27" s="216" t="str">
        <f>'4 MAPA CALOR INHERENTE'!B27</f>
        <v>Posibilidad de afectación económica or investigaciones, demandas y/o sanciones debido falencias en el seguimiento a la ejecución contractual</v>
      </c>
      <c r="C27" s="285">
        <f>'3 PROBABIL E IMPACTO INHERENTE'!E27</f>
        <v>0.4</v>
      </c>
      <c r="D27" s="285">
        <f>'3 PROBABIL E IMPACTO INHERENTE'!M27</f>
        <v>0.4</v>
      </c>
      <c r="E27" s="270" t="str">
        <f>'4 MAPA CALOR INHERENTE'!C27</f>
        <v>Baja</v>
      </c>
      <c r="F27" s="270" t="str">
        <f>'4 MAPA CALOR INHERENTE'!D27</f>
        <v>Menor</v>
      </c>
      <c r="G27" s="216" t="str">
        <f>'4 MAPA CALOR INHERENTE'!E27</f>
        <v>Moderado</v>
      </c>
      <c r="H27" s="205">
        <f>'6 MAPA CALOR RESIDUAL'!C27</f>
        <v>0.24</v>
      </c>
      <c r="I27" s="301">
        <f>'6 MAPA CALOR RESIDUAL'!D27</f>
        <v>0.4</v>
      </c>
      <c r="J27" s="270" t="str">
        <f>'6 MAPA CALOR RESIDUAL'!E27</f>
        <v>Baja</v>
      </c>
      <c r="K27" s="270" t="str">
        <f>'6 MAPA CALOR RESIDUAL'!F27</f>
        <v>Menor</v>
      </c>
      <c r="L27" s="216" t="str">
        <f>'6 MAPA CALOR RESIDUAL'!G27</f>
        <v>Moderado</v>
      </c>
      <c r="M27" s="216" t="str">
        <f>+IF($N27="","",IF($N27=$AA$14,$AB$14,IF($N27=$AA$17,$AB$17)))</f>
        <v>Requiere Plan de Acción</v>
      </c>
      <c r="N27" s="216" t="str">
        <f t="shared" si="1"/>
        <v>Reducir_Compartir_Transferir_Evitar</v>
      </c>
      <c r="O27" s="286" t="s">
        <v>964</v>
      </c>
      <c r="P27" s="216" t="str">
        <f t="shared" si="2"/>
        <v>Reducir</v>
      </c>
      <c r="Q27" s="204"/>
      <c r="R27" s="204"/>
      <c r="S27" s="291"/>
      <c r="T27" s="291"/>
      <c r="U27" s="204"/>
      <c r="V27" s="204"/>
      <c r="AE27" s="343"/>
      <c r="AG27" s="208"/>
      <c r="AH27" s="208"/>
      <c r="AI27" s="208"/>
      <c r="AJ27" s="208"/>
      <c r="AK27" s="208"/>
      <c r="AL27" s="204"/>
      <c r="AM27" s="204"/>
      <c r="AN27" s="204"/>
      <c r="AO27" s="204"/>
      <c r="AP27" s="204"/>
    </row>
    <row r="28" spans="1:44" ht="273" customHeight="1" thickBot="1" x14ac:dyDescent="0.3">
      <c r="A28" s="215" t="str">
        <f>'4 MAPA CALOR INHERENTE'!A28</f>
        <v>R3GT</v>
      </c>
      <c r="B28" s="216" t="str">
        <f>'4 MAPA CALOR INHERENTE'!B28</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285">
        <f>'3 PROBABIL E IMPACTO INHERENTE'!E28</f>
        <v>0.4</v>
      </c>
      <c r="D28" s="285">
        <f>'3 PROBABIL E IMPACTO INHERENTE'!M28</f>
        <v>0.4</v>
      </c>
      <c r="E28" s="270" t="str">
        <f>'4 MAPA CALOR INHERENTE'!C28</f>
        <v>Baja</v>
      </c>
      <c r="F28" s="270" t="str">
        <f>'4 MAPA CALOR INHERENTE'!D28</f>
        <v>Menor</v>
      </c>
      <c r="G28" s="216" t="str">
        <f>'4 MAPA CALOR INHERENTE'!E28</f>
        <v>Moderado</v>
      </c>
      <c r="H28" s="205">
        <f>'6 MAPA CALOR RESIDUAL'!C28</f>
        <v>8.6399999999999991E-2</v>
      </c>
      <c r="I28" s="301">
        <f>'6 MAPA CALOR RESIDUAL'!D28</f>
        <v>0.4</v>
      </c>
      <c r="J28" s="270" t="str">
        <f>'6 MAPA CALOR RESIDUAL'!E28</f>
        <v>Muy Baja</v>
      </c>
      <c r="K28" s="270" t="str">
        <f>'6 MAPA CALOR RESIDUAL'!F28</f>
        <v>Menor</v>
      </c>
      <c r="L28" s="216" t="str">
        <f>'6 MAPA CALOR RESIDUAL'!G28</f>
        <v>Bajo</v>
      </c>
      <c r="M28" s="216" t="str">
        <f t="shared" si="0"/>
        <v>No requiere Plan de Acción</v>
      </c>
      <c r="N28" s="216" t="str">
        <f t="shared" si="1"/>
        <v>Aceptar</v>
      </c>
      <c r="O28" s="286" t="s">
        <v>964</v>
      </c>
      <c r="P28" s="216" t="str">
        <f t="shared" si="2"/>
        <v>Aceptar</v>
      </c>
      <c r="Q28" s="347"/>
      <c r="R28" s="347"/>
      <c r="S28" s="398"/>
      <c r="T28" s="398"/>
      <c r="U28" s="347"/>
      <c r="V28" s="347"/>
      <c r="W28" s="347"/>
      <c r="X28" s="347"/>
      <c r="Y28" s="347"/>
      <c r="Z28" s="347"/>
      <c r="AA28" s="347"/>
      <c r="AB28" s="347"/>
      <c r="AC28" s="347"/>
      <c r="AD28" s="347"/>
      <c r="AE28" s="348"/>
      <c r="AG28" s="208"/>
      <c r="AH28" s="208"/>
      <c r="AI28" s="208"/>
      <c r="AJ28" s="208"/>
      <c r="AK28" s="208"/>
      <c r="AL28" s="204"/>
      <c r="AM28" s="204"/>
      <c r="AN28" s="204"/>
      <c r="AO28" s="204"/>
      <c r="AP28" s="204"/>
    </row>
    <row r="29" spans="1:44" ht="273" customHeight="1" x14ac:dyDescent="0.25">
      <c r="A29" s="215" t="str">
        <f>'4 MAPA CALOR INHERENTE'!A29</f>
        <v>R4GT</v>
      </c>
      <c r="B29" s="216" t="str">
        <f>'4 MAPA CALOR INHERENTE'!B29</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285">
        <f>'3 PROBABIL E IMPACTO INHERENTE'!E29</f>
        <v>0.4</v>
      </c>
      <c r="D29" s="285">
        <f>'3 PROBABIL E IMPACTO INHERENTE'!M29</f>
        <v>0.4</v>
      </c>
      <c r="E29" s="270" t="str">
        <f>'4 MAPA CALOR INHERENTE'!C29</f>
        <v>Baja</v>
      </c>
      <c r="F29" s="270" t="str">
        <f>'4 MAPA CALOR INHERENTE'!D29</f>
        <v>Menor</v>
      </c>
      <c r="G29" s="216" t="str">
        <f>'4 MAPA CALOR INHERENTE'!E29</f>
        <v>Moderado</v>
      </c>
      <c r="H29" s="205">
        <f>'6 MAPA CALOR RESIDUAL'!C29</f>
        <v>0.14399999999999999</v>
      </c>
      <c r="I29" s="301">
        <f>'6 MAPA CALOR RESIDUAL'!D29</f>
        <v>0.4</v>
      </c>
      <c r="J29" s="270" t="str">
        <f>'6 MAPA CALOR RESIDUAL'!E29</f>
        <v>Muy Baja</v>
      </c>
      <c r="K29" s="270" t="str">
        <f>'6 MAPA CALOR RESIDUAL'!F29</f>
        <v>Menor</v>
      </c>
      <c r="L29" s="216" t="str">
        <f>'6 MAPA CALOR RESIDUAL'!G29</f>
        <v>Bajo</v>
      </c>
      <c r="M29" s="216" t="str">
        <f t="shared" si="0"/>
        <v>No requiere Plan de Acción</v>
      </c>
      <c r="N29" s="216" t="str">
        <f t="shared" si="1"/>
        <v>Aceptar</v>
      </c>
      <c r="O29" s="286" t="s">
        <v>964</v>
      </c>
      <c r="P29" s="216" t="str">
        <f t="shared" si="2"/>
        <v>Aceptar</v>
      </c>
      <c r="Q29" s="204"/>
      <c r="R29" s="204"/>
      <c r="S29" s="291"/>
      <c r="T29" s="291"/>
      <c r="U29" s="204"/>
      <c r="V29" s="204"/>
      <c r="AG29" s="208"/>
      <c r="AH29" s="208"/>
      <c r="AI29" s="208"/>
      <c r="AJ29" s="208"/>
      <c r="AK29" s="208"/>
      <c r="AL29" s="204"/>
      <c r="AM29" s="204"/>
      <c r="AN29" s="204"/>
      <c r="AO29" s="204"/>
      <c r="AP29" s="204"/>
    </row>
    <row r="30" spans="1:44" ht="273" customHeight="1" x14ac:dyDescent="0.25">
      <c r="A30" s="215" t="str">
        <f>'4 MAPA CALOR INHERENTE'!A30</f>
        <v>R5GT</v>
      </c>
      <c r="B30" s="216" t="str">
        <f>'4 MAPA CALOR INHERENTE'!B30</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285">
        <f>'3 PROBABIL E IMPACTO INHERENTE'!E30</f>
        <v>0.4</v>
      </c>
      <c r="D30" s="285">
        <f>'3 PROBABIL E IMPACTO INHERENTE'!M30</f>
        <v>0.4</v>
      </c>
      <c r="E30" s="270" t="str">
        <f>'4 MAPA CALOR INHERENTE'!C30</f>
        <v>Baja</v>
      </c>
      <c r="F30" s="270" t="str">
        <f>'4 MAPA CALOR INHERENTE'!D30</f>
        <v>Menor</v>
      </c>
      <c r="G30" s="216" t="str">
        <f>'4 MAPA CALOR INHERENTE'!E30</f>
        <v>Moderado</v>
      </c>
      <c r="H30" s="205">
        <f>'6 MAPA CALOR RESIDUAL'!C30</f>
        <v>1.8662399999999996E-2</v>
      </c>
      <c r="I30" s="301">
        <f>'6 MAPA CALOR RESIDUAL'!D30</f>
        <v>0.4</v>
      </c>
      <c r="J30" s="270" t="str">
        <f>'6 MAPA CALOR RESIDUAL'!E30</f>
        <v>Muy Baja</v>
      </c>
      <c r="K30" s="270" t="str">
        <f>'6 MAPA CALOR RESIDUAL'!F30</f>
        <v>Menor</v>
      </c>
      <c r="L30" s="216" t="str">
        <f>'6 MAPA CALOR RESIDUAL'!G30</f>
        <v>Bajo</v>
      </c>
      <c r="M30" s="216" t="str">
        <f t="shared" si="0"/>
        <v>No requiere Plan de Acción</v>
      </c>
      <c r="N30" s="216" t="str">
        <f t="shared" si="1"/>
        <v>Aceptar</v>
      </c>
      <c r="O30" s="286" t="s">
        <v>964</v>
      </c>
      <c r="P30" s="216" t="str">
        <f t="shared" si="2"/>
        <v>Aceptar</v>
      </c>
      <c r="Q30" s="204"/>
      <c r="R30" s="204"/>
      <c r="S30" s="291"/>
      <c r="T30" s="291"/>
      <c r="U30" s="204"/>
      <c r="V30" s="204"/>
      <c r="AG30" s="208"/>
      <c r="AH30" s="208"/>
      <c r="AI30" s="208"/>
      <c r="AJ30" s="208"/>
      <c r="AK30" s="208"/>
      <c r="AL30" s="204"/>
      <c r="AM30" s="204"/>
      <c r="AN30" s="204"/>
      <c r="AO30" s="204"/>
      <c r="AP30" s="204"/>
    </row>
    <row r="31" spans="1:44" ht="273" customHeight="1" x14ac:dyDescent="0.25">
      <c r="A31" s="215" t="str">
        <f>'4 MAPA CALOR INHERENTE'!A31</f>
        <v>R6GT</v>
      </c>
      <c r="B31" s="216" t="str">
        <f>'4 MAPA CALOR INHERENTE'!B31</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285">
        <f>'3 PROBABIL E IMPACTO INHERENTE'!E31</f>
        <v>0.4</v>
      </c>
      <c r="D31" s="285">
        <f>'3 PROBABIL E IMPACTO INHERENTE'!M31</f>
        <v>0.4</v>
      </c>
      <c r="E31" s="270" t="str">
        <f>'4 MAPA CALOR INHERENTE'!C31</f>
        <v>Baja</v>
      </c>
      <c r="F31" s="270" t="str">
        <f>'4 MAPA CALOR INHERENTE'!D31</f>
        <v>Menor</v>
      </c>
      <c r="G31" s="216" t="str">
        <f>'4 MAPA CALOR INHERENTE'!E31</f>
        <v>Moderado</v>
      </c>
      <c r="H31" s="205">
        <f>'6 MAPA CALOR RESIDUAL'!C31</f>
        <v>0.28000000000000003</v>
      </c>
      <c r="I31" s="301">
        <f>'6 MAPA CALOR RESIDUAL'!D31</f>
        <v>0.4</v>
      </c>
      <c r="J31" s="270" t="str">
        <f>'6 MAPA CALOR RESIDUAL'!E31</f>
        <v>Baja</v>
      </c>
      <c r="K31" s="270" t="str">
        <f>'6 MAPA CALOR RESIDUAL'!F31</f>
        <v>Menor</v>
      </c>
      <c r="L31" s="216" t="str">
        <f>'6 MAPA CALOR RESIDUAL'!G31</f>
        <v>Moderado</v>
      </c>
      <c r="M31" s="216" t="str">
        <f t="shared" si="0"/>
        <v>Requiere Plan de Acción</v>
      </c>
      <c r="N31" s="216" t="str">
        <f t="shared" si="1"/>
        <v>Reducir_Compartir_Transferir_Evitar</v>
      </c>
      <c r="O31" s="286" t="s">
        <v>964</v>
      </c>
      <c r="P31" s="216" t="str">
        <f t="shared" si="2"/>
        <v>Reducir</v>
      </c>
      <c r="Q31" s="204"/>
      <c r="R31" s="204"/>
      <c r="S31" s="291"/>
      <c r="T31" s="291"/>
      <c r="U31" s="204"/>
      <c r="V31" s="204"/>
      <c r="AG31" s="208"/>
      <c r="AH31" s="208"/>
      <c r="AI31" s="208"/>
      <c r="AJ31" s="208"/>
      <c r="AK31" s="208"/>
      <c r="AL31" s="204"/>
      <c r="AM31" s="204"/>
      <c r="AN31" s="204"/>
      <c r="AO31" s="204"/>
      <c r="AP31" s="204"/>
    </row>
    <row r="32" spans="1:44" ht="273" customHeight="1" x14ac:dyDescent="0.25">
      <c r="A32" s="215" t="str">
        <f>'4 MAPA CALOR INHERENTE'!A32</f>
        <v>R7GT</v>
      </c>
      <c r="B32" s="216" t="str">
        <f>'4 MAPA CALOR INHERENTE'!B32</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285">
        <f>'3 PROBABIL E IMPACTO INHERENTE'!E32</f>
        <v>0.4</v>
      </c>
      <c r="D32" s="285">
        <f>'3 PROBABIL E IMPACTO INHERENTE'!M32</f>
        <v>0.4</v>
      </c>
      <c r="E32" s="270" t="str">
        <f>'4 MAPA CALOR INHERENTE'!C32</f>
        <v>Baja</v>
      </c>
      <c r="F32" s="270" t="str">
        <f>'4 MAPA CALOR INHERENTE'!D32</f>
        <v>Menor</v>
      </c>
      <c r="G32" s="216" t="str">
        <f>'4 MAPA CALOR INHERENTE'!E32</f>
        <v>Moderado</v>
      </c>
      <c r="H32" s="205">
        <f>'6 MAPA CALOR RESIDUAL'!C32</f>
        <v>0.24</v>
      </c>
      <c r="I32" s="301">
        <f>'6 MAPA CALOR RESIDUAL'!D32</f>
        <v>0.4</v>
      </c>
      <c r="J32" s="270" t="str">
        <f>'6 MAPA CALOR RESIDUAL'!E32</f>
        <v>Baja</v>
      </c>
      <c r="K32" s="270" t="str">
        <f>'6 MAPA CALOR RESIDUAL'!F32</f>
        <v>Menor</v>
      </c>
      <c r="L32" s="216" t="str">
        <f>'6 MAPA CALOR RESIDUAL'!G32</f>
        <v>Moderado</v>
      </c>
      <c r="M32" s="216" t="str">
        <f t="shared" si="0"/>
        <v>Requiere Plan de Acción</v>
      </c>
      <c r="N32" s="216" t="str">
        <f t="shared" si="1"/>
        <v>Reducir_Compartir_Transferir_Evitar</v>
      </c>
      <c r="O32" s="286" t="s">
        <v>964</v>
      </c>
      <c r="P32" s="216" t="str">
        <f t="shared" si="2"/>
        <v>Reducir</v>
      </c>
      <c r="Q32" s="204"/>
      <c r="R32" s="204"/>
      <c r="S32" s="291"/>
      <c r="T32" s="291"/>
      <c r="U32" s="204"/>
      <c r="V32" s="204"/>
      <c r="AG32" s="208"/>
      <c r="AH32" s="208"/>
      <c r="AI32" s="208"/>
      <c r="AJ32" s="208"/>
      <c r="AK32" s="208"/>
      <c r="AL32" s="204"/>
      <c r="AM32" s="204"/>
      <c r="AN32" s="204"/>
      <c r="AO32" s="204"/>
      <c r="AP32" s="204"/>
    </row>
    <row r="33" spans="1:37" s="204" customFormat="1" ht="273" customHeight="1" x14ac:dyDescent="0.25">
      <c r="A33" s="215" t="str">
        <f>'4 MAPA CALOR INHERENTE'!A33</f>
        <v>R1GF</v>
      </c>
      <c r="B33" s="216" t="str">
        <f>'4 MAPA CALOR INHERENTE'!B33</f>
        <v>Posibilidad de afectación reputacional por no contar con el fenecimiento de la cuenta en la vigencia  debido a la identificación, clasificación y registro de información contable en rubros y cuantías que no correspondan</v>
      </c>
      <c r="C33" s="285">
        <f>'3 PROBABIL E IMPACTO INHERENTE'!E33</f>
        <v>0.4</v>
      </c>
      <c r="D33" s="285">
        <f>'3 PROBABIL E IMPACTO INHERENTE'!M33</f>
        <v>0.4</v>
      </c>
      <c r="E33" s="270" t="str">
        <f>'4 MAPA CALOR INHERENTE'!C33</f>
        <v>Baja</v>
      </c>
      <c r="F33" s="270" t="str">
        <f>'4 MAPA CALOR INHERENTE'!D33</f>
        <v>Menor</v>
      </c>
      <c r="G33" s="216" t="str">
        <f>'4 MAPA CALOR INHERENTE'!E33</f>
        <v>Moderado</v>
      </c>
      <c r="H33" s="205">
        <f>'6 MAPA CALOR RESIDUAL'!C33</f>
        <v>0.16799999999999998</v>
      </c>
      <c r="I33" s="301">
        <f>'6 MAPA CALOR RESIDUAL'!D33</f>
        <v>0.4</v>
      </c>
      <c r="J33" s="270" t="str">
        <f>'6 MAPA CALOR RESIDUAL'!E33</f>
        <v>Muy Baja</v>
      </c>
      <c r="K33" s="270" t="str">
        <f>'6 MAPA CALOR RESIDUAL'!F33</f>
        <v>Menor</v>
      </c>
      <c r="L33" s="216" t="str">
        <f>'6 MAPA CALOR RESIDUAL'!G33</f>
        <v>Bajo</v>
      </c>
      <c r="M33" s="216" t="str">
        <f t="shared" si="0"/>
        <v>No requiere Plan de Acción</v>
      </c>
      <c r="N33" s="216" t="str">
        <f t="shared" si="1"/>
        <v>Aceptar</v>
      </c>
      <c r="O33" s="286" t="s">
        <v>964</v>
      </c>
      <c r="P33" s="216" t="str">
        <f t="shared" si="2"/>
        <v>Aceptar</v>
      </c>
      <c r="S33" s="291"/>
      <c r="T33" s="291"/>
      <c r="AG33" s="208"/>
      <c r="AH33" s="208"/>
      <c r="AI33" s="208"/>
      <c r="AJ33" s="208"/>
      <c r="AK33" s="208"/>
    </row>
    <row r="34" spans="1:37" ht="273" customHeight="1" x14ac:dyDescent="0.25">
      <c r="A34" s="215" t="str">
        <f>'4 MAPA CALOR INHERENTE'!A34</f>
        <v>R2GF</v>
      </c>
      <c r="B34" s="216" t="str">
        <f>'4 MAPA CALOR INHERENTE'!B34</f>
        <v>Posibilidad de afectación económica por sanciones o multas de entes de control o demandas de terceros  debido a la realización de pagos indebidos</v>
      </c>
      <c r="C34" s="285">
        <f>'3 PROBABIL E IMPACTO INHERENTE'!E34</f>
        <v>0.4</v>
      </c>
      <c r="D34" s="285">
        <f>'3 PROBABIL E IMPACTO INHERENTE'!M34</f>
        <v>0.4</v>
      </c>
      <c r="E34" s="270" t="str">
        <f>'4 MAPA CALOR INHERENTE'!C34</f>
        <v>Baja</v>
      </c>
      <c r="F34" s="270" t="str">
        <f>'4 MAPA CALOR INHERENTE'!D34</f>
        <v>Menor</v>
      </c>
      <c r="G34" s="216" t="str">
        <f>'4 MAPA CALOR INHERENTE'!E34</f>
        <v>Moderado</v>
      </c>
      <c r="H34" s="205">
        <f>'6 MAPA CALOR RESIDUAL'!C34</f>
        <v>0.24</v>
      </c>
      <c r="I34" s="301">
        <f>'6 MAPA CALOR RESIDUAL'!D34</f>
        <v>0.4</v>
      </c>
      <c r="J34" s="270" t="str">
        <f>'6 MAPA CALOR RESIDUAL'!E34</f>
        <v>Baja</v>
      </c>
      <c r="K34" s="270" t="str">
        <f>'6 MAPA CALOR RESIDUAL'!F34</f>
        <v>Menor</v>
      </c>
      <c r="L34" s="216" t="str">
        <f>'6 MAPA CALOR RESIDUAL'!G34</f>
        <v>Moderado</v>
      </c>
      <c r="M34" s="216" t="str">
        <f t="shared" si="0"/>
        <v>Requiere Plan de Acción</v>
      </c>
      <c r="N34" s="216" t="str">
        <f t="shared" si="1"/>
        <v>Reducir_Compartir_Transferir_Evitar</v>
      </c>
      <c r="O34" s="286" t="s">
        <v>964</v>
      </c>
      <c r="P34" s="216" t="str">
        <f t="shared" si="2"/>
        <v>Reducir</v>
      </c>
    </row>
    <row r="35" spans="1:37" ht="273" customHeight="1" x14ac:dyDescent="0.25">
      <c r="A35" s="215" t="str">
        <f>'4 MAPA CALOR INHERENTE'!A35</f>
        <v>R3GF</v>
      </c>
      <c r="B35" s="216" t="str">
        <f>'4 MAPA CALOR INHERENTE'!B35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285">
        <f>'3 PROBABIL E IMPACTO INHERENTE'!E35</f>
        <v>0.6</v>
      </c>
      <c r="D35" s="285">
        <f>'3 PROBABIL E IMPACTO INHERENTE'!M35</f>
        <v>0.4</v>
      </c>
      <c r="E35" s="270" t="str">
        <f>'4 MAPA CALOR INHERENTE'!C35</f>
        <v>Media</v>
      </c>
      <c r="F35" s="270" t="str">
        <f>'4 MAPA CALOR INHERENTE'!D35</f>
        <v>Menor</v>
      </c>
      <c r="G35" s="216" t="str">
        <f>'4 MAPA CALOR INHERENTE'!E35</f>
        <v>Moderado</v>
      </c>
      <c r="H35" s="205">
        <f>'6 MAPA CALOR RESIDUAL'!C35</f>
        <v>0.36</v>
      </c>
      <c r="I35" s="301">
        <f>'6 MAPA CALOR RESIDUAL'!D35</f>
        <v>0.4</v>
      </c>
      <c r="J35" s="270" t="str">
        <f>'6 MAPA CALOR RESIDUAL'!E35</f>
        <v>Baja</v>
      </c>
      <c r="K35" s="270" t="str">
        <f>'6 MAPA CALOR RESIDUAL'!F35</f>
        <v>Menor</v>
      </c>
      <c r="L35" s="216" t="str">
        <f>'6 MAPA CALOR RESIDUAL'!G35</f>
        <v>Moderado</v>
      </c>
      <c r="M35" s="216" t="str">
        <f t="shared" si="0"/>
        <v>Requiere Plan de Acción</v>
      </c>
      <c r="N35" s="216" t="str">
        <f t="shared" si="1"/>
        <v>Reducir_Compartir_Transferir_Evitar</v>
      </c>
      <c r="O35" s="286" t="s">
        <v>964</v>
      </c>
      <c r="P35" s="216" t="str">
        <f t="shared" si="2"/>
        <v>Reducir</v>
      </c>
    </row>
    <row r="36" spans="1:37" ht="273" customHeight="1" x14ac:dyDescent="0.25">
      <c r="A36" s="215" t="str">
        <f>'4 MAPA CALOR INHERENTE'!A36</f>
        <v>R1GCT</v>
      </c>
      <c r="B36" s="216" t="str">
        <f>'4 MAPA CALOR INHERENTE'!B36</f>
        <v>Posibilidad de afectación reputacional y económica por la suscripción de contratos que presentan documentación inconsistente debido a deficiencias en la verificación de los requisitos habilitantes por parte del proceso de contratación.</v>
      </c>
      <c r="C36" s="285">
        <f>'3 PROBABIL E IMPACTO INHERENTE'!E36</f>
        <v>0.8</v>
      </c>
      <c r="D36" s="285">
        <f>'3 PROBABIL E IMPACTO INHERENTE'!M36</f>
        <v>0.8</v>
      </c>
      <c r="E36" s="270" t="str">
        <f>'4 MAPA CALOR INHERENTE'!C36</f>
        <v>Alta</v>
      </c>
      <c r="F36" s="270" t="str">
        <f>'4 MAPA CALOR INHERENTE'!D36</f>
        <v>Mayor</v>
      </c>
      <c r="G36" s="216" t="str">
        <f>'4 MAPA CALOR INHERENTE'!E36</f>
        <v>Alto</v>
      </c>
      <c r="H36" s="205">
        <f>'6 MAPA CALOR RESIDUAL'!C36</f>
        <v>0.28799999999999998</v>
      </c>
      <c r="I36" s="301">
        <f>'6 MAPA CALOR RESIDUAL'!D36</f>
        <v>0.8</v>
      </c>
      <c r="J36" s="270" t="str">
        <f>'6 MAPA CALOR RESIDUAL'!E36</f>
        <v>Baja</v>
      </c>
      <c r="K36" s="270" t="str">
        <f>'6 MAPA CALOR RESIDUAL'!F36</f>
        <v>Mayor</v>
      </c>
      <c r="L36" s="216" t="str">
        <f>'6 MAPA CALOR RESIDUAL'!G36</f>
        <v>Alto</v>
      </c>
      <c r="M36" s="216" t="str">
        <f t="shared" si="0"/>
        <v>Requiere Plan de Acción</v>
      </c>
      <c r="N36" s="216" t="str">
        <f t="shared" si="1"/>
        <v>Reducir_Compartir_Transferir_Evitar</v>
      </c>
      <c r="O36" s="286" t="s">
        <v>964</v>
      </c>
      <c r="P36" s="216" t="str">
        <f t="shared" si="2"/>
        <v>Reducir</v>
      </c>
    </row>
    <row r="37" spans="1:37" ht="273" customHeight="1" x14ac:dyDescent="0.25">
      <c r="A37" s="215" t="str">
        <f>'4 MAPA CALOR INHERENTE'!A37</f>
        <v>R2GCT</v>
      </c>
      <c r="B37" s="216" t="str">
        <f>'4 MAPA CALOR INHERENTE'!B37</f>
        <v>Posibilidad de afectación reputacional y económica  por pasivos exigibles debido a liquidación extemporánea de los contratos fuera de los plazos acordados en el contrato o los establecidos por la ley</v>
      </c>
      <c r="C37" s="285">
        <f>'3 PROBABIL E IMPACTO INHERENTE'!E37</f>
        <v>0.6</v>
      </c>
      <c r="D37" s="285">
        <f>'3 PROBABIL E IMPACTO INHERENTE'!M37</f>
        <v>1</v>
      </c>
      <c r="E37" s="270" t="str">
        <f>'4 MAPA CALOR INHERENTE'!C37</f>
        <v>Media</v>
      </c>
      <c r="F37" s="270" t="str">
        <f>'4 MAPA CALOR INHERENTE'!D37</f>
        <v>Catastrófico</v>
      </c>
      <c r="G37" s="216" t="str">
        <f>'4 MAPA CALOR INHERENTE'!E37</f>
        <v>Extremo</v>
      </c>
      <c r="H37" s="205">
        <f>'6 MAPA CALOR RESIDUAL'!C37</f>
        <v>0.36</v>
      </c>
      <c r="I37" s="301">
        <f>'6 MAPA CALOR RESIDUAL'!D37</f>
        <v>1</v>
      </c>
      <c r="J37" s="270" t="str">
        <f>'6 MAPA CALOR RESIDUAL'!E37</f>
        <v>Baja</v>
      </c>
      <c r="K37" s="270" t="str">
        <f>'6 MAPA CALOR RESIDUAL'!F37</f>
        <v>Catastrófico</v>
      </c>
      <c r="L37" s="216" t="str">
        <f>'6 MAPA CALOR RESIDUAL'!G37</f>
        <v>Extremo</v>
      </c>
      <c r="M37" s="216" t="str">
        <f t="shared" si="0"/>
        <v>Requiere Plan de Acción</v>
      </c>
      <c r="N37" s="216" t="str">
        <f t="shared" si="1"/>
        <v>Reducir_Compartir_Transferir_Evitar</v>
      </c>
      <c r="O37" s="286" t="s">
        <v>964</v>
      </c>
      <c r="P37" s="216" t="str">
        <f t="shared" si="2"/>
        <v>Reducir</v>
      </c>
    </row>
    <row r="38" spans="1:37" ht="273" customHeight="1" x14ac:dyDescent="0.25">
      <c r="A38" s="215" t="str">
        <f>'4 MAPA CALOR INHERENTE'!A38</f>
        <v>R3GCT</v>
      </c>
      <c r="B38" s="216" t="str">
        <f>'4 MAPA CALOR INHERENTE'!B38</f>
        <v>Posibilidad de afectación reputacional y económica por multa y/o sancion de entes de control  debido a la presentación extemporanea y/o con falencias en los reportes enviados a la dirección financiera para posterior cargue en en el aplicativo SIVICOF y SIDEAP</v>
      </c>
      <c r="C38" s="285">
        <f>'3 PROBABIL E IMPACTO INHERENTE'!E38</f>
        <v>0.4</v>
      </c>
      <c r="D38" s="285">
        <f>'3 PROBABIL E IMPACTO INHERENTE'!M38</f>
        <v>0.8</v>
      </c>
      <c r="E38" s="270" t="str">
        <f>'4 MAPA CALOR INHERENTE'!C38</f>
        <v>Baja</v>
      </c>
      <c r="F38" s="270" t="str">
        <f>'4 MAPA CALOR INHERENTE'!D38</f>
        <v>Mayor</v>
      </c>
      <c r="G38" s="216" t="str">
        <f>'4 MAPA CALOR INHERENTE'!E38</f>
        <v>Alto</v>
      </c>
      <c r="H38" s="205">
        <f>'6 MAPA CALOR RESIDUAL'!C38</f>
        <v>0.24</v>
      </c>
      <c r="I38" s="301">
        <f>'6 MAPA CALOR RESIDUAL'!D38</f>
        <v>0.8</v>
      </c>
      <c r="J38" s="270" t="str">
        <f>'6 MAPA CALOR RESIDUAL'!E38</f>
        <v>Baja</v>
      </c>
      <c r="K38" s="270" t="str">
        <f>'6 MAPA CALOR RESIDUAL'!F38</f>
        <v>Mayor</v>
      </c>
      <c r="L38" s="216" t="str">
        <f>'6 MAPA CALOR RESIDUAL'!G38</f>
        <v>Alto</v>
      </c>
      <c r="M38" s="216" t="str">
        <f t="shared" si="0"/>
        <v>Requiere Plan de Acción</v>
      </c>
      <c r="N38" s="216" t="str">
        <f t="shared" si="1"/>
        <v>Reducir_Compartir_Transferir_Evitar</v>
      </c>
      <c r="O38" s="286" t="s">
        <v>964</v>
      </c>
      <c r="P38" s="216" t="str">
        <f t="shared" si="2"/>
        <v>Reducir</v>
      </c>
    </row>
    <row r="39" spans="1:37" ht="273" customHeight="1" x14ac:dyDescent="0.25">
      <c r="A39" s="215" t="str">
        <f>'4 MAPA CALOR INHERENTE'!A39</f>
        <v>R4GCT</v>
      </c>
      <c r="B39" s="216" t="str">
        <f>'4 MAPA CALOR INHERENTE'!B39</f>
        <v xml:space="preserve">Posibilidad de afectación reputacional y económica por sanciones o multas de entes de control  debido a demoras en la adquisicion de los bienes y servicios requeridos </v>
      </c>
      <c r="C39" s="285">
        <f>'3 PROBABIL E IMPACTO INHERENTE'!E39</f>
        <v>0.8</v>
      </c>
      <c r="D39" s="285">
        <f>'3 PROBABIL E IMPACTO INHERENTE'!M39</f>
        <v>1</v>
      </c>
      <c r="E39" s="270" t="str">
        <f>'4 MAPA CALOR INHERENTE'!C39</f>
        <v>Alta</v>
      </c>
      <c r="F39" s="270" t="str">
        <f>'4 MAPA CALOR INHERENTE'!D39</f>
        <v>Catastrófico</v>
      </c>
      <c r="G39" s="216" t="str">
        <f>'4 MAPA CALOR INHERENTE'!E39</f>
        <v>Extremo</v>
      </c>
      <c r="H39" s="205">
        <f>'6 MAPA CALOR RESIDUAL'!C39</f>
        <v>0.28799999999999998</v>
      </c>
      <c r="I39" s="301">
        <f>'6 MAPA CALOR RESIDUAL'!D39</f>
        <v>1</v>
      </c>
      <c r="J39" s="270" t="str">
        <f>'6 MAPA CALOR RESIDUAL'!E39</f>
        <v>Baja</v>
      </c>
      <c r="K39" s="270" t="str">
        <f>'6 MAPA CALOR RESIDUAL'!F39</f>
        <v>Catastrófico</v>
      </c>
      <c r="L39" s="216" t="str">
        <f>'6 MAPA CALOR RESIDUAL'!G39</f>
        <v>Extremo</v>
      </c>
      <c r="M39" s="216" t="str">
        <f t="shared" si="0"/>
        <v>Requiere Plan de Acción</v>
      </c>
      <c r="N39" s="216" t="str">
        <f t="shared" si="1"/>
        <v>Reducir_Compartir_Transferir_Evitar</v>
      </c>
      <c r="O39" s="286" t="s">
        <v>964</v>
      </c>
      <c r="P39" s="216" t="str">
        <f t="shared" si="2"/>
        <v>Reducir</v>
      </c>
    </row>
    <row r="40" spans="1:37" ht="273" customHeight="1" x14ac:dyDescent="0.25">
      <c r="A40" s="215" t="str">
        <f>'4 MAPA CALOR INHERENTE'!A40</f>
        <v>R5GCT</v>
      </c>
      <c r="B40" s="216" t="str">
        <f>'4 MAPA CALOR INHERENTE'!B40</f>
        <v xml:space="preserve">Posibilidad de afectación reputacional y económica por multa y/o sancion o de un ente de control  y/o quejas de un grupo de valor  debido al incumplimiento en la ejecucion de los contratos </v>
      </c>
      <c r="C40" s="285">
        <f>'3 PROBABIL E IMPACTO INHERENTE'!E40</f>
        <v>0.8</v>
      </c>
      <c r="D40" s="285">
        <f>'3 PROBABIL E IMPACTO INHERENTE'!M40</f>
        <v>1</v>
      </c>
      <c r="E40" s="270" t="str">
        <f>'4 MAPA CALOR INHERENTE'!C40</f>
        <v>Alta</v>
      </c>
      <c r="F40" s="270" t="str">
        <f>'4 MAPA CALOR INHERENTE'!D40</f>
        <v>Catastrófico</v>
      </c>
      <c r="G40" s="216" t="str">
        <f>'4 MAPA CALOR INHERENTE'!E40</f>
        <v>Extremo</v>
      </c>
      <c r="H40" s="205">
        <f>'6 MAPA CALOR RESIDUAL'!C40</f>
        <v>0.48</v>
      </c>
      <c r="I40" s="301">
        <f>'6 MAPA CALOR RESIDUAL'!D40</f>
        <v>1</v>
      </c>
      <c r="J40" s="270" t="str">
        <f>'6 MAPA CALOR RESIDUAL'!E40</f>
        <v>Media</v>
      </c>
      <c r="K40" s="270" t="str">
        <f>'6 MAPA CALOR RESIDUAL'!F40</f>
        <v>Catastrófico</v>
      </c>
      <c r="L40" s="216" t="str">
        <f>'6 MAPA CALOR RESIDUAL'!G40</f>
        <v>Extremo</v>
      </c>
      <c r="M40" s="216" t="str">
        <f t="shared" si="0"/>
        <v>Requiere Plan de Acción</v>
      </c>
      <c r="N40" s="216" t="str">
        <f t="shared" si="1"/>
        <v>Reducir_Compartir_Transferir_Evitar</v>
      </c>
      <c r="O40" s="286" t="s">
        <v>964</v>
      </c>
      <c r="P40" s="216" t="str">
        <f t="shared" si="2"/>
        <v>Reducir</v>
      </c>
    </row>
    <row r="41" spans="1:37" ht="273" customHeight="1" x14ac:dyDescent="0.25">
      <c r="A41" s="215" t="str">
        <f>'4 MAPA CALOR INHERENTE'!A41</f>
        <v>R1GJ</v>
      </c>
      <c r="B41" s="216" t="str">
        <f>'4 MAPA CALOR INHERENTE'!B41</f>
        <v>Posibilidad de afectación reputacional por sanciones administrativas  debido al incumplimiento en la respuesta a requerimientos asociados a los procesos judiciales y acciones constitucionales</v>
      </c>
      <c r="C41" s="285">
        <f>'3 PROBABIL E IMPACTO INHERENTE'!E41</f>
        <v>0.8</v>
      </c>
      <c r="D41" s="285">
        <f>'3 PROBABIL E IMPACTO INHERENTE'!M41</f>
        <v>1</v>
      </c>
      <c r="E41" s="270" t="str">
        <f>'4 MAPA CALOR INHERENTE'!C41</f>
        <v>Alta</v>
      </c>
      <c r="F41" s="270" t="str">
        <f>'4 MAPA CALOR INHERENTE'!D41</f>
        <v>Catastrófico</v>
      </c>
      <c r="G41" s="216" t="str">
        <f>'4 MAPA CALOR INHERENTE'!E41</f>
        <v>Extremo</v>
      </c>
      <c r="H41" s="205">
        <f>'6 MAPA CALOR RESIDUAL'!C41</f>
        <v>0.28799999999999998</v>
      </c>
      <c r="I41" s="301">
        <f>'6 MAPA CALOR RESIDUAL'!D41</f>
        <v>1</v>
      </c>
      <c r="J41" s="270" t="str">
        <f>'6 MAPA CALOR RESIDUAL'!E41</f>
        <v>Baja</v>
      </c>
      <c r="K41" s="270" t="str">
        <f>'6 MAPA CALOR RESIDUAL'!F41</f>
        <v>Catastrófico</v>
      </c>
      <c r="L41" s="216" t="str">
        <f>'6 MAPA CALOR RESIDUAL'!G41</f>
        <v>Extremo</v>
      </c>
      <c r="M41" s="216" t="str">
        <f t="shared" si="0"/>
        <v>Requiere Plan de Acción</v>
      </c>
      <c r="N41" s="216" t="str">
        <f t="shared" si="1"/>
        <v>Reducir_Compartir_Transferir_Evitar</v>
      </c>
      <c r="O41" s="286" t="s">
        <v>964</v>
      </c>
      <c r="P41" s="216" t="str">
        <f t="shared" si="2"/>
        <v>Reducir</v>
      </c>
    </row>
    <row r="42" spans="1:37" ht="273" customHeight="1" x14ac:dyDescent="0.25">
      <c r="A42" s="215" t="str">
        <f>'4 MAPA CALOR INHERENTE'!A42</f>
        <v>R1GI</v>
      </c>
      <c r="B42" s="216" t="str">
        <f>'4 MAPA CALOR INHERENTE'!B42</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285">
        <f>'3 PROBABIL E IMPACTO INHERENTE'!E42</f>
        <v>0.6</v>
      </c>
      <c r="D42" s="285">
        <f>'3 PROBABIL E IMPACTO INHERENTE'!M42</f>
        <v>0.6</v>
      </c>
      <c r="E42" s="270" t="str">
        <f>'4 MAPA CALOR INHERENTE'!C42</f>
        <v>Media</v>
      </c>
      <c r="F42" s="270" t="str">
        <f>'4 MAPA CALOR INHERENTE'!D42</f>
        <v>Moderado</v>
      </c>
      <c r="G42" s="216" t="str">
        <f>'4 MAPA CALOR INHERENTE'!E42</f>
        <v>Moderado</v>
      </c>
      <c r="H42" s="205">
        <f>'6 MAPA CALOR RESIDUAL'!C42</f>
        <v>0.216</v>
      </c>
      <c r="I42" s="301">
        <f>'6 MAPA CALOR RESIDUAL'!D42</f>
        <v>0.6</v>
      </c>
      <c r="J42" s="270" t="str">
        <f>'6 MAPA CALOR RESIDUAL'!E42</f>
        <v>Baja</v>
      </c>
      <c r="K42" s="270" t="str">
        <f>'6 MAPA CALOR RESIDUAL'!F42</f>
        <v>Moderado</v>
      </c>
      <c r="L42" s="216" t="str">
        <f>'6 MAPA CALOR RESIDUAL'!G42</f>
        <v>Moderado</v>
      </c>
      <c r="M42" s="216" t="str">
        <f t="shared" si="0"/>
        <v>Requiere Plan de Acción</v>
      </c>
      <c r="N42" s="216" t="str">
        <f t="shared" si="1"/>
        <v>Reducir_Compartir_Transferir_Evitar</v>
      </c>
      <c r="O42" s="286" t="s">
        <v>964</v>
      </c>
      <c r="P42" s="216" t="str">
        <f t="shared" si="2"/>
        <v>Reducir</v>
      </c>
    </row>
    <row r="43" spans="1:37" ht="273" customHeight="1" x14ac:dyDescent="0.25">
      <c r="A43" s="215" t="str">
        <f>'4 MAPA CALOR INHERENTE'!A43</f>
        <v>R1SM</v>
      </c>
      <c r="B43" s="216" t="str">
        <f>'4 MAPA CALOR INHERENTE'!B43</f>
        <v>Posibilidad de afectación reputacional por hallazgos a la Entidad por parte de entes de control  debido al incumplimiento y/o inoportuna emisión de los informes de ley contemplados en el Plan Anual de Auditoria</v>
      </c>
      <c r="C43" s="285">
        <f>'3 PROBABIL E IMPACTO INHERENTE'!E43</f>
        <v>0.6</v>
      </c>
      <c r="D43" s="285">
        <f>'3 PROBABIL E IMPACTO INHERENTE'!M43</f>
        <v>0.8</v>
      </c>
      <c r="E43" s="270" t="str">
        <f>'4 MAPA CALOR INHERENTE'!C43</f>
        <v>Media</v>
      </c>
      <c r="F43" s="270" t="str">
        <f>'4 MAPA CALOR INHERENTE'!D43</f>
        <v>Mayor</v>
      </c>
      <c r="G43" s="216" t="str">
        <f>'4 MAPA CALOR INHERENTE'!E43</f>
        <v>Alto</v>
      </c>
      <c r="H43" s="205">
        <f>'6 MAPA CALOR RESIDUAL'!C43</f>
        <v>0.216</v>
      </c>
      <c r="I43" s="301">
        <f>'6 MAPA CALOR RESIDUAL'!D43</f>
        <v>0.8</v>
      </c>
      <c r="J43" s="270" t="str">
        <f>'6 MAPA CALOR RESIDUAL'!E43</f>
        <v>Baja</v>
      </c>
      <c r="K43" s="270" t="str">
        <f>'6 MAPA CALOR RESIDUAL'!F43</f>
        <v>Mayor</v>
      </c>
      <c r="L43" s="216" t="str">
        <f>'6 MAPA CALOR RESIDUAL'!G43</f>
        <v>Alto</v>
      </c>
      <c r="M43" s="216" t="str">
        <f t="shared" si="0"/>
        <v>Requiere Plan de Acción</v>
      </c>
      <c r="N43" s="216" t="str">
        <f t="shared" si="1"/>
        <v>Reducir_Compartir_Transferir_Evitar</v>
      </c>
      <c r="O43" s="286" t="s">
        <v>964</v>
      </c>
      <c r="P43" s="216" t="str">
        <f t="shared" si="2"/>
        <v>Reducir</v>
      </c>
    </row>
    <row r="44" spans="1:37" ht="273" customHeight="1" x14ac:dyDescent="0.25">
      <c r="A44" s="215" t="str">
        <f>'4 MAPA CALOR INHERENTE'!A44</f>
        <v>R2SM</v>
      </c>
      <c r="B44" s="216" t="str">
        <f>'4 MAPA CALOR INHERENTE'!B44</f>
        <v>Posibilidad de afectación reputacional por falencias en la planeación y ejecución de las auditorías internas  debido a inoportunidad y/o inconsistencia en la verificación de la información suministrada para la realización de la auditoria</v>
      </c>
      <c r="C44" s="285">
        <f>'3 PROBABIL E IMPACTO INHERENTE'!E44</f>
        <v>0.6</v>
      </c>
      <c r="D44" s="285">
        <f>'3 PROBABIL E IMPACTO INHERENTE'!M44</f>
        <v>0.8</v>
      </c>
      <c r="E44" s="270" t="str">
        <f>'4 MAPA CALOR INHERENTE'!C44</f>
        <v>Media</v>
      </c>
      <c r="F44" s="270" t="str">
        <f>'4 MAPA CALOR INHERENTE'!D44</f>
        <v>Mayor</v>
      </c>
      <c r="G44" s="216" t="str">
        <f>'4 MAPA CALOR INHERENTE'!E44</f>
        <v>Alto</v>
      </c>
      <c r="H44" s="205">
        <f>'6 MAPA CALOR RESIDUAL'!C44</f>
        <v>0.216</v>
      </c>
      <c r="I44" s="301">
        <f>'6 MAPA CALOR RESIDUAL'!D44</f>
        <v>0.8</v>
      </c>
      <c r="J44" s="270" t="str">
        <f>'6 MAPA CALOR RESIDUAL'!E44</f>
        <v>Baja</v>
      </c>
      <c r="K44" s="270" t="str">
        <f>'6 MAPA CALOR RESIDUAL'!F44</f>
        <v>Mayor</v>
      </c>
      <c r="L44" s="216" t="str">
        <f>'6 MAPA CALOR RESIDUAL'!G44</f>
        <v>Alto</v>
      </c>
      <c r="M44" s="216" t="str">
        <f t="shared" si="0"/>
        <v>Requiere Plan de Acción</v>
      </c>
      <c r="N44" s="216" t="str">
        <f t="shared" si="1"/>
        <v>Reducir_Compartir_Transferir_Evitar</v>
      </c>
      <c r="O44" s="286" t="s">
        <v>964</v>
      </c>
      <c r="P44" s="216" t="str">
        <f t="shared" si="2"/>
        <v>Reducir</v>
      </c>
    </row>
    <row r="45" spans="1:37" ht="273" customHeight="1" x14ac:dyDescent="0.25">
      <c r="A45" s="215" t="str">
        <f>'4 MAPA CALOR INHERENTE'!A45</f>
        <v>R1GH</v>
      </c>
      <c r="B45" s="216" t="str">
        <f>'4 MAPA CALOR INHERENTE'!B45</f>
        <v>Posibilidad de afectación reputacional y económica por sanciones y/o multas de entes de control y/o demandas debido al ingreso tardío, incompleto o con errores de las novedades administrativas al aplicativo de nómina.</v>
      </c>
      <c r="C45" s="285">
        <f>'3 PROBABIL E IMPACTO INHERENTE'!E45</f>
        <v>1</v>
      </c>
      <c r="D45" s="285">
        <f>'3 PROBABIL E IMPACTO INHERENTE'!M45</f>
        <v>0.8</v>
      </c>
      <c r="E45" s="270" t="str">
        <f>'4 MAPA CALOR INHERENTE'!C45</f>
        <v>Muy Alta</v>
      </c>
      <c r="F45" s="270" t="str">
        <f>'4 MAPA CALOR INHERENTE'!D45</f>
        <v>Mayor</v>
      </c>
      <c r="G45" s="216" t="str">
        <f>'4 MAPA CALOR INHERENTE'!E45</f>
        <v>Alto</v>
      </c>
      <c r="H45" s="205">
        <f>'6 MAPA CALOR RESIDUAL'!C45</f>
        <v>0.6</v>
      </c>
      <c r="I45" s="301">
        <f>'6 MAPA CALOR RESIDUAL'!D45</f>
        <v>0.60000000000000009</v>
      </c>
      <c r="J45" s="270" t="str">
        <f>'6 MAPA CALOR RESIDUAL'!E45</f>
        <v>Media</v>
      </c>
      <c r="K45" s="270" t="str">
        <f>'6 MAPA CALOR RESIDUAL'!F45</f>
        <v>Moderado</v>
      </c>
      <c r="L45" s="216" t="str">
        <f>'6 MAPA CALOR RESIDUAL'!G45</f>
        <v>Moderado</v>
      </c>
      <c r="M45" s="216" t="str">
        <f t="shared" si="0"/>
        <v>Requiere Plan de Acción</v>
      </c>
      <c r="N45" s="216" t="str">
        <f t="shared" si="1"/>
        <v>Reducir_Compartir_Transferir_Evitar</v>
      </c>
      <c r="O45" s="286" t="s">
        <v>964</v>
      </c>
      <c r="P45" s="216" t="str">
        <f t="shared" si="2"/>
        <v>Reducir</v>
      </c>
    </row>
    <row r="46" spans="1:37" ht="273" customHeight="1" x14ac:dyDescent="0.25">
      <c r="A46" s="215" t="str">
        <f>'4 MAPA CALOR INHERENTE'!A46</f>
        <v>R2GH</v>
      </c>
      <c r="B46" s="216" t="str">
        <f>'4 MAPA CALOR INHERENTE'!B46</f>
        <v>Posibilidad de afectación reputacional y económica por sanciones y/o multas de entes de control y/o demandas debido a fallas en el seguimiento a la ejecución de las actividades programadas en Plan de Trabajo de SGSST</v>
      </c>
      <c r="C46" s="285">
        <f>'3 PROBABIL E IMPACTO INHERENTE'!E46</f>
        <v>0.6</v>
      </c>
      <c r="D46" s="285">
        <f>'3 PROBABIL E IMPACTO INHERENTE'!M46</f>
        <v>0.8</v>
      </c>
      <c r="E46" s="270" t="str">
        <f>'4 MAPA CALOR INHERENTE'!C46</f>
        <v>Media</v>
      </c>
      <c r="F46" s="270" t="str">
        <f>'4 MAPA CALOR INHERENTE'!D46</f>
        <v>Mayor</v>
      </c>
      <c r="G46" s="216" t="str">
        <f>'4 MAPA CALOR INHERENTE'!E46</f>
        <v>Alto</v>
      </c>
      <c r="H46" s="205">
        <f>'6 MAPA CALOR RESIDUAL'!C46</f>
        <v>0.36</v>
      </c>
      <c r="I46" s="301">
        <f>'6 MAPA CALOR RESIDUAL'!D46</f>
        <v>0.8</v>
      </c>
      <c r="J46" s="270" t="str">
        <f>'6 MAPA CALOR RESIDUAL'!E46</f>
        <v>Baja</v>
      </c>
      <c r="K46" s="270" t="str">
        <f>'6 MAPA CALOR RESIDUAL'!F46</f>
        <v>Mayor</v>
      </c>
      <c r="L46" s="216" t="str">
        <f>'6 MAPA CALOR RESIDUAL'!G46</f>
        <v>Alto</v>
      </c>
      <c r="M46" s="216" t="str">
        <f t="shared" si="0"/>
        <v>Requiere Plan de Acción</v>
      </c>
      <c r="N46" s="216" t="str">
        <f t="shared" si="1"/>
        <v>Reducir_Compartir_Transferir_Evitar</v>
      </c>
      <c r="O46" s="286" t="s">
        <v>964</v>
      </c>
      <c r="P46" s="216" t="str">
        <f t="shared" si="2"/>
        <v>Reducir</v>
      </c>
    </row>
    <row r="47" spans="1:37" ht="273" customHeight="1" x14ac:dyDescent="0.25">
      <c r="A47" s="215" t="str">
        <f>'4 MAPA CALOR INHERENTE'!A47</f>
        <v>R3GH</v>
      </c>
      <c r="B47" s="216" t="str">
        <f>'4 MAPA CALOR INHERENTE'!B47</f>
        <v>Posibilidad de afectación reputacional por sanciones de entes de control debido al incumplimiento en la ejecución del Plan Estratégico del Talento Humano</v>
      </c>
      <c r="C47" s="285">
        <f>'3 PROBABIL E IMPACTO INHERENTE'!E47</f>
        <v>0.6</v>
      </c>
      <c r="D47" s="285">
        <f>'3 PROBABIL E IMPACTO INHERENTE'!M47</f>
        <v>0.6</v>
      </c>
      <c r="E47" s="270" t="str">
        <f>'4 MAPA CALOR INHERENTE'!C47</f>
        <v>Media</v>
      </c>
      <c r="F47" s="270" t="str">
        <f>'4 MAPA CALOR INHERENTE'!D47</f>
        <v>Moderado</v>
      </c>
      <c r="G47" s="216" t="str">
        <f>'4 MAPA CALOR INHERENTE'!E47</f>
        <v>Moderado</v>
      </c>
      <c r="H47" s="205">
        <f>'6 MAPA CALOR RESIDUAL'!C47</f>
        <v>0.36</v>
      </c>
      <c r="I47" s="301">
        <f>'6 MAPA CALOR RESIDUAL'!D47</f>
        <v>0.6</v>
      </c>
      <c r="J47" s="270" t="str">
        <f>'6 MAPA CALOR RESIDUAL'!E47</f>
        <v>Baja</v>
      </c>
      <c r="K47" s="270" t="str">
        <f>'6 MAPA CALOR RESIDUAL'!F47</f>
        <v>Moderado</v>
      </c>
      <c r="L47" s="216" t="str">
        <f>'6 MAPA CALOR RESIDUAL'!G47</f>
        <v>Moderado</v>
      </c>
      <c r="M47" s="216" t="str">
        <f t="shared" si="0"/>
        <v>Requiere Plan de Acción</v>
      </c>
      <c r="N47" s="216" t="str">
        <f t="shared" si="1"/>
        <v>Reducir_Compartir_Transferir_Evitar</v>
      </c>
      <c r="O47" s="286" t="s">
        <v>964</v>
      </c>
      <c r="P47" s="216" t="str">
        <f t="shared" si="2"/>
        <v>Reducir</v>
      </c>
    </row>
    <row r="48" spans="1:37" ht="273" customHeight="1" x14ac:dyDescent="0.25">
      <c r="A48" s="215" t="str">
        <f>'4 MAPA CALOR INHERENTE'!A48</f>
        <v>R4GH</v>
      </c>
      <c r="B48" s="216" t="str">
        <f>'4 MAPA CALOR INHERENTE'!B48</f>
        <v>Posibilidad de afectación reputacional por sanciones de entes de control o quejas de un grupo de valor debido a fallas en la planeacion de la estrategia del plan de cultura de integridad</v>
      </c>
      <c r="C48" s="285">
        <f>'3 PROBABIL E IMPACTO INHERENTE'!E48</f>
        <v>0.2</v>
      </c>
      <c r="D48" s="285">
        <f>'3 PROBABIL E IMPACTO INHERENTE'!M48</f>
        <v>0.6</v>
      </c>
      <c r="E48" s="270" t="str">
        <f>'4 MAPA CALOR INHERENTE'!C48</f>
        <v>Muy Baja</v>
      </c>
      <c r="F48" s="270" t="str">
        <f>'4 MAPA CALOR INHERENTE'!D48</f>
        <v>Moderado</v>
      </c>
      <c r="G48" s="216" t="str">
        <f>'4 MAPA CALOR INHERENTE'!E48</f>
        <v>Moderado</v>
      </c>
      <c r="H48" s="205">
        <f>'6 MAPA CALOR RESIDUAL'!C48</f>
        <v>0.12</v>
      </c>
      <c r="I48" s="301">
        <f>'6 MAPA CALOR RESIDUAL'!D48</f>
        <v>0.6</v>
      </c>
      <c r="J48" s="270" t="str">
        <f>'6 MAPA CALOR RESIDUAL'!E48</f>
        <v>Muy Baja</v>
      </c>
      <c r="K48" s="270" t="str">
        <f>'6 MAPA CALOR RESIDUAL'!F48</f>
        <v>Moderado</v>
      </c>
      <c r="L48" s="216" t="str">
        <f>'6 MAPA CALOR RESIDUAL'!G48</f>
        <v>Moderado</v>
      </c>
      <c r="M48" s="216" t="str">
        <f t="shared" si="0"/>
        <v>Requiere Plan de Acción</v>
      </c>
      <c r="N48" s="216" t="str">
        <f t="shared" si="1"/>
        <v>Reducir_Compartir_Transferir_Evitar</v>
      </c>
      <c r="O48" s="286" t="s">
        <v>964</v>
      </c>
      <c r="P48" s="216" t="str">
        <f t="shared" si="2"/>
        <v>Reducir</v>
      </c>
    </row>
    <row r="49" spans="1:16" ht="273" customHeight="1" x14ac:dyDescent="0.25">
      <c r="A49" s="215" t="str">
        <f>'4 MAPA CALOR INHERENTE'!A49</f>
        <v>R1GS</v>
      </c>
      <c r="B49" s="216" t="str">
        <f>'4 MAPA CALOR INHERENTE'!B49</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285">
        <f>'3 PROBABIL E IMPACTO INHERENTE'!E49</f>
        <v>0.6</v>
      </c>
      <c r="D49" s="285">
        <f>'3 PROBABIL E IMPACTO INHERENTE'!M49</f>
        <v>0.6</v>
      </c>
      <c r="E49" s="270" t="str">
        <f>'4 MAPA CALOR INHERENTE'!C49</f>
        <v>Media</v>
      </c>
      <c r="F49" s="270" t="str">
        <f>'4 MAPA CALOR INHERENTE'!D49</f>
        <v>Moderado</v>
      </c>
      <c r="G49" s="216" t="str">
        <f>'4 MAPA CALOR INHERENTE'!E49</f>
        <v>Moderado</v>
      </c>
      <c r="H49" s="205">
        <f>'6 MAPA CALOR RESIDUAL'!C49</f>
        <v>0.216</v>
      </c>
      <c r="I49" s="301">
        <f>'6 MAPA CALOR RESIDUAL'!D49</f>
        <v>0.6</v>
      </c>
      <c r="J49" s="270" t="str">
        <f>'6 MAPA CALOR RESIDUAL'!E49</f>
        <v>Baja</v>
      </c>
      <c r="K49" s="270" t="str">
        <f>'6 MAPA CALOR RESIDUAL'!F49</f>
        <v>Moderado</v>
      </c>
      <c r="L49" s="216" t="str">
        <f>'6 MAPA CALOR RESIDUAL'!G49</f>
        <v>Moderado</v>
      </c>
      <c r="M49" s="216" t="str">
        <f t="shared" si="0"/>
        <v>Requiere Plan de Acción</v>
      </c>
      <c r="N49" s="216" t="str">
        <f t="shared" si="1"/>
        <v>Reducir_Compartir_Transferir_Evitar</v>
      </c>
      <c r="O49" s="286" t="s">
        <v>964</v>
      </c>
      <c r="P49" s="216" t="str">
        <f t="shared" si="2"/>
        <v>Reducir</v>
      </c>
    </row>
    <row r="50" spans="1:16" ht="273" customHeight="1" x14ac:dyDescent="0.25">
      <c r="A50" s="215" t="str">
        <f>'4 MAPA CALOR INHERENTE'!A50</f>
        <v>R2GS</v>
      </c>
      <c r="B50" s="216" t="str">
        <f>'4 MAPA CALOR INHERENTE'!B50</f>
        <v>Posibilidad de afectación reputacional y económica por sobrecostos en  recursos técnicos y humanos debido al desconocimiento de las actividades a desarrollar al interior del proceso</v>
      </c>
      <c r="C50" s="285">
        <f>'3 PROBABIL E IMPACTO INHERENTE'!E50</f>
        <v>0.6</v>
      </c>
      <c r="D50" s="285">
        <f>'3 PROBABIL E IMPACTO INHERENTE'!M50</f>
        <v>0.6</v>
      </c>
      <c r="E50" s="270" t="str">
        <f>'4 MAPA CALOR INHERENTE'!C50</f>
        <v>Media</v>
      </c>
      <c r="F50" s="270" t="str">
        <f>'4 MAPA CALOR INHERENTE'!D50</f>
        <v>Moderado</v>
      </c>
      <c r="G50" s="216" t="str">
        <f>'4 MAPA CALOR INHERENTE'!E50</f>
        <v>Moderado</v>
      </c>
      <c r="H50" s="205">
        <f>'6 MAPA CALOR RESIDUAL'!C50</f>
        <v>0.36</v>
      </c>
      <c r="I50" s="301">
        <f>'6 MAPA CALOR RESIDUAL'!D50</f>
        <v>0.6</v>
      </c>
      <c r="J50" s="270" t="str">
        <f>'6 MAPA CALOR RESIDUAL'!E50</f>
        <v>Baja</v>
      </c>
      <c r="K50" s="270" t="str">
        <f>'6 MAPA CALOR RESIDUAL'!F50</f>
        <v>Moderado</v>
      </c>
      <c r="L50" s="216" t="str">
        <f>'6 MAPA CALOR RESIDUAL'!G50</f>
        <v>Moderado</v>
      </c>
      <c r="M50" s="216" t="str">
        <f t="shared" si="0"/>
        <v>Requiere Plan de Acción</v>
      </c>
      <c r="N50" s="216" t="str">
        <f t="shared" si="1"/>
        <v>Reducir_Compartir_Transferir_Evitar</v>
      </c>
      <c r="O50" s="286" t="s">
        <v>964</v>
      </c>
      <c r="P50" s="216" t="str">
        <f t="shared" si="2"/>
        <v>Reducir</v>
      </c>
    </row>
    <row r="51" spans="1:16" ht="273" customHeight="1" x14ac:dyDescent="0.25">
      <c r="A51" s="215" t="str">
        <f>'4 MAPA CALOR INHERENTE'!A51</f>
        <v>R3GS</v>
      </c>
      <c r="B51" s="216" t="str">
        <f>'4 MAPA CALOR INHERENTE'!B51</f>
        <v>Posibilidad de afectación reputacional por deficiente atención a los usuarios de los bienes y servicios del proceso debido a la falta de capacitación</v>
      </c>
      <c r="C51" s="285">
        <f>'3 PROBABIL E IMPACTO INHERENTE'!E51</f>
        <v>0.6</v>
      </c>
      <c r="D51" s="285">
        <f>'3 PROBABIL E IMPACTO INHERENTE'!M51</f>
        <v>0.6</v>
      </c>
      <c r="E51" s="270" t="str">
        <f>'4 MAPA CALOR INHERENTE'!C51</f>
        <v>Media</v>
      </c>
      <c r="F51" s="270" t="str">
        <f>'4 MAPA CALOR INHERENTE'!D51</f>
        <v>Moderado</v>
      </c>
      <c r="G51" s="216" t="str">
        <f>'4 MAPA CALOR INHERENTE'!E51</f>
        <v>Moderado</v>
      </c>
      <c r="H51" s="205">
        <f>'6 MAPA CALOR RESIDUAL'!C51</f>
        <v>0.36</v>
      </c>
      <c r="I51" s="301">
        <f>'6 MAPA CALOR RESIDUAL'!D51</f>
        <v>0.6</v>
      </c>
      <c r="J51" s="270" t="str">
        <f>'6 MAPA CALOR RESIDUAL'!E51</f>
        <v>Baja</v>
      </c>
      <c r="K51" s="270" t="str">
        <f>'6 MAPA CALOR RESIDUAL'!F51</f>
        <v>Moderado</v>
      </c>
      <c r="L51" s="216" t="str">
        <f>'6 MAPA CALOR RESIDUAL'!G51</f>
        <v>Moderado</v>
      </c>
      <c r="M51" s="216" t="str">
        <f t="shared" si="0"/>
        <v>Requiere Plan de Acción</v>
      </c>
      <c r="N51" s="216" t="str">
        <f t="shared" si="1"/>
        <v>Reducir_Compartir_Transferir_Evitar</v>
      </c>
      <c r="O51" s="286" t="s">
        <v>964</v>
      </c>
      <c r="P51" s="216" t="str">
        <f t="shared" si="2"/>
        <v>Reducir</v>
      </c>
    </row>
    <row r="52" spans="1:16" ht="273" customHeight="1" x14ac:dyDescent="0.25">
      <c r="A52" s="215" t="str">
        <f>'4 MAPA CALOR INHERENTE'!A52</f>
        <v>R4GS</v>
      </c>
      <c r="B52" s="216" t="str">
        <f>'4 MAPA CALOR INHERENTE'!B52</f>
        <v>Posibilidad de afectación reputacional y económica por demandas o extralimitación de funciones de servidores debido al inadecuado acompañamiento a las manifestaciones, movilizaciones, eventos o aglomeraciones</v>
      </c>
      <c r="C52" s="285">
        <f>'3 PROBABIL E IMPACTO INHERENTE'!E52</f>
        <v>0.6</v>
      </c>
      <c r="D52" s="285">
        <f>'3 PROBABIL E IMPACTO INHERENTE'!M52</f>
        <v>0.6</v>
      </c>
      <c r="E52" s="270" t="str">
        <f>'4 MAPA CALOR INHERENTE'!C52</f>
        <v>Media</v>
      </c>
      <c r="F52" s="270" t="str">
        <f>'4 MAPA CALOR INHERENTE'!D52</f>
        <v>Moderado</v>
      </c>
      <c r="G52" s="216" t="str">
        <f>'4 MAPA CALOR INHERENTE'!E52</f>
        <v>Moderado</v>
      </c>
      <c r="H52" s="205">
        <f>'6 MAPA CALOR RESIDUAL'!C52</f>
        <v>0.29399999999999998</v>
      </c>
      <c r="I52" s="301">
        <f>'6 MAPA CALOR RESIDUAL'!D52</f>
        <v>0.6</v>
      </c>
      <c r="J52" s="270" t="str">
        <f>'6 MAPA CALOR RESIDUAL'!E52</f>
        <v>Baja</v>
      </c>
      <c r="K52" s="270" t="str">
        <f>'6 MAPA CALOR RESIDUAL'!F52</f>
        <v>Moderado</v>
      </c>
      <c r="L52" s="216" t="str">
        <f>'6 MAPA CALOR RESIDUAL'!G52</f>
        <v>Moderado</v>
      </c>
      <c r="M52" s="216" t="str">
        <f t="shared" si="0"/>
        <v>Requiere Plan de Acción</v>
      </c>
      <c r="N52" s="216" t="str">
        <f t="shared" si="1"/>
        <v>Reducir_Compartir_Transferir_Evitar</v>
      </c>
      <c r="O52" s="286" t="s">
        <v>964</v>
      </c>
      <c r="P52" s="216" t="str">
        <f t="shared" si="2"/>
        <v>Reducir</v>
      </c>
    </row>
    <row r="53" spans="1:16" ht="273" customHeight="1" x14ac:dyDescent="0.25">
      <c r="A53" s="215" t="str">
        <f>'4 MAPA CALOR INHERENTE'!A53</f>
        <v>R1AB</v>
      </c>
      <c r="B53" s="216" t="str">
        <f>'4 MAPA CALOR INHERENTE'!B53</f>
        <v>Posibilidad de afectación reputacional y económica por sanciones o multas de entes de control y las quejas recibidas por los grupos de valor debido al uso de los bienes en comodato con un fin diferente a lo pactado contractualmente</v>
      </c>
      <c r="C53" s="285">
        <f>'3 PROBABIL E IMPACTO INHERENTE'!E53</f>
        <v>0.6</v>
      </c>
      <c r="D53" s="285">
        <f>'3 PROBABIL E IMPACTO INHERENTE'!M53</f>
        <v>0.8</v>
      </c>
      <c r="E53" s="270" t="str">
        <f>'4 MAPA CALOR INHERENTE'!C53</f>
        <v>Media</v>
      </c>
      <c r="F53" s="270" t="str">
        <f>'4 MAPA CALOR INHERENTE'!D53</f>
        <v>Mayor</v>
      </c>
      <c r="G53" s="216" t="str">
        <f>'4 MAPA CALOR INHERENTE'!E53</f>
        <v>Alto</v>
      </c>
      <c r="H53" s="205">
        <f>'6 MAPA CALOR RESIDUAL'!C53</f>
        <v>0.36</v>
      </c>
      <c r="I53" s="301">
        <f>'6 MAPA CALOR RESIDUAL'!D53</f>
        <v>0.8</v>
      </c>
      <c r="J53" s="270" t="str">
        <f>'6 MAPA CALOR RESIDUAL'!E53</f>
        <v>Baja</v>
      </c>
      <c r="K53" s="270" t="str">
        <f>'6 MAPA CALOR RESIDUAL'!F53</f>
        <v>Mayor</v>
      </c>
      <c r="L53" s="216" t="str">
        <f>'6 MAPA CALOR RESIDUAL'!G53</f>
        <v>Alto</v>
      </c>
      <c r="M53" s="216" t="str">
        <f t="shared" si="0"/>
        <v>Requiere Plan de Acción</v>
      </c>
      <c r="N53" s="216" t="str">
        <f t="shared" si="1"/>
        <v>Reducir_Compartir_Transferir_Evitar</v>
      </c>
      <c r="O53" s="286" t="s">
        <v>964</v>
      </c>
      <c r="P53" s="216" t="str">
        <f t="shared" si="2"/>
        <v>Reducir</v>
      </c>
    </row>
    <row r="54" spans="1:16" ht="273" customHeight="1" x14ac:dyDescent="0.25">
      <c r="A54" s="215" t="str">
        <f>'4 MAPA CALOR INHERENTE'!A54</f>
        <v>R2AB</v>
      </c>
      <c r="B54" s="216" t="str">
        <f>'4 MAPA CALOR INHERENTE'!B54</f>
        <v xml:space="preserve">Posibilidad de afectación económica por sanciones o multas de entes de control   debido a la reclamación de los siniestros fuera de los tiempos establecidos en los que no opere la prescripción   </v>
      </c>
      <c r="C54" s="285">
        <f>'3 PROBABIL E IMPACTO INHERENTE'!E54</f>
        <v>0.6</v>
      </c>
      <c r="D54" s="285">
        <f>'3 PROBABIL E IMPACTO INHERENTE'!M54</f>
        <v>0.8</v>
      </c>
      <c r="E54" s="270" t="str">
        <f>'4 MAPA CALOR INHERENTE'!C54</f>
        <v>Media</v>
      </c>
      <c r="F54" s="270" t="str">
        <f>'4 MAPA CALOR INHERENTE'!D54</f>
        <v>Mayor</v>
      </c>
      <c r="G54" s="216" t="str">
        <f>'4 MAPA CALOR INHERENTE'!E54</f>
        <v>Alto</v>
      </c>
      <c r="H54" s="205">
        <f>'6 MAPA CALOR RESIDUAL'!C54</f>
        <v>0.42</v>
      </c>
      <c r="I54" s="301">
        <f>'6 MAPA CALOR RESIDUAL'!D54</f>
        <v>0.8</v>
      </c>
      <c r="J54" s="270" t="str">
        <f>'6 MAPA CALOR RESIDUAL'!E54</f>
        <v>Media</v>
      </c>
      <c r="K54" s="270" t="str">
        <f>'6 MAPA CALOR RESIDUAL'!F54</f>
        <v>Mayor</v>
      </c>
      <c r="L54" s="216" t="str">
        <f>'6 MAPA CALOR RESIDUAL'!G54</f>
        <v>Alto</v>
      </c>
      <c r="M54" s="216" t="str">
        <f t="shared" si="0"/>
        <v>Requiere Plan de Acción</v>
      </c>
      <c r="N54" s="216" t="str">
        <f t="shared" si="1"/>
        <v>Reducir_Compartir_Transferir_Evitar</v>
      </c>
      <c r="O54" s="286" t="s">
        <v>964</v>
      </c>
      <c r="P54" s="216" t="str">
        <f t="shared" si="2"/>
        <v>Reducir</v>
      </c>
    </row>
    <row r="55" spans="1:16" ht="273" customHeight="1" x14ac:dyDescent="0.25">
      <c r="A55" s="215" t="str">
        <f>'4 MAPA CALOR INHERENTE'!A55</f>
        <v>R3AB</v>
      </c>
      <c r="B55" s="216" t="str">
        <f>'4 MAPA CALOR INHERENTE'!B55</f>
        <v xml:space="preserve">Posibilidad de afectación reputacional y económica  por sanciones o multas de entes de control  debido al suministro de los bienes y servicios requeridos, fuera de los tiempos establecidos en los contratos </v>
      </c>
      <c r="C55" s="285">
        <f>'3 PROBABIL E IMPACTO INHERENTE'!E55</f>
        <v>0.6</v>
      </c>
      <c r="D55" s="285">
        <f>'3 PROBABIL E IMPACTO INHERENTE'!M55</f>
        <v>0.8</v>
      </c>
      <c r="E55" s="270" t="str">
        <f>'4 MAPA CALOR INHERENTE'!C55</f>
        <v>Media</v>
      </c>
      <c r="F55" s="270" t="str">
        <f>'4 MAPA CALOR INHERENTE'!D55</f>
        <v>Mayor</v>
      </c>
      <c r="G55" s="216" t="str">
        <f>'4 MAPA CALOR INHERENTE'!E55</f>
        <v>Alto</v>
      </c>
      <c r="H55" s="205">
        <f>'6 MAPA CALOR RESIDUAL'!C55</f>
        <v>0.216</v>
      </c>
      <c r="I55" s="301">
        <f>'6 MAPA CALOR RESIDUAL'!D55</f>
        <v>0.8</v>
      </c>
      <c r="J55" s="270" t="str">
        <f>'6 MAPA CALOR RESIDUAL'!E55</f>
        <v>Baja</v>
      </c>
      <c r="K55" s="270" t="str">
        <f>'6 MAPA CALOR RESIDUAL'!F55</f>
        <v>Mayor</v>
      </c>
      <c r="L55" s="216" t="str">
        <f>'6 MAPA CALOR RESIDUAL'!G55</f>
        <v>Alto</v>
      </c>
      <c r="M55" s="216" t="str">
        <f t="shared" si="0"/>
        <v>Requiere Plan de Acción</v>
      </c>
      <c r="N55" s="216" t="str">
        <f t="shared" si="1"/>
        <v>Reducir_Compartir_Transferir_Evitar</v>
      </c>
      <c r="O55" s="286" t="s">
        <v>964</v>
      </c>
      <c r="P55" s="216" t="str">
        <f t="shared" si="2"/>
        <v>Reducir</v>
      </c>
    </row>
    <row r="56" spans="1:16" ht="273" customHeight="1" x14ac:dyDescent="0.25">
      <c r="A56" s="215" t="str">
        <f>'4 MAPA CALOR INHERENTE'!A56</f>
        <v>R4AB</v>
      </c>
      <c r="B56" s="216" t="str">
        <f>'4 MAPA CALOR INHERENTE'!B56</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285">
        <f>'3 PROBABIL E IMPACTO INHERENTE'!E56</f>
        <v>0.6</v>
      </c>
      <c r="D56" s="285">
        <f>'3 PROBABIL E IMPACTO INHERENTE'!M56</f>
        <v>0.8</v>
      </c>
      <c r="E56" s="270" t="str">
        <f>'4 MAPA CALOR INHERENTE'!C56</f>
        <v>Media</v>
      </c>
      <c r="F56" s="270" t="str">
        <f>'4 MAPA CALOR INHERENTE'!D56</f>
        <v>Mayor</v>
      </c>
      <c r="G56" s="216" t="str">
        <f>'4 MAPA CALOR INHERENTE'!E56</f>
        <v>Alto</v>
      </c>
      <c r="H56" s="205">
        <f>'6 MAPA CALOR RESIDUAL'!C56</f>
        <v>0.216</v>
      </c>
      <c r="I56" s="301">
        <f>'6 MAPA CALOR RESIDUAL'!D56</f>
        <v>0.8</v>
      </c>
      <c r="J56" s="270" t="str">
        <f>'6 MAPA CALOR RESIDUAL'!E56</f>
        <v>Baja</v>
      </c>
      <c r="K56" s="270" t="str">
        <f>'6 MAPA CALOR RESIDUAL'!F56</f>
        <v>Mayor</v>
      </c>
      <c r="L56" s="216" t="str">
        <f>'6 MAPA CALOR RESIDUAL'!G56</f>
        <v>Alto</v>
      </c>
      <c r="M56" s="216" t="str">
        <f t="shared" si="0"/>
        <v>Requiere Plan de Acción</v>
      </c>
      <c r="N56" s="216" t="str">
        <f t="shared" si="1"/>
        <v>Reducir_Compartir_Transferir_Evitar</v>
      </c>
      <c r="O56" s="286" t="s">
        <v>964</v>
      </c>
      <c r="P56" s="216" t="str">
        <f t="shared" si="2"/>
        <v>Reducir</v>
      </c>
    </row>
    <row r="57" spans="1:16" ht="273" customHeight="1" x14ac:dyDescent="0.25">
      <c r="A57" s="215" t="str">
        <f>'4 MAPA CALOR INHERENTE'!A57</f>
        <v>R5AB</v>
      </c>
      <c r="B57" s="216" t="str">
        <f>'4 MAPA CALOR INHERENTE'!B57</f>
        <v>Posibilidad de afectación reputacional y económica por sanciones o multas de entes de control y/o quejas de los grupos de interes debido a la inadecuada disposición de los residuos peligrosos (Talleres)</v>
      </c>
      <c r="C57" s="285">
        <f>'3 PROBABIL E IMPACTO INHERENTE'!E57</f>
        <v>0.6</v>
      </c>
      <c r="D57" s="285">
        <f>'3 PROBABIL E IMPACTO INHERENTE'!M57</f>
        <v>0.8</v>
      </c>
      <c r="E57" s="270" t="str">
        <f>'4 MAPA CALOR INHERENTE'!C57</f>
        <v>Media</v>
      </c>
      <c r="F57" s="270" t="str">
        <f>'4 MAPA CALOR INHERENTE'!D57</f>
        <v>Mayor</v>
      </c>
      <c r="G57" s="216" t="str">
        <f>'4 MAPA CALOR INHERENTE'!E57</f>
        <v>Alto</v>
      </c>
      <c r="H57" s="205">
        <f>'6 MAPA CALOR RESIDUAL'!C57</f>
        <v>0.216</v>
      </c>
      <c r="I57" s="301">
        <f>'6 MAPA CALOR RESIDUAL'!D57</f>
        <v>0.8</v>
      </c>
      <c r="J57" s="270" t="str">
        <f>'6 MAPA CALOR RESIDUAL'!E57</f>
        <v>Baja</v>
      </c>
      <c r="K57" s="270" t="str">
        <f>'6 MAPA CALOR RESIDUAL'!F57</f>
        <v>Mayor</v>
      </c>
      <c r="L57" s="216" t="str">
        <f>'6 MAPA CALOR RESIDUAL'!G57</f>
        <v>Alto</v>
      </c>
      <c r="M57" s="216" t="str">
        <f t="shared" si="0"/>
        <v>Requiere Plan de Acción</v>
      </c>
      <c r="N57" s="216" t="str">
        <f t="shared" si="1"/>
        <v>Reducir_Compartir_Transferir_Evitar</v>
      </c>
      <c r="O57" s="286" t="s">
        <v>964</v>
      </c>
      <c r="P57" s="216" t="str">
        <f t="shared" si="2"/>
        <v>Reducir</v>
      </c>
    </row>
    <row r="58" spans="1:16" ht="273" customHeight="1" x14ac:dyDescent="0.25">
      <c r="A58" s="215" t="str">
        <f>'4 MAPA CALOR INHERENTE'!A58</f>
        <v>R1GIP</v>
      </c>
      <c r="B58" s="216" t="str">
        <f>'4 MAPA CALOR INHERENTE'!B58</f>
        <v>Posibilidad de afectación reputacional y económica por denuncias o sanciones de entes de control debido al incumplimiento en la prestación del servicio psicosocial (Prestación continua e ininterrumpida del servicio)</v>
      </c>
      <c r="C58" s="285">
        <f>'3 PROBABIL E IMPACTO INHERENTE'!E58</f>
        <v>0.8</v>
      </c>
      <c r="D58" s="285">
        <f>'3 PROBABIL E IMPACTO INHERENTE'!M58</f>
        <v>0.6</v>
      </c>
      <c r="E58" s="270" t="str">
        <f>'4 MAPA CALOR INHERENTE'!C58</f>
        <v>Alta</v>
      </c>
      <c r="F58" s="270" t="str">
        <f>'4 MAPA CALOR INHERENTE'!D58</f>
        <v>Moderado</v>
      </c>
      <c r="G58" s="216" t="str">
        <f>'4 MAPA CALOR INHERENTE'!E58</f>
        <v>Alto</v>
      </c>
      <c r="H58" s="205">
        <f>'6 MAPA CALOR RESIDUAL'!C58</f>
        <v>0.48</v>
      </c>
      <c r="I58" s="301">
        <f>'6 MAPA CALOR RESIDUAL'!D58</f>
        <v>0.6</v>
      </c>
      <c r="J58" s="270" t="str">
        <f>'6 MAPA CALOR RESIDUAL'!E58</f>
        <v>Media</v>
      </c>
      <c r="K58" s="270" t="str">
        <f>'6 MAPA CALOR RESIDUAL'!F58</f>
        <v>Moderado</v>
      </c>
      <c r="L58" s="216" t="str">
        <f>'6 MAPA CALOR RESIDUAL'!G58</f>
        <v>Moderado</v>
      </c>
      <c r="M58" s="216" t="str">
        <f t="shared" si="0"/>
        <v>Requiere Plan de Acción</v>
      </c>
      <c r="N58" s="216" t="str">
        <f t="shared" si="1"/>
        <v>Reducir_Compartir_Transferir_Evitar</v>
      </c>
      <c r="O58" s="286" t="s">
        <v>964</v>
      </c>
      <c r="P58" s="216" t="str">
        <f t="shared" si="2"/>
        <v>Reducir</v>
      </c>
    </row>
    <row r="59" spans="1:16" ht="273" customHeight="1" x14ac:dyDescent="0.25">
      <c r="A59" s="215" t="str">
        <f>'4 MAPA CALOR INHERENTE'!A59</f>
        <v>R2GIP</v>
      </c>
      <c r="B59" s="216" t="str">
        <f>'4 MAPA CALOR INHERENTE'!B59</f>
        <v>Posibilidad de afectación reputacional y económica por sanciones o multas de entes de control, detrimento patrimonial. O perdida de la certificación ACA debido a la disminución de la cobertura ocupacional en las actividades válidas para la redención de pena</v>
      </c>
      <c r="C59" s="285">
        <f>'3 PROBABIL E IMPACTO INHERENTE'!E59</f>
        <v>0.6</v>
      </c>
      <c r="D59" s="285">
        <f>'3 PROBABIL E IMPACTO INHERENTE'!M59</f>
        <v>0.6</v>
      </c>
      <c r="E59" s="270" t="str">
        <f>'4 MAPA CALOR INHERENTE'!C59</f>
        <v>Media</v>
      </c>
      <c r="F59" s="270" t="str">
        <f>'4 MAPA CALOR INHERENTE'!D59</f>
        <v>Moderado</v>
      </c>
      <c r="G59" s="216" t="str">
        <f>'4 MAPA CALOR INHERENTE'!E59</f>
        <v>Moderado</v>
      </c>
      <c r="H59" s="205">
        <f>'6 MAPA CALOR RESIDUAL'!C59</f>
        <v>0.36</v>
      </c>
      <c r="I59" s="301">
        <f>'6 MAPA CALOR RESIDUAL'!D59</f>
        <v>0.6</v>
      </c>
      <c r="J59" s="270" t="str">
        <f>'6 MAPA CALOR RESIDUAL'!E59</f>
        <v>Baja</v>
      </c>
      <c r="K59" s="270" t="str">
        <f>'6 MAPA CALOR RESIDUAL'!F59</f>
        <v>Moderado</v>
      </c>
      <c r="L59" s="216" t="str">
        <f>'6 MAPA CALOR RESIDUAL'!G59</f>
        <v>Moderado</v>
      </c>
      <c r="M59" s="216" t="str">
        <f t="shared" si="0"/>
        <v>Requiere Plan de Acción</v>
      </c>
      <c r="N59" s="216" t="str">
        <f t="shared" si="1"/>
        <v>Reducir_Compartir_Transferir_Evitar</v>
      </c>
      <c r="O59" s="286" t="s">
        <v>964</v>
      </c>
      <c r="P59" s="216" t="str">
        <f t="shared" si="2"/>
        <v>Reducir</v>
      </c>
    </row>
    <row r="60" spans="1:16" ht="273" customHeight="1" x14ac:dyDescent="0.25">
      <c r="A60" s="215" t="str">
        <f>'4 MAPA CALOR INHERENTE'!A60</f>
        <v>R3GIP</v>
      </c>
      <c r="B60" s="216" t="str">
        <f>'4 MAPA CALOR INHERENTE'!B60</f>
        <v>Posibilidad de afectación reputacional por demandas legales y disciplinarias  debido a la fuga o Rescate de PPL en remisiones salud</v>
      </c>
      <c r="C60" s="285">
        <f>'3 PROBABIL E IMPACTO INHERENTE'!E60</f>
        <v>0.6</v>
      </c>
      <c r="D60" s="285">
        <f>'3 PROBABIL E IMPACTO INHERENTE'!M60</f>
        <v>0.6</v>
      </c>
      <c r="E60" s="270" t="str">
        <f>'4 MAPA CALOR INHERENTE'!C60</f>
        <v>Media</v>
      </c>
      <c r="F60" s="270" t="str">
        <f>'4 MAPA CALOR INHERENTE'!D60</f>
        <v>Moderado</v>
      </c>
      <c r="G60" s="216" t="str">
        <f>'4 MAPA CALOR INHERENTE'!E60</f>
        <v>Moderado</v>
      </c>
      <c r="H60" s="205">
        <f>'6 MAPA CALOR RESIDUAL'!C60</f>
        <v>0.36</v>
      </c>
      <c r="I60" s="301">
        <f>'6 MAPA CALOR RESIDUAL'!D60</f>
        <v>0.6</v>
      </c>
      <c r="J60" s="270" t="str">
        <f>'6 MAPA CALOR RESIDUAL'!E60</f>
        <v>Baja</v>
      </c>
      <c r="K60" s="270" t="str">
        <f>'6 MAPA CALOR RESIDUAL'!F60</f>
        <v>Moderado</v>
      </c>
      <c r="L60" s="216" t="str">
        <f>'6 MAPA CALOR RESIDUAL'!G60</f>
        <v>Moderado</v>
      </c>
      <c r="M60" s="216" t="str">
        <f t="shared" si="0"/>
        <v>Requiere Plan de Acción</v>
      </c>
      <c r="N60" s="216" t="str">
        <f t="shared" si="1"/>
        <v>Reducir_Compartir_Transferir_Evitar</v>
      </c>
      <c r="O60" s="286" t="s">
        <v>964</v>
      </c>
      <c r="P60" s="216" t="str">
        <f t="shared" si="2"/>
        <v>Reducir</v>
      </c>
    </row>
    <row r="61" spans="1:16" ht="273" customHeight="1" x14ac:dyDescent="0.25">
      <c r="A61" s="215" t="str">
        <f>'4 MAPA CALOR INHERENTE'!A61</f>
        <v>R4GIP</v>
      </c>
      <c r="B61" s="216" t="str">
        <f>'4 MAPA CALOR INHERENTE'!B61</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285">
        <f>'3 PROBABIL E IMPACTO INHERENTE'!E61</f>
        <v>0.6</v>
      </c>
      <c r="D61" s="285">
        <f>'3 PROBABIL E IMPACTO INHERENTE'!M61</f>
        <v>0.6</v>
      </c>
      <c r="E61" s="270" t="str">
        <f>'4 MAPA CALOR INHERENTE'!C61</f>
        <v>Media</v>
      </c>
      <c r="F61" s="270" t="str">
        <f>'4 MAPA CALOR INHERENTE'!D61</f>
        <v>Moderado</v>
      </c>
      <c r="G61" s="216" t="str">
        <f>'4 MAPA CALOR INHERENTE'!E61</f>
        <v>Moderado</v>
      </c>
      <c r="H61" s="205">
        <f>'6 MAPA CALOR RESIDUAL'!C61</f>
        <v>0.216</v>
      </c>
      <c r="I61" s="301">
        <f>'6 MAPA CALOR RESIDUAL'!D61</f>
        <v>0.6</v>
      </c>
      <c r="J61" s="270" t="str">
        <f>'6 MAPA CALOR RESIDUAL'!E61</f>
        <v>Baja</v>
      </c>
      <c r="K61" s="270" t="str">
        <f>'6 MAPA CALOR RESIDUAL'!F61</f>
        <v>Moderado</v>
      </c>
      <c r="L61" s="216" t="str">
        <f>'6 MAPA CALOR RESIDUAL'!G61</f>
        <v>Moderado</v>
      </c>
      <c r="M61" s="216" t="str">
        <f t="shared" si="0"/>
        <v>Requiere Plan de Acción</v>
      </c>
      <c r="N61" s="216" t="str">
        <f t="shared" si="1"/>
        <v>Reducir_Compartir_Transferir_Evitar</v>
      </c>
      <c r="O61" s="286" t="s">
        <v>964</v>
      </c>
      <c r="P61" s="216" t="str">
        <f t="shared" si="2"/>
        <v>Reducir</v>
      </c>
    </row>
    <row r="62" spans="1:16" ht="273" customHeight="1" x14ac:dyDescent="0.25">
      <c r="A62" s="215" t="str">
        <f>'4 MAPA CALOR INHERENTE'!A62</f>
        <v>R5GIP</v>
      </c>
      <c r="B62" s="216" t="str">
        <f>'4 MAPA CALOR INHERENTE'!B62</f>
        <v>Posibilidad de afectación reputacional y económica por demanda de los PPL, familiar, tercero o entes control debido al incumplimiento en la cobertura de los puestos de servicio y las actividades programadas</v>
      </c>
      <c r="C62" s="285">
        <f>'3 PROBABIL E IMPACTO INHERENTE'!E62</f>
        <v>0.4</v>
      </c>
      <c r="D62" s="285">
        <f>'3 PROBABIL E IMPACTO INHERENTE'!M62</f>
        <v>0.6</v>
      </c>
      <c r="E62" s="270" t="str">
        <f>'4 MAPA CALOR INHERENTE'!C62</f>
        <v>Baja</v>
      </c>
      <c r="F62" s="270" t="str">
        <f>'4 MAPA CALOR INHERENTE'!D62</f>
        <v>Moderado</v>
      </c>
      <c r="G62" s="216" t="str">
        <f>'4 MAPA CALOR INHERENTE'!E62</f>
        <v>Moderado</v>
      </c>
      <c r="H62" s="205">
        <f>'6 MAPA CALOR RESIDUAL'!C62</f>
        <v>0.24</v>
      </c>
      <c r="I62" s="301">
        <f>'6 MAPA CALOR RESIDUAL'!D62</f>
        <v>0.6</v>
      </c>
      <c r="J62" s="270" t="str">
        <f>'6 MAPA CALOR RESIDUAL'!E62</f>
        <v>Baja</v>
      </c>
      <c r="K62" s="270" t="str">
        <f>'6 MAPA CALOR RESIDUAL'!F62</f>
        <v>Moderado</v>
      </c>
      <c r="L62" s="216" t="str">
        <f>'6 MAPA CALOR RESIDUAL'!G62</f>
        <v>Moderado</v>
      </c>
      <c r="M62" s="216" t="str">
        <f t="shared" si="0"/>
        <v>Requiere Plan de Acción</v>
      </c>
      <c r="N62" s="216" t="str">
        <f t="shared" si="1"/>
        <v>Reducir_Compartir_Transferir_Evitar</v>
      </c>
      <c r="O62" s="286" t="s">
        <v>964</v>
      </c>
      <c r="P62" s="216" t="str">
        <f t="shared" si="2"/>
        <v>Reducir</v>
      </c>
    </row>
    <row r="63" spans="1:16" ht="273" customHeight="1" x14ac:dyDescent="0.25">
      <c r="A63" s="215" t="str">
        <f>'4 MAPA CALOR INHERENTE'!A63</f>
        <v>R6GIP</v>
      </c>
      <c r="B63" s="216" t="str">
        <f>'4 MAPA CALOR INHERENTE'!B63</f>
        <v>Posibilidad de afectación económica por demanda de los PPL, familiar, tercero o entes control  debido a falencias en seguridad y deficiencia en los tiempos de reacción a los eventos que atenten contra la seguridad de las PPL/Funcionarios/Guardia.</v>
      </c>
      <c r="C63" s="285">
        <f>'3 PROBABIL E IMPACTO INHERENTE'!E63</f>
        <v>0.6</v>
      </c>
      <c r="D63" s="285">
        <f>'3 PROBABIL E IMPACTO INHERENTE'!M63</f>
        <v>0.4</v>
      </c>
      <c r="E63" s="270" t="str">
        <f>'4 MAPA CALOR INHERENTE'!C63</f>
        <v>Media</v>
      </c>
      <c r="F63" s="270" t="str">
        <f>'4 MAPA CALOR INHERENTE'!D63</f>
        <v>Menor</v>
      </c>
      <c r="G63" s="216" t="str">
        <f>'4 MAPA CALOR INHERENTE'!E63</f>
        <v>Moderado</v>
      </c>
      <c r="H63" s="205">
        <f>'6 MAPA CALOR RESIDUAL'!C63</f>
        <v>0.36</v>
      </c>
      <c r="I63" s="301">
        <f>'6 MAPA CALOR RESIDUAL'!D63</f>
        <v>0.4</v>
      </c>
      <c r="J63" s="270" t="str">
        <f>'6 MAPA CALOR RESIDUAL'!E63</f>
        <v>Baja</v>
      </c>
      <c r="K63" s="270" t="str">
        <f>'6 MAPA CALOR RESIDUAL'!F63</f>
        <v>Menor</v>
      </c>
      <c r="L63" s="216" t="str">
        <f>'6 MAPA CALOR RESIDUAL'!G63</f>
        <v>Moderado</v>
      </c>
      <c r="M63" s="216" t="str">
        <f t="shared" si="0"/>
        <v>Requiere Plan de Acción</v>
      </c>
      <c r="N63" s="216" t="str">
        <f t="shared" si="1"/>
        <v>Reducir_Compartir_Transferir_Evitar</v>
      </c>
      <c r="O63" s="286" t="s">
        <v>964</v>
      </c>
      <c r="P63" s="216" t="str">
        <f t="shared" si="2"/>
        <v>Reducir</v>
      </c>
    </row>
    <row r="64" spans="1:16" ht="273" customHeight="1" x14ac:dyDescent="0.25">
      <c r="A64" s="215" t="str">
        <f>'4 MAPA CALOR INHERENTE'!A64</f>
        <v>R7GIP</v>
      </c>
      <c r="B64" s="216" t="str">
        <f>'4 MAPA CALOR INHERENTE'!B64</f>
        <v>Posibilidad de afectación reputacional por sanción disciplinaria  debido a fuga/rescates o falencia en la seguridad dentro del sistema penitenciario</v>
      </c>
      <c r="C64" s="285">
        <f>'3 PROBABIL E IMPACTO INHERENTE'!E64</f>
        <v>0.4</v>
      </c>
      <c r="D64" s="285">
        <f>'3 PROBABIL E IMPACTO INHERENTE'!M64</f>
        <v>0.8</v>
      </c>
      <c r="E64" s="270" t="str">
        <f>'4 MAPA CALOR INHERENTE'!C64</f>
        <v>Baja</v>
      </c>
      <c r="F64" s="270" t="str">
        <f>'4 MAPA CALOR INHERENTE'!D64</f>
        <v>Mayor</v>
      </c>
      <c r="G64" s="216" t="str">
        <f>'4 MAPA CALOR INHERENTE'!E64</f>
        <v>Alto</v>
      </c>
      <c r="H64" s="205">
        <f>'6 MAPA CALOR RESIDUAL'!C64</f>
        <v>0.24</v>
      </c>
      <c r="I64" s="301">
        <f>'6 MAPA CALOR RESIDUAL'!D64</f>
        <v>0.8</v>
      </c>
      <c r="J64" s="270" t="str">
        <f>'6 MAPA CALOR RESIDUAL'!E64</f>
        <v>Baja</v>
      </c>
      <c r="K64" s="270" t="str">
        <f>'6 MAPA CALOR RESIDUAL'!F64</f>
        <v>Mayor</v>
      </c>
      <c r="L64" s="216" t="str">
        <f>'6 MAPA CALOR RESIDUAL'!G64</f>
        <v>Alto</v>
      </c>
      <c r="M64" s="216" t="str">
        <f t="shared" si="0"/>
        <v>Requiere Plan de Acción</v>
      </c>
      <c r="N64" s="216" t="str">
        <f t="shared" si="1"/>
        <v>Reducir_Compartir_Transferir_Evitar</v>
      </c>
      <c r="O64" s="286" t="s">
        <v>964</v>
      </c>
      <c r="P64" s="216" t="str">
        <f t="shared" si="2"/>
        <v>Reducir</v>
      </c>
    </row>
    <row r="65" spans="1:16" ht="273" customHeight="1" x14ac:dyDescent="0.25">
      <c r="A65" s="215" t="str">
        <f>'4 MAPA CALOR INHERENTE'!A65</f>
        <v>R8GIP</v>
      </c>
      <c r="B65" s="216" t="str">
        <f>'4 MAPA CALOR INHERENTE'!B65</f>
        <v>Posibilidad de afectación reputacional por requerimientos de entes de control debido a la pérdida de la confidencialidad de la información</v>
      </c>
      <c r="C65" s="285">
        <f>'3 PROBABIL E IMPACTO INHERENTE'!E65</f>
        <v>0.6</v>
      </c>
      <c r="D65" s="285">
        <f>'3 PROBABIL E IMPACTO INHERENTE'!M65</f>
        <v>0.8</v>
      </c>
      <c r="E65" s="270" t="str">
        <f>'4 MAPA CALOR INHERENTE'!C65</f>
        <v>Media</v>
      </c>
      <c r="F65" s="270" t="str">
        <f>'4 MAPA CALOR INHERENTE'!D65</f>
        <v>Mayor</v>
      </c>
      <c r="G65" s="216" t="str">
        <f>'4 MAPA CALOR INHERENTE'!E65</f>
        <v>Alto</v>
      </c>
      <c r="H65" s="205">
        <f>'6 MAPA CALOR RESIDUAL'!C65</f>
        <v>0.36</v>
      </c>
      <c r="I65" s="301">
        <f>'6 MAPA CALOR RESIDUAL'!D65</f>
        <v>0.8</v>
      </c>
      <c r="J65" s="270" t="str">
        <f>'6 MAPA CALOR RESIDUAL'!E65</f>
        <v>Baja</v>
      </c>
      <c r="K65" s="270" t="str">
        <f>'6 MAPA CALOR RESIDUAL'!F65</f>
        <v>Mayor</v>
      </c>
      <c r="L65" s="216" t="str">
        <f>'6 MAPA CALOR RESIDUAL'!G65</f>
        <v>Alto</v>
      </c>
      <c r="M65" s="216" t="str">
        <f t="shared" si="0"/>
        <v>Requiere Plan de Acción</v>
      </c>
      <c r="N65" s="216" t="str">
        <f t="shared" si="1"/>
        <v>Reducir_Compartir_Transferir_Evitar</v>
      </c>
      <c r="O65" s="286" t="s">
        <v>964</v>
      </c>
      <c r="P65" s="216" t="str">
        <f t="shared" si="2"/>
        <v>Reducir</v>
      </c>
    </row>
    <row r="66" spans="1:16" ht="273" customHeight="1" x14ac:dyDescent="0.25">
      <c r="A66" s="215" t="str">
        <f>'4 MAPA CALOR INHERENTE'!A66</f>
        <v>R9GIP</v>
      </c>
      <c r="B66" s="216" t="str">
        <f>'4 MAPA CALOR INHERENTE'!B66</f>
        <v xml:space="preserve">Posibilidad de afectación reputacional por requerimientos de entes de control y autoridades judiciales debido al vencimiento de trámites Jurídicos. </v>
      </c>
      <c r="C66" s="285">
        <f>'3 PROBABIL E IMPACTO INHERENTE'!E66</f>
        <v>0.6</v>
      </c>
      <c r="D66" s="285">
        <f>'3 PROBABIL E IMPACTO INHERENTE'!M66</f>
        <v>0.8</v>
      </c>
      <c r="E66" s="270" t="str">
        <f>'4 MAPA CALOR INHERENTE'!C66</f>
        <v>Media</v>
      </c>
      <c r="F66" s="270" t="str">
        <f>'4 MAPA CALOR INHERENTE'!D66</f>
        <v>Mayor</v>
      </c>
      <c r="G66" s="216" t="str">
        <f>'4 MAPA CALOR INHERENTE'!E66</f>
        <v>Alto</v>
      </c>
      <c r="H66" s="205">
        <f>'6 MAPA CALOR RESIDUAL'!C66</f>
        <v>0.36</v>
      </c>
      <c r="I66" s="301">
        <f>'6 MAPA CALOR RESIDUAL'!D66</f>
        <v>0.8</v>
      </c>
      <c r="J66" s="270" t="str">
        <f>'6 MAPA CALOR RESIDUAL'!E66</f>
        <v>Baja</v>
      </c>
      <c r="K66" s="270" t="str">
        <f>'6 MAPA CALOR RESIDUAL'!F66</f>
        <v>Mayor</v>
      </c>
      <c r="L66" s="216" t="str">
        <f>'6 MAPA CALOR RESIDUAL'!G66</f>
        <v>Alto</v>
      </c>
      <c r="M66" s="216" t="str">
        <f t="shared" si="0"/>
        <v>Requiere Plan de Acción</v>
      </c>
      <c r="N66" s="216" t="str">
        <f t="shared" si="1"/>
        <v>Reducir_Compartir_Transferir_Evitar</v>
      </c>
      <c r="O66" s="286" t="s">
        <v>964</v>
      </c>
      <c r="P66" s="216" t="str">
        <f t="shared" si="2"/>
        <v>Reducir</v>
      </c>
    </row>
    <row r="67" spans="1:16" ht="273" customHeight="1" x14ac:dyDescent="0.25">
      <c r="A67" s="215" t="str">
        <f>'4 MAPA CALOR INHERENTE'!A67</f>
        <v>R10GIP</v>
      </c>
      <c r="B67" s="216" t="str">
        <f>'4 MAPA CALOR INHERENTE'!B67</f>
        <v xml:space="preserve">Posibilidad de afectación reputacional por requerimientos de entes de control y autoridades judiciales debido a la prescripción de trámites Jurídicos. </v>
      </c>
      <c r="C67" s="285">
        <f>'3 PROBABIL E IMPACTO INHERENTE'!E67</f>
        <v>0.6</v>
      </c>
      <c r="D67" s="285">
        <f>'3 PROBABIL E IMPACTO INHERENTE'!M67</f>
        <v>0.8</v>
      </c>
      <c r="E67" s="270" t="str">
        <f>'4 MAPA CALOR INHERENTE'!C67</f>
        <v>Media</v>
      </c>
      <c r="F67" s="270" t="str">
        <f>'4 MAPA CALOR INHERENTE'!D67</f>
        <v>Mayor</v>
      </c>
      <c r="G67" s="216" t="str">
        <f>'4 MAPA CALOR INHERENTE'!E67</f>
        <v>Alto</v>
      </c>
      <c r="H67" s="205">
        <f>'6 MAPA CALOR RESIDUAL'!C67</f>
        <v>0.36</v>
      </c>
      <c r="I67" s="301">
        <f>'6 MAPA CALOR RESIDUAL'!D67</f>
        <v>0.8</v>
      </c>
      <c r="J67" s="270" t="str">
        <f>'6 MAPA CALOR RESIDUAL'!E67</f>
        <v>Baja</v>
      </c>
      <c r="K67" s="270" t="str">
        <f>'6 MAPA CALOR RESIDUAL'!F67</f>
        <v>Mayor</v>
      </c>
      <c r="L67" s="216" t="str">
        <f>'6 MAPA CALOR RESIDUAL'!G67</f>
        <v>Alto</v>
      </c>
      <c r="M67" s="216" t="str">
        <f t="shared" si="0"/>
        <v>Requiere Plan de Acción</v>
      </c>
      <c r="N67" s="216" t="str">
        <f t="shared" si="1"/>
        <v>Reducir_Compartir_Transferir_Evitar</v>
      </c>
      <c r="O67" s="286" t="s">
        <v>964</v>
      </c>
      <c r="P67" s="216" t="str">
        <f t="shared" si="2"/>
        <v>Reducir</v>
      </c>
    </row>
    <row r="68" spans="1:16" ht="273" customHeight="1" x14ac:dyDescent="0.25">
      <c r="A68" s="215" t="str">
        <f>'4 MAPA CALOR INHERENTE'!A68</f>
        <v>R11GIP</v>
      </c>
      <c r="B68" s="216" t="str">
        <f>'4 MAPA CALOR INHERENTE'!B68</f>
        <v>Posibilidad de afectación reputacional por requerimientos de entes de control y autoridades judiciales  debido a permitir la prolongación Ilícita de la libertad</v>
      </c>
      <c r="C68" s="285">
        <f>'3 PROBABIL E IMPACTO INHERENTE'!E68</f>
        <v>0.6</v>
      </c>
      <c r="D68" s="285">
        <f>'3 PROBABIL E IMPACTO INHERENTE'!M68</f>
        <v>0.8</v>
      </c>
      <c r="E68" s="270" t="str">
        <f>'4 MAPA CALOR INHERENTE'!C68</f>
        <v>Media</v>
      </c>
      <c r="F68" s="270" t="str">
        <f>'4 MAPA CALOR INHERENTE'!D68</f>
        <v>Mayor</v>
      </c>
      <c r="G68" s="216" t="str">
        <f>'4 MAPA CALOR INHERENTE'!E68</f>
        <v>Alto</v>
      </c>
      <c r="H68" s="205">
        <f>'6 MAPA CALOR RESIDUAL'!C68</f>
        <v>0.216</v>
      </c>
      <c r="I68" s="301">
        <f>'6 MAPA CALOR RESIDUAL'!D68</f>
        <v>0.8</v>
      </c>
      <c r="J68" s="270" t="str">
        <f>'6 MAPA CALOR RESIDUAL'!E68</f>
        <v>Baja</v>
      </c>
      <c r="K68" s="270" t="str">
        <f>'6 MAPA CALOR RESIDUAL'!F68</f>
        <v>Mayor</v>
      </c>
      <c r="L68" s="216" t="str">
        <f>'6 MAPA CALOR RESIDUAL'!G68</f>
        <v>Alto</v>
      </c>
      <c r="M68" s="216" t="str">
        <f t="shared" si="0"/>
        <v>Requiere Plan de Acción</v>
      </c>
      <c r="N68" s="216" t="str">
        <f t="shared" si="1"/>
        <v>Reducir_Compartir_Transferir_Evitar</v>
      </c>
      <c r="O68" s="286" t="s">
        <v>964</v>
      </c>
      <c r="P68" s="216" t="str">
        <f t="shared" si="2"/>
        <v>Reducir</v>
      </c>
    </row>
    <row r="69" spans="1:16" ht="273" customHeight="1" x14ac:dyDescent="0.25">
      <c r="A69" s="215" t="str">
        <f>'4 MAPA CALOR INHERENTE'!A69</f>
        <v>R12GIP</v>
      </c>
      <c r="B69" s="216" t="str">
        <f>'4 MAPA CALOR INHERENTE'!B69</f>
        <v>Posibilidad de afectación reputacional por requerimientos de entes de control y autoridades judiciales debido a Hojas de vida incompletas, desactualizadas o imprecisas (Física o en el aplicativo SISIPEC WEB)</v>
      </c>
      <c r="C69" s="285">
        <f>'3 PROBABIL E IMPACTO INHERENTE'!E69</f>
        <v>0.6</v>
      </c>
      <c r="D69" s="285">
        <f>'3 PROBABIL E IMPACTO INHERENTE'!M69</f>
        <v>0.8</v>
      </c>
      <c r="E69" s="270" t="str">
        <f>'4 MAPA CALOR INHERENTE'!C69</f>
        <v>Media</v>
      </c>
      <c r="F69" s="270" t="str">
        <f>'4 MAPA CALOR INHERENTE'!D69</f>
        <v>Mayor</v>
      </c>
      <c r="G69" s="216" t="str">
        <f>'4 MAPA CALOR INHERENTE'!E69</f>
        <v>Alto</v>
      </c>
      <c r="H69" s="205">
        <f>'6 MAPA CALOR RESIDUAL'!C69</f>
        <v>0.36</v>
      </c>
      <c r="I69" s="301">
        <f>'6 MAPA CALOR RESIDUAL'!D69</f>
        <v>0.8</v>
      </c>
      <c r="J69" s="270" t="str">
        <f>'6 MAPA CALOR RESIDUAL'!E69</f>
        <v>Baja</v>
      </c>
      <c r="K69" s="270" t="str">
        <f>'6 MAPA CALOR RESIDUAL'!F69</f>
        <v>Mayor</v>
      </c>
      <c r="L69" s="216" t="str">
        <f>'6 MAPA CALOR RESIDUAL'!G69</f>
        <v>Alto</v>
      </c>
      <c r="M69" s="216" t="str">
        <f t="shared" si="0"/>
        <v>Requiere Plan de Acción</v>
      </c>
      <c r="N69" s="216" t="str">
        <f t="shared" si="1"/>
        <v>Reducir_Compartir_Transferir_Evitar</v>
      </c>
      <c r="O69" s="286" t="s">
        <v>964</v>
      </c>
      <c r="P69" s="216" t="str">
        <f t="shared" si="2"/>
        <v>Reducir</v>
      </c>
    </row>
    <row r="70" spans="1:16" ht="273" customHeight="1" x14ac:dyDescent="0.25">
      <c r="A70" s="215" t="str">
        <f>'4 MAPA CALOR INHERENTE'!A70</f>
        <v>R13GIP</v>
      </c>
      <c r="B70" s="216" t="str">
        <f>'4 MAPA CALOR INHERENTE'!B70</f>
        <v>Posibilidad de afectación reputacional por requerimientos de entes de control y autoridades judiciales debido a conceder u otorgar libertad o trasladar a una PPL sin el debido cumplimiento de los requisitos legales.</v>
      </c>
      <c r="C70" s="285">
        <f>'3 PROBABIL E IMPACTO INHERENTE'!E70</f>
        <v>0.6</v>
      </c>
      <c r="D70" s="285">
        <f>'3 PROBABIL E IMPACTO INHERENTE'!M70</f>
        <v>0.8</v>
      </c>
      <c r="E70" s="270" t="str">
        <f>'4 MAPA CALOR INHERENTE'!C70</f>
        <v>Media</v>
      </c>
      <c r="F70" s="270" t="str">
        <f>'4 MAPA CALOR INHERENTE'!D70</f>
        <v>Mayor</v>
      </c>
      <c r="G70" s="216" t="str">
        <f>'4 MAPA CALOR INHERENTE'!E70</f>
        <v>Alto</v>
      </c>
      <c r="H70" s="205">
        <f>'6 MAPA CALOR RESIDUAL'!C70</f>
        <v>0.36</v>
      </c>
      <c r="I70" s="301">
        <f>'6 MAPA CALOR RESIDUAL'!D70</f>
        <v>0.8</v>
      </c>
      <c r="J70" s="270" t="str">
        <f>'6 MAPA CALOR RESIDUAL'!E70</f>
        <v>Baja</v>
      </c>
      <c r="K70" s="270" t="str">
        <f>'6 MAPA CALOR RESIDUAL'!F70</f>
        <v>Mayor</v>
      </c>
      <c r="L70" s="216" t="str">
        <f>'6 MAPA CALOR RESIDUAL'!G70</f>
        <v>Alto</v>
      </c>
      <c r="M70" s="216" t="str">
        <f t="shared" si="0"/>
        <v>Requiere Plan de Acción</v>
      </c>
      <c r="N70" s="216" t="str">
        <f t="shared" si="1"/>
        <v>Reducir_Compartir_Transferir_Evitar</v>
      </c>
      <c r="O70" s="286" t="s">
        <v>964</v>
      </c>
      <c r="P70" s="216" t="str">
        <f t="shared" si="2"/>
        <v>Reducir</v>
      </c>
    </row>
    <row r="71" spans="1:16" ht="273" customHeight="1" x14ac:dyDescent="0.25">
      <c r="A71" s="215" t="str">
        <f>'4 MAPA CALOR INHERENTE'!A71</f>
        <v>R14GIP</v>
      </c>
      <c r="B71" s="216" t="str">
        <f>'4 MAPA CALOR INHERENTE'!B71</f>
        <v xml:space="preserve">Posibilidad de afectación reputacional por requerimientos de entes de control y autoridades judiciales  debido a la privación ilegal de la libertad </v>
      </c>
      <c r="C71" s="285">
        <f>'3 PROBABIL E IMPACTO INHERENTE'!E71</f>
        <v>0.6</v>
      </c>
      <c r="D71" s="285">
        <f>'3 PROBABIL E IMPACTO INHERENTE'!M71</f>
        <v>0.8</v>
      </c>
      <c r="E71" s="270" t="str">
        <f>'4 MAPA CALOR INHERENTE'!C71</f>
        <v>Media</v>
      </c>
      <c r="F71" s="270" t="str">
        <f>'4 MAPA CALOR INHERENTE'!D71</f>
        <v>Mayor</v>
      </c>
      <c r="G71" s="216" t="str">
        <f>'4 MAPA CALOR INHERENTE'!E71</f>
        <v>Alto</v>
      </c>
      <c r="H71" s="205">
        <f>'6 MAPA CALOR RESIDUAL'!C71</f>
        <v>0.216</v>
      </c>
      <c r="I71" s="301">
        <f>'6 MAPA CALOR RESIDUAL'!D71</f>
        <v>0.8</v>
      </c>
      <c r="J71" s="270" t="str">
        <f>'6 MAPA CALOR RESIDUAL'!E71</f>
        <v>Baja</v>
      </c>
      <c r="K71" s="270" t="str">
        <f>'6 MAPA CALOR RESIDUAL'!F71</f>
        <v>Mayor</v>
      </c>
      <c r="L71" s="216" t="str">
        <f>'6 MAPA CALOR RESIDUAL'!G71</f>
        <v>Alto</v>
      </c>
      <c r="M71" s="216" t="str">
        <f t="shared" si="0"/>
        <v>Requiere Plan de Acción</v>
      </c>
      <c r="N71" s="216" t="str">
        <f t="shared" ref="N71:N74" si="3">+IF(L71="","",IF(OR(L71=$Z$14,L71=$Z$15,L71=$Z$16),$AA$14,IF(L71=$Z$17,$AA$17)))</f>
        <v>Reducir_Compartir_Transferir_Evitar</v>
      </c>
      <c r="O71" s="286" t="s">
        <v>964</v>
      </c>
      <c r="P71" s="216" t="str">
        <f t="shared" ref="P71:P74" si="4">+IF($M71="","",IF($M71=$AB$17,$AA$17,$O71))</f>
        <v>Reducir</v>
      </c>
    </row>
    <row r="72" spans="1:16" ht="273" customHeight="1" x14ac:dyDescent="0.25">
      <c r="A72" s="215" t="str">
        <f>'4 MAPA CALOR INHERENTE'!A72</f>
        <v>R1GCI</v>
      </c>
      <c r="B72" s="216" t="str">
        <f>'4 MAPA CALOR INHERENTE'!B72</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285">
        <f>'3 PROBABIL E IMPACTO INHERENTE'!E72</f>
        <v>0.6</v>
      </c>
      <c r="D72" s="285">
        <f>'3 PROBABIL E IMPACTO INHERENTE'!M72</f>
        <v>0.4</v>
      </c>
      <c r="E72" s="270" t="str">
        <f>'4 MAPA CALOR INHERENTE'!C72</f>
        <v>Media</v>
      </c>
      <c r="F72" s="270" t="str">
        <f>'4 MAPA CALOR INHERENTE'!D72</f>
        <v>Menor</v>
      </c>
      <c r="G72" s="216" t="str">
        <f>'4 MAPA CALOR INHERENTE'!E72</f>
        <v>Moderado</v>
      </c>
      <c r="H72" s="205">
        <f>'6 MAPA CALOR RESIDUAL'!C72</f>
        <v>0.36</v>
      </c>
      <c r="I72" s="301">
        <f>'6 MAPA CALOR RESIDUAL'!D72</f>
        <v>0.4</v>
      </c>
      <c r="J72" s="270" t="str">
        <f>'6 MAPA CALOR RESIDUAL'!E72</f>
        <v>Baja</v>
      </c>
      <c r="K72" s="270" t="str">
        <f>'6 MAPA CALOR RESIDUAL'!F72</f>
        <v>Menor</v>
      </c>
      <c r="L72" s="216" t="str">
        <f>'6 MAPA CALOR RESIDUAL'!G72</f>
        <v>Moderado</v>
      </c>
      <c r="M72" s="216" t="str">
        <f t="shared" ref="M72:M74" si="5">+IF($N72="","",IF($N72=$AA$14,$AB$14,IF($N72=$AA$17,$AB$17)))</f>
        <v>Requiere Plan de Acción</v>
      </c>
      <c r="N72" s="216" t="str">
        <f t="shared" si="3"/>
        <v>Reducir_Compartir_Transferir_Evitar</v>
      </c>
      <c r="O72" s="286" t="s">
        <v>964</v>
      </c>
      <c r="P72" s="216" t="str">
        <f t="shared" si="4"/>
        <v>Reducir</v>
      </c>
    </row>
    <row r="73" spans="1:16" ht="273" customHeight="1" x14ac:dyDescent="0.25">
      <c r="A73" s="215" t="str">
        <f>'4 MAPA CALOR INHERENTE'!A73</f>
        <v>R1GTS</v>
      </c>
      <c r="B73" s="216" t="str">
        <f>'4 MAPA CALOR INHERENTE'!B73</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285">
        <f>'3 PROBABIL E IMPACTO INHERENTE'!E73</f>
        <v>0.4</v>
      </c>
      <c r="D73" s="285">
        <f>'3 PROBABIL E IMPACTO INHERENTE'!M73</f>
        <v>0.6</v>
      </c>
      <c r="E73" s="270" t="str">
        <f>'4 MAPA CALOR INHERENTE'!C73</f>
        <v>Baja</v>
      </c>
      <c r="F73" s="270" t="str">
        <f>'4 MAPA CALOR INHERENTE'!D73</f>
        <v>Moderado</v>
      </c>
      <c r="G73" s="216" t="str">
        <f>'4 MAPA CALOR INHERENTE'!E73</f>
        <v>Moderado</v>
      </c>
      <c r="H73" s="205">
        <f>'6 MAPA CALOR RESIDUAL'!C73</f>
        <v>0.24</v>
      </c>
      <c r="I73" s="301">
        <f>'6 MAPA CALOR RESIDUAL'!D73</f>
        <v>0.6</v>
      </c>
      <c r="J73" s="270" t="str">
        <f>'6 MAPA CALOR RESIDUAL'!E73</f>
        <v>Baja</v>
      </c>
      <c r="K73" s="270" t="str">
        <f>'6 MAPA CALOR RESIDUAL'!F73</f>
        <v>Moderado</v>
      </c>
      <c r="L73" s="216" t="str">
        <f>'6 MAPA CALOR RESIDUAL'!G73</f>
        <v>Moderado</v>
      </c>
      <c r="M73" s="216" t="str">
        <f t="shared" si="5"/>
        <v>Requiere Plan de Acción</v>
      </c>
      <c r="N73" s="216" t="str">
        <f t="shared" si="3"/>
        <v>Reducir_Compartir_Transferir_Evitar</v>
      </c>
      <c r="O73" s="286" t="s">
        <v>964</v>
      </c>
      <c r="P73" s="216" t="str">
        <f t="shared" si="4"/>
        <v>Reducir</v>
      </c>
    </row>
    <row r="74" spans="1:16" ht="273" customHeight="1" x14ac:dyDescent="0.25">
      <c r="A74" s="215" t="str">
        <f>'4 MAPA CALOR INHERENTE'!A74</f>
        <v>R2GTS</v>
      </c>
      <c r="B74" s="216" t="str">
        <f>'4 MAPA CALOR INHERENTE'!B74</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285">
        <f>'3 PROBABIL E IMPACTO INHERENTE'!E74</f>
        <v>0.2</v>
      </c>
      <c r="D74" s="285">
        <f>'3 PROBABIL E IMPACTO INHERENTE'!M74</f>
        <v>0.6</v>
      </c>
      <c r="E74" s="270" t="str">
        <f>'4 MAPA CALOR INHERENTE'!C74</f>
        <v>Muy Baja</v>
      </c>
      <c r="F74" s="270" t="str">
        <f>'4 MAPA CALOR INHERENTE'!D74</f>
        <v>Moderado</v>
      </c>
      <c r="G74" s="216" t="str">
        <f>'4 MAPA CALOR INHERENTE'!E74</f>
        <v>Moderado</v>
      </c>
      <c r="H74" s="205">
        <f>'6 MAPA CALOR RESIDUAL'!C74</f>
        <v>2.5919999999999995E-2</v>
      </c>
      <c r="I74" s="301">
        <f>'6 MAPA CALOR RESIDUAL'!D74</f>
        <v>0.6</v>
      </c>
      <c r="J74" s="270" t="str">
        <f>'6 MAPA CALOR RESIDUAL'!E74</f>
        <v>Muy Baja</v>
      </c>
      <c r="K74" s="270" t="str">
        <f>'6 MAPA CALOR RESIDUAL'!F74</f>
        <v>Moderado</v>
      </c>
      <c r="L74" s="216" t="str">
        <f>'6 MAPA CALOR RESIDUAL'!G74</f>
        <v>Moderado</v>
      </c>
      <c r="M74" s="216" t="str">
        <f t="shared" si="5"/>
        <v>Requiere Plan de Acción</v>
      </c>
      <c r="N74" s="216" t="str">
        <f t="shared" si="3"/>
        <v>Reducir_Compartir_Transferir_Evitar</v>
      </c>
      <c r="O74" s="286" t="s">
        <v>964</v>
      </c>
      <c r="P74" s="216" t="str">
        <f t="shared" si="4"/>
        <v>Reducir</v>
      </c>
    </row>
    <row r="75" spans="1:16" x14ac:dyDescent="0.25">
      <c r="A75" s="215"/>
    </row>
  </sheetData>
  <sheetProtection formatCells="0" formatColumns="0" formatRows="0" sort="0" autoFilter="0" pivotTables="0"/>
  <autoFilter ref="A6:T6" xr:uid="{00000000-0009-0000-0000-00000A000000}"/>
  <dataConsolidate/>
  <mergeCells count="9">
    <mergeCell ref="E5:G5"/>
    <mergeCell ref="J5:L5"/>
    <mergeCell ref="Q5:T5"/>
    <mergeCell ref="W7:W11"/>
    <mergeCell ref="A1:B1"/>
    <mergeCell ref="C1:AC1"/>
    <mergeCell ref="B3:D3"/>
    <mergeCell ref="Z3:AD3"/>
    <mergeCell ref="AD1:AE1"/>
  </mergeCells>
  <conditionalFormatting sqref="E7:E74">
    <cfRule type="cellIs" dxfId="31" priority="6" operator="equal">
      <formula>$Y$11</formula>
    </cfRule>
    <cfRule type="cellIs" dxfId="30" priority="7" operator="equal">
      <formula>$Y$10</formula>
    </cfRule>
    <cfRule type="cellIs" dxfId="29" priority="8" operator="equal">
      <formula>$Y$9</formula>
    </cfRule>
    <cfRule type="cellIs" dxfId="28" priority="9" operator="equal">
      <formula>$Y$8</formula>
    </cfRule>
    <cfRule type="cellIs" dxfId="27" priority="10" operator="equal">
      <formula>$Y$7</formula>
    </cfRule>
  </conditionalFormatting>
  <conditionalFormatting sqref="F7:F74">
    <cfRule type="cellIs" dxfId="26" priority="1" operator="equal">
      <formula>$Z$6</formula>
    </cfRule>
    <cfRule type="cellIs" dxfId="25" priority="2" operator="equal">
      <formula>$AA$6</formula>
    </cfRule>
    <cfRule type="cellIs" dxfId="24" priority="3" operator="equal">
      <formula>$AB$6</formula>
    </cfRule>
    <cfRule type="cellIs" dxfId="23" priority="4" operator="equal">
      <formula>$AC$6</formula>
    </cfRule>
    <cfRule type="cellIs" dxfId="22" priority="5" operator="equal">
      <formula>$AD$6</formula>
    </cfRule>
  </conditionalFormatting>
  <conditionalFormatting sqref="G7:G74">
    <cfRule type="cellIs" dxfId="21" priority="11" operator="equal">
      <formula>$Z$14</formula>
    </cfRule>
    <cfRule type="cellIs" dxfId="20" priority="12" operator="equal">
      <formula>$Z$15</formula>
    </cfRule>
    <cfRule type="cellIs" dxfId="19" priority="13" operator="equal">
      <formula>$Z$16</formula>
    </cfRule>
    <cfRule type="cellIs" dxfId="18" priority="14" operator="equal">
      <formula>$Z$17</formula>
    </cfRule>
  </conditionalFormatting>
  <conditionalFormatting sqref="I7:J74">
    <cfRule type="cellIs" dxfId="17" priority="15" operator="equal">
      <formula>$Y$11</formula>
    </cfRule>
    <cfRule type="cellIs" dxfId="16" priority="16" operator="equal">
      <formula>$Y$10</formula>
    </cfRule>
    <cfRule type="cellIs" dxfId="15" priority="17" operator="equal">
      <formula>$Y$9</formula>
    </cfRule>
    <cfRule type="cellIs" dxfId="14" priority="18" operator="equal">
      <formula>$Y$8</formula>
    </cfRule>
    <cfRule type="cellIs" dxfId="13" priority="19" operator="equal">
      <formula>$Y$7</formula>
    </cfRule>
  </conditionalFormatting>
  <conditionalFormatting sqref="K7:K74">
    <cfRule type="cellIs" dxfId="12" priority="20" operator="equal">
      <formula>$Z$6</formula>
    </cfRule>
    <cfRule type="cellIs" dxfId="11" priority="21" operator="equal">
      <formula>$AA$6</formula>
    </cfRule>
    <cfRule type="cellIs" dxfId="10" priority="22" operator="equal">
      <formula>$AB$6</formula>
    </cfRule>
    <cfRule type="cellIs" dxfId="9" priority="23" operator="equal">
      <formula>$AC$6</formula>
    </cfRule>
    <cfRule type="cellIs" dxfId="8" priority="24" operator="equal">
      <formula>$AD$6</formula>
    </cfRule>
  </conditionalFormatting>
  <conditionalFormatting sqref="L7:L74">
    <cfRule type="cellIs" dxfId="7" priority="25" operator="equal">
      <formula>$Z$14</formula>
    </cfRule>
    <cfRule type="cellIs" dxfId="6" priority="26" operator="equal">
      <formula>$Z$15</formula>
    </cfRule>
    <cfRule type="cellIs" dxfId="5" priority="27" operator="equal">
      <formula>$Z$16</formula>
    </cfRule>
    <cfRule type="cellIs" dxfId="4" priority="28" operator="equal">
      <formula>$Z$17</formula>
    </cfRule>
  </conditionalFormatting>
  <dataValidations count="3">
    <dataValidation allowBlank="1" showInputMessage="1" showErrorMessage="1" prompt="Es la materialización del riesgo y las consecuencias de su aparición. Su escala es: 5 bajo impacto, 10 medio, 20 alto impacto._x000a_" sqref="JJ6:JP6" xr:uid="{00000000-0002-0000-0A00-000000000000}"/>
    <dataValidation allowBlank="1" showInputMessage="1" showErrorMessage="1" prompt="La probabilidad se encuentra determinada por una escala de 1 a 3, siendo 1 la menor probabilidad de ocurrencia del riesgo y 3 la mayor probabilidad de  ocurrencia." sqref="JI6" xr:uid="{00000000-0002-0000-0A00-000001000000}"/>
    <dataValidation type="list" allowBlank="1" showInputMessage="1" showErrorMessage="1" sqref="JJ7:JP14" xr:uid="{00000000-0002-0000-0A00-000002000000}">
      <formula1>#REF!</formula1>
    </dataValidation>
  </dataValidations>
  <printOptions horizontalCentered="1" verticalCentered="1"/>
  <pageMargins left="0.31496062992125984" right="0.27559055118110237" top="0.23622047244094491" bottom="0.15748031496062992" header="0" footer="0"/>
  <pageSetup paperSize="5" scale="34" orientation="landscape" r:id="rId1"/>
  <headerFooter alignWithMargins="0">
    <oddFooter>&amp;R&amp;G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18"/>
  <sheetViews>
    <sheetView showGridLines="0" view="pageBreakPreview" zoomScaleNormal="85" zoomScaleSheetLayoutView="100" workbookViewId="0">
      <selection activeCell="M11" sqref="M11"/>
    </sheetView>
  </sheetViews>
  <sheetFormatPr baseColWidth="10" defaultColWidth="10.85546875" defaultRowHeight="15" x14ac:dyDescent="0.25"/>
  <cols>
    <col min="1" max="1" width="32.28515625" style="401" bestFit="1" customWidth="1"/>
    <col min="2" max="2" width="29.42578125" style="401" customWidth="1"/>
    <col min="3" max="3" width="10.85546875" style="401"/>
    <col min="4" max="4" width="27.42578125" style="401" customWidth="1"/>
    <col min="5" max="5" width="10.85546875" style="401"/>
    <col min="6" max="6" width="14.42578125" style="401" customWidth="1"/>
    <col min="7" max="9" width="10.85546875" style="401"/>
    <col min="10" max="10" width="14.42578125" style="401" customWidth="1"/>
    <col min="11" max="11" width="10.85546875" style="401"/>
  </cols>
  <sheetData>
    <row r="1" spans="1:11" ht="81" customHeight="1" thickBot="1" x14ac:dyDescent="0.3">
      <c r="A1" s="399"/>
      <c r="B1" s="672" t="s">
        <v>143</v>
      </c>
      <c r="C1" s="672"/>
      <c r="D1" s="672"/>
      <c r="E1" s="672"/>
      <c r="F1" s="672"/>
      <c r="G1" s="672"/>
      <c r="H1" s="672"/>
      <c r="I1" s="672"/>
      <c r="J1" s="687" t="s">
        <v>405</v>
      </c>
      <c r="K1" s="688"/>
    </row>
    <row r="2" spans="1:11" ht="12" customHeight="1" thickBot="1" x14ac:dyDescent="0.3">
      <c r="A2" s="400"/>
      <c r="B2" s="292"/>
      <c r="C2" s="292"/>
      <c r="D2" s="293"/>
      <c r="E2" s="293"/>
      <c r="F2" s="293"/>
      <c r="G2" s="293"/>
      <c r="H2" s="294"/>
      <c r="I2" s="294"/>
      <c r="J2" s="295"/>
    </row>
    <row r="3" spans="1:11" ht="15.75" thickBot="1" x14ac:dyDescent="0.3">
      <c r="A3" s="801" t="s">
        <v>1181</v>
      </c>
      <c r="B3" s="802"/>
      <c r="C3" s="802"/>
      <c r="D3" s="802"/>
      <c r="E3" s="802"/>
      <c r="F3" s="802"/>
      <c r="G3" s="802"/>
      <c r="H3" s="802"/>
      <c r="I3" s="802"/>
      <c r="J3" s="802"/>
      <c r="K3" s="803"/>
    </row>
    <row r="4" spans="1:11" ht="6" customHeight="1" thickBot="1" x14ac:dyDescent="0.3">
      <c r="A4" s="804"/>
      <c r="B4" s="805"/>
      <c r="C4" s="805"/>
      <c r="D4" s="805"/>
      <c r="E4" s="805"/>
      <c r="F4" s="805"/>
      <c r="G4" s="805"/>
      <c r="H4" s="805"/>
      <c r="I4" s="805"/>
      <c r="J4" s="805"/>
      <c r="K4" s="806"/>
    </row>
    <row r="5" spans="1:11" ht="34.5" customHeight="1" x14ac:dyDescent="0.25">
      <c r="A5" s="798" t="s">
        <v>350</v>
      </c>
      <c r="B5" s="799"/>
      <c r="C5" s="799"/>
      <c r="D5" s="799"/>
      <c r="E5" s="799"/>
      <c r="F5" s="799"/>
      <c r="G5" s="799"/>
      <c r="H5" s="799"/>
      <c r="I5" s="799"/>
      <c r="J5" s="799"/>
      <c r="K5" s="800"/>
    </row>
    <row r="6" spans="1:11" ht="18.75" customHeight="1" x14ac:dyDescent="0.25">
      <c r="A6" s="786" t="s">
        <v>323</v>
      </c>
      <c r="B6" s="787"/>
      <c r="C6" s="787"/>
      <c r="D6" s="787"/>
      <c r="E6" s="787"/>
      <c r="F6" s="787"/>
      <c r="G6" s="787"/>
      <c r="H6" s="787"/>
      <c r="I6" s="787"/>
      <c r="J6" s="787"/>
      <c r="K6" s="788"/>
    </row>
    <row r="7" spans="1:11" ht="34.5" customHeight="1" x14ac:dyDescent="0.25">
      <c r="A7" s="789" t="s">
        <v>324</v>
      </c>
      <c r="B7" s="790"/>
      <c r="C7" s="790"/>
      <c r="D7" s="790"/>
      <c r="E7" s="790"/>
      <c r="F7" s="790"/>
      <c r="G7" s="790"/>
      <c r="H7" s="790"/>
      <c r="I7" s="790"/>
      <c r="J7" s="790"/>
      <c r="K7" s="791"/>
    </row>
    <row r="8" spans="1:11" ht="50.25" customHeight="1" thickBot="1" x14ac:dyDescent="0.3">
      <c r="A8" s="792" t="s">
        <v>351</v>
      </c>
      <c r="B8" s="793"/>
      <c r="C8" s="793"/>
      <c r="D8" s="793"/>
      <c r="E8" s="793"/>
      <c r="F8" s="793"/>
      <c r="G8" s="793"/>
      <c r="H8" s="793"/>
      <c r="I8" s="793"/>
      <c r="J8" s="793"/>
      <c r="K8" s="794"/>
    </row>
    <row r="9" spans="1:11" x14ac:dyDescent="0.25">
      <c r="A9" s="402"/>
      <c r="B9" s="402"/>
      <c r="C9" s="402"/>
      <c r="D9" s="402"/>
      <c r="E9" s="402"/>
      <c r="F9" s="402"/>
      <c r="G9" s="402"/>
      <c r="H9" s="402"/>
      <c r="I9" s="402"/>
      <c r="J9" s="402"/>
      <c r="K9" s="402"/>
    </row>
    <row r="10" spans="1:11" s="296" customFormat="1" ht="69" customHeight="1" x14ac:dyDescent="0.25">
      <c r="A10" s="403"/>
      <c r="B10" s="795" t="s">
        <v>1179</v>
      </c>
      <c r="C10" s="796"/>
      <c r="D10" s="797" t="s">
        <v>1180</v>
      </c>
      <c r="E10" s="797"/>
      <c r="F10" s="404"/>
      <c r="G10" s="200" t="s">
        <v>281</v>
      </c>
      <c r="H10" s="404"/>
      <c r="I10" s="404"/>
      <c r="J10" s="404"/>
      <c r="K10" s="404"/>
    </row>
    <row r="11" spans="1:11" x14ac:dyDescent="0.25">
      <c r="A11" s="405" t="s">
        <v>325</v>
      </c>
      <c r="B11" s="406">
        <f>+COUNTIF('8 MAPA RIESGOS'!$G$7:$G$74,G11)</f>
        <v>5</v>
      </c>
      <c r="C11" s="407">
        <f>+B11/$B$15</f>
        <v>7.3529411764705885E-2</v>
      </c>
      <c r="D11" s="406">
        <f>+COUNTIF('8 MAPA RIESGOS'!$L$7:$L$74,G11)</f>
        <v>4</v>
      </c>
      <c r="E11" s="407">
        <f>+D11/$D$15</f>
        <v>5.8823529411764705E-2</v>
      </c>
      <c r="G11" s="235" t="s">
        <v>279</v>
      </c>
    </row>
    <row r="12" spans="1:11" x14ac:dyDescent="0.25">
      <c r="A12" s="405" t="s">
        <v>326</v>
      </c>
      <c r="B12" s="406">
        <f>+COUNTIF('8 MAPA RIESGOS'!$G$7:$G$74,G12)</f>
        <v>26</v>
      </c>
      <c r="C12" s="407">
        <f t="shared" ref="C12:C14" si="0">+B12/$B$15</f>
        <v>0.38235294117647056</v>
      </c>
      <c r="D12" s="406">
        <f>+COUNTIF('8 MAPA RIESGOS'!$L$7:$L$74,G12)</f>
        <v>24</v>
      </c>
      <c r="E12" s="407">
        <f t="shared" ref="E12:E15" si="1">+D12/$D$15</f>
        <v>0.35294117647058826</v>
      </c>
      <c r="G12" s="219" t="s">
        <v>278</v>
      </c>
    </row>
    <row r="13" spans="1:11" x14ac:dyDescent="0.25">
      <c r="A13" s="405" t="s">
        <v>327</v>
      </c>
      <c r="B13" s="406">
        <f>+COUNTIF('8 MAPA RIESGOS'!$G$7:$G$74,G13)</f>
        <v>37</v>
      </c>
      <c r="C13" s="407">
        <f t="shared" si="0"/>
        <v>0.54411764705882348</v>
      </c>
      <c r="D13" s="406">
        <f>+COUNTIF('8 MAPA RIESGOS'!$L$7:$L$74,G13)</f>
        <v>32</v>
      </c>
      <c r="E13" s="407">
        <f t="shared" si="1"/>
        <v>0.47058823529411764</v>
      </c>
      <c r="G13" s="223" t="s">
        <v>75</v>
      </c>
    </row>
    <row r="14" spans="1:11" x14ac:dyDescent="0.25">
      <c r="A14" s="405" t="s">
        <v>328</v>
      </c>
      <c r="B14" s="406">
        <f>+COUNTIF('8 MAPA RIESGOS'!$G$7:$G$74,G14)</f>
        <v>0</v>
      </c>
      <c r="C14" s="407">
        <f t="shared" si="0"/>
        <v>0</v>
      </c>
      <c r="D14" s="406">
        <f>+COUNTIF('8 MAPA RIESGOS'!$L$7:$L$74,G14)</f>
        <v>8</v>
      </c>
      <c r="E14" s="407">
        <f t="shared" si="1"/>
        <v>0.11764705882352941</v>
      </c>
      <c r="G14" s="227" t="s">
        <v>280</v>
      </c>
    </row>
    <row r="15" spans="1:11" x14ac:dyDescent="0.25">
      <c r="A15" s="405" t="s">
        <v>329</v>
      </c>
      <c r="B15" s="406">
        <f>+SUM(B11:B14)</f>
        <v>68</v>
      </c>
      <c r="C15" s="407">
        <f>+B15/$B$15</f>
        <v>1</v>
      </c>
      <c r="D15" s="406">
        <f>+SUM(D11:D14)</f>
        <v>68</v>
      </c>
      <c r="E15" s="407">
        <f t="shared" si="1"/>
        <v>1</v>
      </c>
    </row>
    <row r="17" spans="1:11" s="297" customFormat="1" x14ac:dyDescent="0.25">
      <c r="A17" s="408"/>
      <c r="B17" s="409" t="s">
        <v>1182</v>
      </c>
      <c r="C17" s="408"/>
      <c r="D17" s="409" t="s">
        <v>1183</v>
      </c>
      <c r="E17" s="408"/>
      <c r="F17" s="408"/>
      <c r="G17" s="408"/>
      <c r="H17" s="408"/>
      <c r="I17" s="408"/>
      <c r="J17" s="408"/>
      <c r="K17" s="408"/>
    </row>
    <row r="18" spans="1:11" s="297" customFormat="1" ht="41.45" customHeight="1" x14ac:dyDescent="0.25">
      <c r="A18" s="408"/>
      <c r="B18" s="410" t="str">
        <f>+IF((B11/B15)&gt;=0.2,G11,+IF(((B11/B15)+(B12/B15))&gt;=0.3,G12,+IF(((B11/B15)+(B12/B15)+(B13/B15))&gt;=0.4,G13,+IF((B11/B15)+(B12/B15)+(B13/B15)+(B14/B15)&gt;=0.5,G14,""))))</f>
        <v>Alto</v>
      </c>
      <c r="C18" s="408"/>
      <c r="D18" s="410" t="str">
        <f>+IF((D11/D15)&gt;=0.2,G11,+IF(((D11/D15)+(D12/D15))&gt;=0.3,G12,+IF(((D11/D15)+(D12/D15)+(D13/D15))&gt;=0.4,G13,+IF((D11/D15)+(D12/D15)+(D13/D15)+(D14/D15)&gt;=0.5,G14,""))))</f>
        <v>Alto</v>
      </c>
      <c r="E18" s="408"/>
      <c r="F18" s="408"/>
      <c r="G18" s="408"/>
      <c r="H18" s="408"/>
      <c r="I18" s="408"/>
      <c r="J18" s="408"/>
      <c r="K18" s="408"/>
    </row>
  </sheetData>
  <sheetProtection formatCells="0" formatColumns="0" formatRows="0"/>
  <mergeCells count="10">
    <mergeCell ref="A5:K5"/>
    <mergeCell ref="B1:I1"/>
    <mergeCell ref="A3:K3"/>
    <mergeCell ref="A4:K4"/>
    <mergeCell ref="J1:K1"/>
    <mergeCell ref="A6:K6"/>
    <mergeCell ref="A7:K7"/>
    <mergeCell ref="A8:K8"/>
    <mergeCell ref="B10:C10"/>
    <mergeCell ref="D10:E10"/>
  </mergeCells>
  <conditionalFormatting sqref="B18:D18">
    <cfRule type="containsText" dxfId="3" priority="1" operator="containsText" text="Bajo">
      <formula>NOT(ISERROR(SEARCH("Bajo",B18)))</formula>
    </cfRule>
    <cfRule type="containsText" dxfId="2" priority="2" operator="containsText" text="Moderado">
      <formula>NOT(ISERROR(SEARCH("Moderado",B18)))</formula>
    </cfRule>
    <cfRule type="containsText" dxfId="1" priority="3" operator="containsText" text="Alto">
      <formula>NOT(ISERROR(SEARCH("Alto",B18)))</formula>
    </cfRule>
    <cfRule type="containsText" dxfId="0" priority="4" operator="containsText" text="Extremo">
      <formula>NOT(ISERROR(SEARCH("Extremo",B18)))</formula>
    </cfRule>
  </conditionalFormatting>
  <pageMargins left="0.70866141732283472" right="0.70866141732283472" top="0.74803149606299213" bottom="0.74803149606299213" header="0.31496062992125984" footer="0.31496062992125984"/>
  <pageSetup scale="66" orientation="landscape" r:id="rId1"/>
  <headerFooter>
    <oddFooter>&amp;R&amp;G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F12"/>
  <sheetViews>
    <sheetView view="pageBreakPreview" zoomScaleNormal="100" zoomScaleSheetLayoutView="100" workbookViewId="0">
      <selection activeCell="F2" sqref="F2"/>
    </sheetView>
  </sheetViews>
  <sheetFormatPr baseColWidth="10" defaultColWidth="11.42578125" defaultRowHeight="12.75" x14ac:dyDescent="0.2"/>
  <cols>
    <col min="1" max="1" width="33.42578125" style="129" customWidth="1"/>
    <col min="2" max="2" width="69.7109375" style="129" customWidth="1"/>
    <col min="3" max="4" width="11.42578125" style="129"/>
    <col min="5" max="5" width="20.28515625" style="129" bestFit="1" customWidth="1"/>
    <col min="6" max="6" width="13.140625" style="129" bestFit="1" customWidth="1"/>
    <col min="7" max="16384" width="11.42578125" style="129"/>
  </cols>
  <sheetData>
    <row r="1" spans="1:6" ht="75" customHeight="1" thickBot="1" x14ac:dyDescent="0.25">
      <c r="A1" s="411"/>
      <c r="B1" s="807" t="s">
        <v>143</v>
      </c>
      <c r="C1" s="697"/>
      <c r="D1" s="697"/>
      <c r="E1" s="808"/>
      <c r="F1" s="412" t="s">
        <v>405</v>
      </c>
    </row>
    <row r="2" spans="1:6" ht="9.75" customHeight="1" thickBot="1" x14ac:dyDescent="0.25">
      <c r="A2" s="413"/>
      <c r="B2" s="414"/>
      <c r="C2" s="414"/>
      <c r="D2" s="414"/>
      <c r="E2" s="414"/>
      <c r="F2" s="415"/>
    </row>
    <row r="3" spans="1:6" ht="13.5" thickBot="1" x14ac:dyDescent="0.25">
      <c r="A3" s="693" t="s">
        <v>232</v>
      </c>
      <c r="B3" s="694"/>
      <c r="C3" s="694"/>
      <c r="D3" s="694"/>
      <c r="E3" s="694"/>
      <c r="F3" s="695"/>
    </row>
    <row r="4" spans="1:6" ht="13.5" thickBot="1" x14ac:dyDescent="0.25">
      <c r="A4" s="298" t="s">
        <v>0</v>
      </c>
      <c r="B4" s="682"/>
      <c r="C4" s="683"/>
      <c r="D4" s="683"/>
      <c r="E4" s="683"/>
      <c r="F4" s="684"/>
    </row>
    <row r="5" spans="1:6" ht="13.5" thickBot="1" x14ac:dyDescent="0.25">
      <c r="A5" s="298" t="s">
        <v>234</v>
      </c>
      <c r="B5" s="682"/>
      <c r="C5" s="683"/>
      <c r="D5" s="683"/>
      <c r="E5" s="683"/>
      <c r="F5" s="684"/>
    </row>
    <row r="6" spans="1:6" ht="75" customHeight="1" thickBot="1" x14ac:dyDescent="0.25">
      <c r="A6" s="298" t="s">
        <v>330</v>
      </c>
      <c r="B6" s="682"/>
      <c r="C6" s="683"/>
      <c r="D6" s="683"/>
      <c r="E6" s="683"/>
      <c r="F6" s="684"/>
    </row>
    <row r="7" spans="1:6" ht="26.25" thickBot="1" x14ac:dyDescent="0.25">
      <c r="A7" s="298" t="s">
        <v>331</v>
      </c>
      <c r="B7" s="682"/>
      <c r="C7" s="683"/>
      <c r="D7" s="683"/>
      <c r="E7" s="683"/>
      <c r="F7" s="684"/>
    </row>
    <row r="8" spans="1:6" ht="26.25" thickBot="1" x14ac:dyDescent="0.25">
      <c r="A8" s="298" t="s">
        <v>332</v>
      </c>
      <c r="B8" s="682"/>
      <c r="C8" s="683"/>
      <c r="D8" s="683"/>
      <c r="E8" s="683"/>
      <c r="F8" s="684"/>
    </row>
    <row r="9" spans="1:6" ht="39" thickBot="1" x14ac:dyDescent="0.25">
      <c r="A9" s="298" t="s">
        <v>333</v>
      </c>
      <c r="B9" s="682"/>
      <c r="C9" s="683"/>
      <c r="D9" s="683"/>
      <c r="E9" s="683"/>
      <c r="F9" s="684"/>
    </row>
    <row r="10" spans="1:6" ht="26.25" thickBot="1" x14ac:dyDescent="0.25">
      <c r="A10" s="298" t="s">
        <v>334</v>
      </c>
      <c r="B10" s="682"/>
      <c r="C10" s="683"/>
      <c r="D10" s="683"/>
      <c r="E10" s="683"/>
      <c r="F10" s="684"/>
    </row>
    <row r="11" spans="1:6" ht="13.5" thickBot="1" x14ac:dyDescent="0.25">
      <c r="A11" s="298" t="s">
        <v>335</v>
      </c>
      <c r="B11" s="682"/>
      <c r="C11" s="683"/>
      <c r="D11" s="683"/>
      <c r="E11" s="683"/>
      <c r="F11" s="684"/>
    </row>
    <row r="12" spans="1:6" ht="13.5" thickBot="1" x14ac:dyDescent="0.25">
      <c r="A12" s="416"/>
      <c r="B12" s="417"/>
      <c r="C12" s="417"/>
      <c r="D12" s="417"/>
      <c r="E12" s="417"/>
      <c r="F12" s="418"/>
    </row>
  </sheetData>
  <mergeCells count="10">
    <mergeCell ref="B1:E1"/>
    <mergeCell ref="B6:F6"/>
    <mergeCell ref="A3:F3"/>
    <mergeCell ref="B4:F4"/>
    <mergeCell ref="B5:F5"/>
    <mergeCell ref="B7:F7"/>
    <mergeCell ref="B8:F8"/>
    <mergeCell ref="B9:F9"/>
    <mergeCell ref="B10:F10"/>
    <mergeCell ref="B11:F11"/>
  </mergeCells>
  <pageMargins left="0.70866141732283472" right="0.70866141732283472" top="0.74803149606299213" bottom="0.74803149606299213" header="0.31496062992125984" footer="0.31496062992125984"/>
  <pageSetup paperSize="9" scale="82" orientation="landscape" r:id="rId1"/>
  <headerFooter>
    <oddFooter>&amp;R&amp;G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4.9989318521683403E-2"/>
    <pageSetUpPr fitToPage="1"/>
  </sheetPr>
  <dimension ref="A1:CZ126"/>
  <sheetViews>
    <sheetView showGridLines="0" showRowColHeaders="0" view="pageBreakPreview" zoomScale="48" zoomScaleNormal="60" zoomScaleSheetLayoutView="48" workbookViewId="0">
      <pane xSplit="1" topLeftCell="B1" activePane="topRight" state="frozen"/>
      <selection pane="topRight" activeCell="Q8" sqref="Q8"/>
    </sheetView>
  </sheetViews>
  <sheetFormatPr baseColWidth="10" defaultColWidth="11.42578125" defaultRowHeight="20.25" x14ac:dyDescent="0.25"/>
  <cols>
    <col min="1" max="1" width="27.5703125" style="560" customWidth="1"/>
    <col min="2" max="2" width="46.28515625" style="556" customWidth="1"/>
    <col min="3" max="3" width="63" style="556" customWidth="1"/>
    <col min="4" max="4" width="38.28515625" style="556" customWidth="1"/>
    <col min="5" max="5" width="23.140625" style="556" customWidth="1"/>
    <col min="6" max="6" width="16.42578125" style="557" customWidth="1"/>
    <col min="7" max="7" width="154.28515625" style="556" customWidth="1"/>
    <col min="8" max="8" width="25.140625" style="556" customWidth="1"/>
    <col min="9" max="9" width="35.5703125" style="556" customWidth="1"/>
    <col min="10" max="10" width="21.7109375" style="556" customWidth="1"/>
    <col min="11" max="11" width="22.28515625" style="556" customWidth="1"/>
    <col min="12" max="12" width="56.7109375" style="556" hidden="1" customWidth="1"/>
    <col min="13" max="13" width="118.42578125" style="307" hidden="1" customWidth="1"/>
    <col min="14" max="14" width="33.28515625" style="307" hidden="1" customWidth="1"/>
    <col min="15" max="16384" width="11.42578125" style="307"/>
  </cols>
  <sheetData>
    <row r="1" spans="1:104" s="305" customFormat="1" ht="145.5" customHeight="1" thickBot="1" x14ac:dyDescent="0.3">
      <c r="A1" s="589"/>
      <c r="B1" s="590"/>
      <c r="C1" s="591" t="s">
        <v>1184</v>
      </c>
      <c r="D1" s="591"/>
      <c r="E1" s="591"/>
      <c r="F1" s="591"/>
      <c r="G1" s="591"/>
      <c r="H1" s="591"/>
      <c r="I1" s="552"/>
      <c r="J1" s="553"/>
      <c r="K1" s="425" t="s">
        <v>405</v>
      </c>
      <c r="L1" s="553"/>
      <c r="M1" s="425"/>
      <c r="N1" s="425" t="s">
        <v>405</v>
      </c>
    </row>
    <row r="3" spans="1:104" ht="39.75" customHeight="1" x14ac:dyDescent="0.25">
      <c r="A3" s="592" t="s">
        <v>349</v>
      </c>
      <c r="B3" s="593"/>
      <c r="C3" s="593"/>
      <c r="D3" s="593"/>
      <c r="E3" s="593"/>
      <c r="F3" s="593"/>
      <c r="G3" s="593"/>
      <c r="H3" s="593"/>
      <c r="I3" s="593"/>
      <c r="J3" s="593"/>
      <c r="K3" s="593"/>
      <c r="L3" s="593"/>
      <c r="M3" s="593"/>
      <c r="N3" s="594"/>
    </row>
    <row r="4" spans="1:104" ht="39.75" customHeight="1" x14ac:dyDescent="0.25">
      <c r="A4" s="592"/>
      <c r="B4" s="593"/>
      <c r="C4" s="593"/>
      <c r="D4" s="593"/>
      <c r="E4" s="593"/>
      <c r="F4" s="593"/>
      <c r="G4" s="593"/>
      <c r="H4" s="593"/>
      <c r="I4" s="593"/>
      <c r="J4" s="593"/>
      <c r="K4" s="593"/>
      <c r="L4" s="593"/>
      <c r="M4" s="593"/>
      <c r="N4" s="594"/>
    </row>
    <row r="5" spans="1:104" ht="15.75" customHeight="1" x14ac:dyDescent="0.25">
      <c r="A5" s="597" t="s">
        <v>358</v>
      </c>
      <c r="B5" s="597" t="s">
        <v>16</v>
      </c>
      <c r="C5" s="597" t="s">
        <v>370</v>
      </c>
      <c r="D5" s="558"/>
      <c r="E5" s="597" t="s">
        <v>18</v>
      </c>
      <c r="F5" s="597" t="s">
        <v>290</v>
      </c>
      <c r="G5" s="597" t="s">
        <v>378</v>
      </c>
      <c r="H5" s="597" t="s">
        <v>20</v>
      </c>
      <c r="I5" s="597" t="s">
        <v>379</v>
      </c>
      <c r="J5" s="597" t="s">
        <v>21</v>
      </c>
      <c r="K5" s="597" t="s">
        <v>371</v>
      </c>
      <c r="L5" s="595" t="s">
        <v>354</v>
      </c>
      <c r="M5" s="595"/>
      <c r="N5" s="596"/>
    </row>
    <row r="6" spans="1:104" ht="82.5" customHeight="1" x14ac:dyDescent="0.25">
      <c r="A6" s="598"/>
      <c r="B6" s="598"/>
      <c r="C6" s="598"/>
      <c r="D6" s="559" t="s">
        <v>377</v>
      </c>
      <c r="E6" s="598"/>
      <c r="F6" s="598"/>
      <c r="G6" s="598"/>
      <c r="H6" s="598"/>
      <c r="I6" s="598"/>
      <c r="J6" s="598"/>
      <c r="K6" s="598"/>
      <c r="L6" s="554" t="s">
        <v>357</v>
      </c>
      <c r="M6" s="426" t="s">
        <v>356</v>
      </c>
      <c r="N6" s="546" t="s">
        <v>404</v>
      </c>
      <c r="O6" s="545"/>
      <c r="P6" s="545"/>
    </row>
    <row r="7" spans="1:104" s="452" customFormat="1" ht="188.25" customHeight="1" x14ac:dyDescent="0.25">
      <c r="A7" s="563" t="str">
        <f>'2 CONTEXTO E IDENTIFICACIÓN'!A8</f>
        <v>R1AJ</v>
      </c>
      <c r="B7" s="562" t="s">
        <v>22</v>
      </c>
      <c r="C7" s="599"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D7" s="599" t="s">
        <v>700</v>
      </c>
      <c r="E7" s="601" t="str">
        <f>'4 MAPA CALOR INHERENTE'!E7</f>
        <v>Extremo</v>
      </c>
      <c r="F7" s="563">
        <f>'5 VALORACIÓN DEL CONTROL'!E7</f>
        <v>1</v>
      </c>
      <c r="G7" s="562" t="str">
        <f>'5 VALORACIÓN DEL CONTROL'!I7</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H7" s="564" t="str">
        <f>'5 VALORACIÓN DEL CONTROL'!P7</f>
        <v>Trimestral</v>
      </c>
      <c r="I7" s="564">
        <f>'5 VALORACIÓN DEL CONTROL'!S7</f>
        <v>0.25</v>
      </c>
      <c r="J7" s="587" t="str">
        <f>'6 MAPA CALOR RESIDUAL'!G7</f>
        <v>Moderado</v>
      </c>
      <c r="K7" s="584" t="str">
        <f>'8 MAPA RIESGOS'!P7</f>
        <v>Reducir</v>
      </c>
      <c r="L7" s="533" t="s">
        <v>965</v>
      </c>
      <c r="M7" s="534" t="s">
        <v>966</v>
      </c>
      <c r="N7" s="470" t="s">
        <v>373</v>
      </c>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row>
    <row r="8" spans="1:104" s="452" customFormat="1" ht="188.25" customHeight="1" x14ac:dyDescent="0.25">
      <c r="A8" s="563" t="s">
        <v>418</v>
      </c>
      <c r="B8" s="562" t="s">
        <v>22</v>
      </c>
      <c r="C8" s="599"/>
      <c r="D8" s="599"/>
      <c r="E8" s="601"/>
      <c r="F8" s="563">
        <f>'5 VALORACIÓN DEL CONTROL'!E8</f>
        <v>2</v>
      </c>
      <c r="G8" s="562" t="str">
        <f>'5 VALORACIÓN DEL CONTROL'!I8</f>
        <v>La Dirección de Acceso a la Justicia realiza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v>
      </c>
      <c r="H8" s="564" t="str">
        <f>'5 VALORACIÓN DEL CONTROL'!P8</f>
        <v>Mensual</v>
      </c>
      <c r="I8" s="564">
        <f>'5 VALORACIÓN DEL CONTROL'!S8</f>
        <v>0.4</v>
      </c>
      <c r="J8" s="600"/>
      <c r="K8" s="585"/>
      <c r="L8" s="533" t="s">
        <v>967</v>
      </c>
      <c r="M8" s="534" t="s">
        <v>968</v>
      </c>
      <c r="N8" s="470"/>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62"/>
      <c r="CF8" s="62"/>
      <c r="CG8" s="62"/>
      <c r="CH8" s="62"/>
      <c r="CI8" s="62"/>
      <c r="CJ8" s="62"/>
      <c r="CK8" s="62"/>
      <c r="CL8" s="62"/>
      <c r="CM8" s="62"/>
      <c r="CN8" s="62"/>
      <c r="CO8" s="62"/>
      <c r="CP8" s="62"/>
      <c r="CQ8" s="62"/>
      <c r="CR8" s="62"/>
      <c r="CS8" s="62"/>
      <c r="CT8" s="62"/>
      <c r="CU8" s="62"/>
      <c r="CV8" s="62"/>
      <c r="CW8" s="62"/>
      <c r="CX8" s="62"/>
      <c r="CY8" s="62"/>
      <c r="CZ8" s="62"/>
    </row>
    <row r="9" spans="1:104" s="452" customFormat="1" ht="188.25" customHeight="1" x14ac:dyDescent="0.25">
      <c r="A9" s="563" t="s">
        <v>418</v>
      </c>
      <c r="B9" s="562" t="s">
        <v>22</v>
      </c>
      <c r="C9" s="599"/>
      <c r="D9" s="599"/>
      <c r="E9" s="601"/>
      <c r="F9" s="563">
        <f>'5 VALORACIÓN DEL CONTROL'!E9</f>
        <v>3</v>
      </c>
      <c r="G9" s="562" t="str">
        <f>'5 VALORACIÓN DEL CONTROL'!I9</f>
        <v>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9" s="564" t="str">
        <f>'5 VALORACIÓN DEL CONTROL'!P9</f>
        <v>Cada vez que se Requiera</v>
      </c>
      <c r="I9" s="564">
        <f>'5 VALORACIÓN DEL CONTROL'!S9</f>
        <v>0.25</v>
      </c>
      <c r="J9" s="588"/>
      <c r="K9" s="586"/>
      <c r="L9" s="533" t="s">
        <v>969</v>
      </c>
      <c r="M9" s="534" t="s">
        <v>970</v>
      </c>
      <c r="N9" s="470"/>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row>
    <row r="10" spans="1:104" s="452" customFormat="1" ht="188.25" customHeight="1" x14ac:dyDescent="0.25">
      <c r="A10" s="563" t="s">
        <v>424</v>
      </c>
      <c r="B10" s="562" t="s">
        <v>22</v>
      </c>
      <c r="C10" s="599"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D10" s="599" t="s">
        <v>700</v>
      </c>
      <c r="E10" s="599" t="str">
        <f>'4 MAPA CALOR INHERENTE'!E8</f>
        <v>Moderado</v>
      </c>
      <c r="F10" s="563">
        <f>'5 VALORACIÓN DEL CONTROL'!E13</f>
        <v>1</v>
      </c>
      <c r="G10" s="562" t="str">
        <f>'5 VALORACIÓN DEL CONTROL'!I13</f>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H10" s="564" t="str">
        <f>'5 VALORACIÓN DEL CONTROL'!P13</f>
        <v>Anual</v>
      </c>
      <c r="I10" s="564">
        <f>'5 VALORACIÓN DEL CONTROL'!S13</f>
        <v>0.4</v>
      </c>
      <c r="J10" s="587" t="str">
        <f>'6 MAPA CALOR RESIDUAL'!G8</f>
        <v>Bajo</v>
      </c>
      <c r="K10" s="584" t="str">
        <f>'8 MAPA RIESGOS'!P8</f>
        <v>Aceptar</v>
      </c>
      <c r="L10" s="533" t="s">
        <v>971</v>
      </c>
      <c r="M10" s="535" t="s">
        <v>972</v>
      </c>
      <c r="N10" s="470"/>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row>
    <row r="11" spans="1:104" s="452" customFormat="1" ht="188.25" customHeight="1" x14ac:dyDescent="0.25">
      <c r="A11" s="563" t="s">
        <v>424</v>
      </c>
      <c r="B11" s="562" t="s">
        <v>22</v>
      </c>
      <c r="C11" s="599"/>
      <c r="D11" s="599"/>
      <c r="E11" s="599"/>
      <c r="F11" s="563">
        <f>'5 VALORACIÓN DEL CONTROL'!E14</f>
        <v>2</v>
      </c>
      <c r="G11" s="562" t="str">
        <f>'5 VALORACIÓN DEL CONTROL'!I14</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11" s="564" t="str">
        <f>'5 VALORACIÓN DEL CONTROL'!P14</f>
        <v>Cada vez que se Requiera</v>
      </c>
      <c r="I11" s="564">
        <f>'5 VALORACIÓN DEL CONTROL'!S14</f>
        <v>0.4</v>
      </c>
      <c r="J11" s="600"/>
      <c r="K11" s="585"/>
      <c r="L11" s="533" t="s">
        <v>973</v>
      </c>
      <c r="M11" s="535" t="s">
        <v>974</v>
      </c>
      <c r="N11" s="470"/>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row>
    <row r="12" spans="1:104" s="452" customFormat="1" ht="188.25" customHeight="1" x14ac:dyDescent="0.25">
      <c r="A12" s="563" t="str">
        <f>'2 CONTEXTO E IDENTIFICACIÓN'!A9</f>
        <v>R2AJ</v>
      </c>
      <c r="B12" s="562" t="s">
        <v>22</v>
      </c>
      <c r="C12" s="599"/>
      <c r="D12" s="599"/>
      <c r="E12" s="599"/>
      <c r="F12" s="563">
        <f>'5 VALORACIÓN DEL CONTROL'!E15</f>
        <v>3</v>
      </c>
      <c r="G12" s="562" t="str">
        <f>'5 VALORACIÓN DEL CONTROL'!I15</f>
        <v>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v>
      </c>
      <c r="H12" s="564" t="str">
        <f>'5 VALORACIÓN DEL CONTROL'!P15</f>
        <v>Mensual</v>
      </c>
      <c r="I12" s="564">
        <f>'5 VALORACIÓN DEL CONTROL'!S15</f>
        <v>0.4</v>
      </c>
      <c r="J12" s="588"/>
      <c r="K12" s="586"/>
      <c r="L12" s="536" t="s">
        <v>967</v>
      </c>
      <c r="M12" s="535" t="s">
        <v>975</v>
      </c>
      <c r="N12" s="470"/>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row>
    <row r="13" spans="1:104" s="452" customFormat="1" ht="188.25" customHeight="1" x14ac:dyDescent="0.25">
      <c r="A13" s="563" t="s">
        <v>427</v>
      </c>
      <c r="B13" s="562" t="s">
        <v>22</v>
      </c>
      <c r="C13" s="584"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D13" s="584" t="s">
        <v>700</v>
      </c>
      <c r="E13" s="584" t="str">
        <f>'4 MAPA CALOR INHERENTE'!E9</f>
        <v>Moderado</v>
      </c>
      <c r="F13" s="563">
        <f>'5 VALORACIÓN DEL CONTROL'!E19</f>
        <v>1</v>
      </c>
      <c r="G13" s="562" t="str">
        <f>'5 VALORACIÓN DEL CONTROL'!I19</f>
        <v>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v>
      </c>
      <c r="H13" s="564" t="str">
        <f>'5 VALORACIÓN DEL CONTROL'!P19</f>
        <v>Semestral</v>
      </c>
      <c r="I13" s="564">
        <f>'5 VALORACIÓN DEL CONTROL'!S19</f>
        <v>0.4</v>
      </c>
      <c r="J13" s="587" t="str">
        <f>'6 MAPA CALOR RESIDUAL'!G9</f>
        <v>Bajo</v>
      </c>
      <c r="K13" s="584" t="str">
        <f>'8 MAPA RIESGOS'!P9</f>
        <v>Aceptar</v>
      </c>
      <c r="L13" s="533" t="s">
        <v>976</v>
      </c>
      <c r="M13" s="535" t="s">
        <v>977</v>
      </c>
      <c r="N13" s="470"/>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row>
    <row r="14" spans="1:104" s="452" customFormat="1" ht="188.25" customHeight="1" x14ac:dyDescent="0.25">
      <c r="A14" s="563" t="s">
        <v>427</v>
      </c>
      <c r="B14" s="562" t="s">
        <v>22</v>
      </c>
      <c r="C14" s="585"/>
      <c r="D14" s="585"/>
      <c r="E14" s="585"/>
      <c r="F14" s="563">
        <f>'5 VALORACIÓN DEL CONTROL'!E20</f>
        <v>2</v>
      </c>
      <c r="G14" s="562" t="str">
        <f>'5 VALORACIÓN DEL CONTROL'!I20</f>
        <v xml:space="preserve">  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14" s="564" t="str">
        <f>'5 VALORACIÓN DEL CONTROL'!P20</f>
        <v>Cada vez que se Requiera</v>
      </c>
      <c r="I14" s="564">
        <f>'5 VALORACIÓN DEL CONTROL'!S20</f>
        <v>0.25</v>
      </c>
      <c r="J14" s="600"/>
      <c r="K14" s="585"/>
      <c r="L14" s="536" t="s">
        <v>978</v>
      </c>
      <c r="M14" s="534" t="s">
        <v>979</v>
      </c>
      <c r="N14" s="470"/>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row>
    <row r="15" spans="1:104" s="452" customFormat="1" ht="188.25" customHeight="1" x14ac:dyDescent="0.25">
      <c r="A15" s="563" t="s">
        <v>427</v>
      </c>
      <c r="B15" s="562" t="s">
        <v>22</v>
      </c>
      <c r="C15" s="585"/>
      <c r="D15" s="585"/>
      <c r="E15" s="585"/>
      <c r="F15" s="563">
        <f>'5 VALORACIÓN DEL CONTROL'!E21</f>
        <v>3</v>
      </c>
      <c r="G15" s="562" t="str">
        <f>'5 VALORACIÓN DEL CONTROL'!I21</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15" s="564" t="str">
        <f>'5 VALORACIÓN DEL CONTROL'!P21</f>
        <v>Cada vez que se Requiera</v>
      </c>
      <c r="I15" s="564">
        <f>'5 VALORACIÓN DEL CONTROL'!S21</f>
        <v>0.4</v>
      </c>
      <c r="J15" s="600"/>
      <c r="K15" s="585"/>
      <c r="L15" s="533" t="s">
        <v>973</v>
      </c>
      <c r="M15" s="535" t="s">
        <v>980</v>
      </c>
      <c r="N15" s="470"/>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row>
    <row r="16" spans="1:104" s="452" customFormat="1" ht="188.25" customHeight="1" x14ac:dyDescent="0.25">
      <c r="A16" s="563" t="str">
        <f>'2 CONTEXTO E IDENTIFICACIÓN'!A10</f>
        <v>R3AJ</v>
      </c>
      <c r="B16" s="562" t="s">
        <v>22</v>
      </c>
      <c r="C16" s="586"/>
      <c r="D16" s="586"/>
      <c r="E16" s="586"/>
      <c r="F16" s="563">
        <f>'5 VALORACIÓN DEL CONTROL'!E22</f>
        <v>4</v>
      </c>
      <c r="G16" s="562" t="str">
        <f>'5 VALORACIÓN DEL CONTROL'!I22</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H16" s="564" t="str">
        <f>'5 VALORACIÓN DEL CONTROL'!P22</f>
        <v>Trimestral</v>
      </c>
      <c r="I16" s="564">
        <f>'5 VALORACIÓN DEL CONTROL'!S22</f>
        <v>0.4</v>
      </c>
      <c r="J16" s="588"/>
      <c r="K16" s="586"/>
      <c r="L16" s="533" t="s">
        <v>965</v>
      </c>
      <c r="M16" s="534" t="s">
        <v>981</v>
      </c>
      <c r="N16" s="470"/>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row>
    <row r="17" spans="1:104" s="452" customFormat="1" ht="188.25" customHeight="1" x14ac:dyDescent="0.25">
      <c r="A17" s="563" t="s">
        <v>430</v>
      </c>
      <c r="B17" s="562" t="s">
        <v>22</v>
      </c>
      <c r="C17" s="584"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D17" s="584" t="s">
        <v>700</v>
      </c>
      <c r="E17" s="584" t="str">
        <f>'4 MAPA CALOR INHERENTE'!E10</f>
        <v>Moderado</v>
      </c>
      <c r="F17" s="563">
        <f>'5 VALORACIÓN DEL CONTROL'!E25</f>
        <v>1</v>
      </c>
      <c r="G17" s="562" t="str">
        <f>'5 VALORACIÓN DEL CONTROL'!I25</f>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H17" s="564" t="str">
        <f>'5 VALORACIÓN DEL CONTROL'!P25</f>
        <v>Anual</v>
      </c>
      <c r="I17" s="564">
        <f>'5 VALORACIÓN DEL CONTROL'!S25</f>
        <v>0.4</v>
      </c>
      <c r="J17" s="587" t="str">
        <f>'6 MAPA CALOR RESIDUAL'!G10</f>
        <v>Moderado</v>
      </c>
      <c r="K17" s="584" t="str">
        <f>'8 MAPA RIESGOS'!P10</f>
        <v>Reducir</v>
      </c>
      <c r="L17" s="533" t="s">
        <v>971</v>
      </c>
      <c r="M17" s="535" t="s">
        <v>982</v>
      </c>
      <c r="N17" s="470"/>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row>
    <row r="18" spans="1:104" s="452" customFormat="1" ht="188.25" customHeight="1" x14ac:dyDescent="0.25">
      <c r="A18" s="563" t="str">
        <f>'2 CONTEXTO E IDENTIFICACIÓN'!A11</f>
        <v>R4AJ</v>
      </c>
      <c r="B18" s="562" t="s">
        <v>22</v>
      </c>
      <c r="C18" s="586"/>
      <c r="D18" s="586"/>
      <c r="E18" s="586"/>
      <c r="F18" s="563">
        <f>'5 VALORACIÓN DEL CONTROL'!E26</f>
        <v>2</v>
      </c>
      <c r="G18" s="562" t="str">
        <f>'5 VALORACIÓN DEL CONTROL'!I26</f>
        <v>La Dirección de Acceso a la Justicia  responde  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18" s="564" t="str">
        <f>'5 VALORACIÓN DEL CONTROL'!P26</f>
        <v>Cada vez que se Requiera</v>
      </c>
      <c r="I18" s="564">
        <f>'5 VALORACIÓN DEL CONTROL'!S26</f>
        <v>0.25</v>
      </c>
      <c r="J18" s="588"/>
      <c r="K18" s="586"/>
      <c r="L18" s="533" t="s">
        <v>978</v>
      </c>
      <c r="M18" s="534" t="s">
        <v>983</v>
      </c>
      <c r="N18" s="470"/>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row>
    <row r="19" spans="1:104" s="452" customFormat="1" ht="188.25" customHeight="1" x14ac:dyDescent="0.25">
      <c r="A19" s="563" t="str">
        <f>'2 CONTEXTO E IDENTIFICACIÓN'!A12</f>
        <v>R5AJ</v>
      </c>
      <c r="B19" s="562" t="s">
        <v>22</v>
      </c>
      <c r="C19" s="561"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D19" s="562" t="s">
        <v>700</v>
      </c>
      <c r="E19" s="561" t="str">
        <f>'4 MAPA CALOR INHERENTE'!E11</f>
        <v>Moderado</v>
      </c>
      <c r="F19" s="563">
        <f>'5 VALORACIÓN DEL CONTROL'!E31</f>
        <v>1</v>
      </c>
      <c r="G19" s="562" t="str">
        <f>'5 VALORACIÓN DEL CONTROL'!I31</f>
        <v>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v>
      </c>
      <c r="H19" s="564" t="str">
        <f>'5 VALORACIÓN DEL CONTROL'!P31</f>
        <v>Semestral</v>
      </c>
      <c r="I19" s="564">
        <f>'5 VALORACIÓN DEL CONTROL'!S31</f>
        <v>0.3</v>
      </c>
      <c r="J19" s="565" t="str">
        <f>'6 MAPA CALOR RESIDUAL'!G11</f>
        <v>Moderado</v>
      </c>
      <c r="K19" s="562" t="str">
        <f>'8 MAPA RIESGOS'!P11</f>
        <v>Reducir</v>
      </c>
      <c r="L19" s="533" t="s">
        <v>988</v>
      </c>
      <c r="M19" s="535" t="s">
        <v>989</v>
      </c>
      <c r="N19" s="470"/>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row>
    <row r="20" spans="1:104" s="452" customFormat="1" ht="188.25" customHeight="1" x14ac:dyDescent="0.25">
      <c r="A20" s="563" t="str">
        <f>'2 CONTEXTO E IDENTIFICACIÓN'!A13</f>
        <v>R6AJ</v>
      </c>
      <c r="B20" s="562" t="s">
        <v>22</v>
      </c>
      <c r="C20" s="561" t="str">
        <f>'2 CONTEXTO E IDENTIFICACIÓN'!E13</f>
        <v>Posibilidad de afectación reputacional por una queja de un grupo de valor debido a fallas en la calidad en la prestación del servicio  de atención en el programa Distrital de Justicia Juvenil Restaurativa</v>
      </c>
      <c r="D20" s="562" t="s">
        <v>700</v>
      </c>
      <c r="E20" s="561" t="str">
        <f>'4 MAPA CALOR INHERENTE'!E12</f>
        <v>Alto</v>
      </c>
      <c r="F20" s="563">
        <f>'5 VALORACIÓN DEL CONTROL'!E37</f>
        <v>1</v>
      </c>
      <c r="G20" s="562" t="str">
        <f>'5 VALORACIÓN DEL CONTROL'!I37</f>
        <v>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v>
      </c>
      <c r="H20" s="564" t="str">
        <f>'5 VALORACIÓN DEL CONTROL'!P37</f>
        <v>Trimestral</v>
      </c>
      <c r="I20" s="564">
        <f>'5 VALORACIÓN DEL CONTROL'!S37</f>
        <v>0.4</v>
      </c>
      <c r="J20" s="565" t="str">
        <f>'6 MAPA CALOR RESIDUAL'!G12</f>
        <v>Alto</v>
      </c>
      <c r="K20" s="562" t="str">
        <f>'8 MAPA RIESGOS'!P12</f>
        <v>Reducir</v>
      </c>
      <c r="L20" s="533" t="s">
        <v>990</v>
      </c>
      <c r="M20" s="535" t="s">
        <v>991</v>
      </c>
      <c r="N20" s="470"/>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row>
    <row r="21" spans="1:104" s="452" customFormat="1" ht="188.25" customHeight="1" x14ac:dyDescent="0.25">
      <c r="A21" s="563" t="s">
        <v>440</v>
      </c>
      <c r="B21" s="562" t="s">
        <v>684</v>
      </c>
      <c r="C21" s="584" t="str">
        <f>'2 CONTEXTO E IDENTIFICACIÓN'!E14</f>
        <v>Posibilidad de afectación reputacional por sanciones de entes de control  debido a responder PQRSDF fuera de los tiempos de ley</v>
      </c>
      <c r="D21" s="584" t="s">
        <v>700</v>
      </c>
      <c r="E21" s="584" t="str">
        <f>'4 MAPA CALOR INHERENTE'!E13</f>
        <v>Alto</v>
      </c>
      <c r="F21" s="563">
        <f>'5 VALORACIÓN DEL CONTROL'!E43</f>
        <v>1</v>
      </c>
      <c r="G21" s="562" t="str">
        <f>'5 VALORACIÓN DEL CONTROL'!I43</f>
        <v>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v>
      </c>
      <c r="H21" s="564" t="str">
        <f>'5 VALORACIÓN DEL CONTROL'!P43</f>
        <v>Semanal</v>
      </c>
      <c r="I21" s="564">
        <f>'5 VALORACIÓN DEL CONTROL'!S43</f>
        <v>0.4</v>
      </c>
      <c r="J21" s="587" t="str">
        <f>'6 MAPA CALOR RESIDUAL'!G13</f>
        <v>Alto</v>
      </c>
      <c r="K21" s="584" t="str">
        <f>'8 MAPA RIESGOS'!P13</f>
        <v>Reducir</v>
      </c>
      <c r="L21" s="533" t="s">
        <v>984</v>
      </c>
      <c r="M21" s="535" t="s">
        <v>985</v>
      </c>
      <c r="N21" s="470"/>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row>
    <row r="22" spans="1:104" s="452" customFormat="1" ht="188.25" customHeight="1" x14ac:dyDescent="0.25">
      <c r="A22" s="563" t="str">
        <f>'2 CONTEXTO E IDENTIFICACIÓN'!A14</f>
        <v>R1AR</v>
      </c>
      <c r="B22" s="562" t="s">
        <v>684</v>
      </c>
      <c r="C22" s="586"/>
      <c r="D22" s="586"/>
      <c r="E22" s="586"/>
      <c r="F22" s="563">
        <f>'5 VALORACIÓN DEL CONTROL'!E44</f>
        <v>2</v>
      </c>
      <c r="G22" s="562" t="str">
        <f>'5 VALORACIÓN DEL CONTROL'!I44</f>
        <v>El subsecretario de gestión institucional  verifica  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v>
      </c>
      <c r="H22" s="564" t="str">
        <f>'5 VALORACIÓN DEL CONTROL'!P44</f>
        <v>Semestral</v>
      </c>
      <c r="I22" s="564">
        <f>'5 VALORACIÓN DEL CONTROL'!S44</f>
        <v>0.4</v>
      </c>
      <c r="J22" s="588"/>
      <c r="K22" s="586"/>
      <c r="L22" s="533" t="s">
        <v>986</v>
      </c>
      <c r="M22" s="535" t="s">
        <v>987</v>
      </c>
      <c r="N22" s="470"/>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row>
    <row r="23" spans="1:104" s="452" customFormat="1" ht="188.25" customHeight="1" x14ac:dyDescent="0.25">
      <c r="A23" s="563" t="str">
        <f>'2 CONTEXTO E IDENTIFICACIÓN'!A15</f>
        <v>R2AR</v>
      </c>
      <c r="B23" s="562" t="s">
        <v>684</v>
      </c>
      <c r="C23" s="561" t="str">
        <f>'2 CONTEXTO E IDENTIFICACIÓN'!E15</f>
        <v>Posibilidad de afectación reputacional por sanciones de entes de control  debido a publicación extemporánea de informes de PQRSDF en la pagina web de la entidad</v>
      </c>
      <c r="D23" s="562" t="s">
        <v>700</v>
      </c>
      <c r="E23" s="561" t="str">
        <f>'4 MAPA CALOR INHERENTE'!E14</f>
        <v>Moderado</v>
      </c>
      <c r="F23" s="563">
        <f>'5 VALORACIÓN DEL CONTROL'!E49</f>
        <v>1</v>
      </c>
      <c r="G23" s="562" t="str">
        <f>'5 VALORACIÓN DEL CONTROL'!I49</f>
        <v>El profesional asignado de atención y servicio al ciudadano  verifica 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v>
      </c>
      <c r="H23" s="564" t="str">
        <f>'5 VALORACIÓN DEL CONTROL'!P49</f>
        <v>Mensual</v>
      </c>
      <c r="I23" s="564">
        <f>'5 VALORACIÓN DEL CONTROL'!S49</f>
        <v>0.4</v>
      </c>
      <c r="J23" s="565" t="str">
        <f>'6 MAPA CALOR RESIDUAL'!G14</f>
        <v>Moderado</v>
      </c>
      <c r="K23" s="562" t="str">
        <f>'8 MAPA RIESGOS'!P14</f>
        <v>Reducir</v>
      </c>
      <c r="L23" s="533" t="s">
        <v>992</v>
      </c>
      <c r="M23" s="535" t="s">
        <v>993</v>
      </c>
      <c r="N23" s="470"/>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2"/>
      <c r="CE23" s="62"/>
      <c r="CF23" s="62"/>
      <c r="CG23" s="62"/>
      <c r="CH23" s="62"/>
      <c r="CI23" s="62"/>
      <c r="CJ23" s="62"/>
      <c r="CK23" s="62"/>
      <c r="CL23" s="62"/>
      <c r="CM23" s="62"/>
      <c r="CN23" s="62"/>
      <c r="CO23" s="62"/>
      <c r="CP23" s="62"/>
      <c r="CQ23" s="62"/>
      <c r="CR23" s="62"/>
      <c r="CS23" s="62"/>
      <c r="CT23" s="62"/>
      <c r="CU23" s="62"/>
      <c r="CV23" s="62"/>
      <c r="CW23" s="62"/>
      <c r="CX23" s="62"/>
      <c r="CY23" s="62"/>
      <c r="CZ23" s="62"/>
    </row>
    <row r="24" spans="1:104" s="452" customFormat="1" ht="188.25" customHeight="1" x14ac:dyDescent="0.25">
      <c r="A24" s="563" t="str">
        <f>'2 CONTEXTO E IDENTIFICACIÓN'!A16</f>
        <v>R1CID</v>
      </c>
      <c r="B24" s="562" t="s">
        <v>685</v>
      </c>
      <c r="C24" s="561" t="str">
        <f>'2 CONTEXTO E IDENTIFICACIÓN'!E16</f>
        <v>Posibilidad de afectación reputacional y económica por demandas de parte de los particulares o vencimiento de los términos debido a procesos disciplinarios desarrollados y fallados sin cumplir con los parámetros de ley.</v>
      </c>
      <c r="D24" s="562" t="s">
        <v>700</v>
      </c>
      <c r="E24" s="561" t="str">
        <f>'4 MAPA CALOR INHERENTE'!E15</f>
        <v>Moderado</v>
      </c>
      <c r="F24" s="563">
        <f>'5 VALORACIÓN DEL CONTROL'!E55</f>
        <v>1</v>
      </c>
      <c r="G24" s="562" t="str">
        <f>'5 VALORACIÓN DEL CONTROL'!I55</f>
        <v>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v>
      </c>
      <c r="H24" s="564" t="str">
        <f>'5 VALORACIÓN DEL CONTROL'!P55</f>
        <v>Mensual</v>
      </c>
      <c r="I24" s="564">
        <f>'5 VALORACIÓN DEL CONTROL'!S55</f>
        <v>0.4</v>
      </c>
      <c r="J24" s="565" t="str">
        <f>'6 MAPA CALOR RESIDUAL'!G15</f>
        <v>Moderado</v>
      </c>
      <c r="K24" s="562" t="str">
        <f>'8 MAPA RIESGOS'!P15</f>
        <v>Reducir</v>
      </c>
      <c r="L24" s="533" t="s">
        <v>994</v>
      </c>
      <c r="M24" s="535" t="s">
        <v>995</v>
      </c>
      <c r="N24" s="470"/>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row>
    <row r="25" spans="1:104" s="452" customFormat="1" ht="188.25" customHeight="1" x14ac:dyDescent="0.25">
      <c r="A25" s="563" t="str">
        <f>'2 CONTEXTO E IDENTIFICACIÓN'!A17</f>
        <v>R1DE</v>
      </c>
      <c r="B25" s="562" t="s">
        <v>699</v>
      </c>
      <c r="C25" s="561"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D25" s="562" t="s">
        <v>700</v>
      </c>
      <c r="E25" s="561" t="str">
        <f>'4 MAPA CALOR INHERENTE'!E16</f>
        <v>Moderado</v>
      </c>
      <c r="F25" s="563">
        <f>'5 VALORACIÓN DEL CONTROL'!E61</f>
        <v>1</v>
      </c>
      <c r="G25" s="562" t="str">
        <f>'5 VALORACIÓN DEL CONTROL'!I61</f>
        <v>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v>
      </c>
      <c r="H25" s="564" t="str">
        <f>'5 VALORACIÓN DEL CONTROL'!P61</f>
        <v>Cada vez que se Requiera</v>
      </c>
      <c r="I25" s="564">
        <f>'5 VALORACIÓN DEL CONTROL'!S61</f>
        <v>0.4</v>
      </c>
      <c r="J25" s="565" t="str">
        <f>'6 MAPA CALOR RESIDUAL'!G16</f>
        <v>Moderado</v>
      </c>
      <c r="K25" s="562" t="str">
        <f>'8 MAPA RIESGOS'!P16</f>
        <v>Reducir</v>
      </c>
      <c r="L25" s="533" t="s">
        <v>996</v>
      </c>
      <c r="M25" s="535" t="s">
        <v>997</v>
      </c>
      <c r="N25" s="470"/>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row>
    <row r="26" spans="1:104" s="452" customFormat="1" ht="188.25" customHeight="1" x14ac:dyDescent="0.25">
      <c r="A26" s="563" t="str">
        <f>'2 CONTEXTO E IDENTIFICACIÓN'!A18</f>
        <v>R2DE</v>
      </c>
      <c r="B26" s="562" t="s">
        <v>699</v>
      </c>
      <c r="C26" s="561" t="str">
        <f>'2 CONTEXTO E IDENTIFICACIÓN'!E18</f>
        <v>Posibilidad de afectación reputacional por sanciones de entes de control debido a falencias en la Calidad de la información  sobre la ejecucion de los proyectos de inversion.</v>
      </c>
      <c r="D26" s="562" t="s">
        <v>700</v>
      </c>
      <c r="E26" s="561" t="str">
        <f>'4 MAPA CALOR INHERENTE'!E17</f>
        <v>Moderado</v>
      </c>
      <c r="F26" s="563">
        <f>'5 VALORACIÓN DEL CONTROL'!E67</f>
        <v>1</v>
      </c>
      <c r="G26" s="562" t="str">
        <f>'5 VALORACIÓN DEL CONTROL'!I67</f>
        <v>El analista asignado de la OAP verifica 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v>
      </c>
      <c r="H26" s="564" t="str">
        <f>'5 VALORACIÓN DEL CONTROL'!P67</f>
        <v>Mensual</v>
      </c>
      <c r="I26" s="564">
        <f>'5 VALORACIÓN DEL CONTROL'!S67</f>
        <v>0.4</v>
      </c>
      <c r="J26" s="565" t="str">
        <f>'6 MAPA CALOR RESIDUAL'!G17</f>
        <v>Moderado</v>
      </c>
      <c r="K26" s="562" t="str">
        <f>'8 MAPA RIESGOS'!P17</f>
        <v>Reducir</v>
      </c>
      <c r="L26" s="533" t="s">
        <v>998</v>
      </c>
      <c r="M26" s="535" t="s">
        <v>999</v>
      </c>
      <c r="N26" s="470"/>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c r="CO26" s="62"/>
      <c r="CP26" s="62"/>
      <c r="CQ26" s="62"/>
      <c r="CR26" s="62"/>
      <c r="CS26" s="62"/>
      <c r="CT26" s="62"/>
      <c r="CU26" s="62"/>
      <c r="CV26" s="62"/>
      <c r="CW26" s="62"/>
      <c r="CX26" s="62"/>
      <c r="CY26" s="62"/>
      <c r="CZ26" s="62"/>
    </row>
    <row r="27" spans="1:104" s="452" customFormat="1" ht="188.25" customHeight="1" x14ac:dyDescent="0.25">
      <c r="A27" s="563" t="s">
        <v>455</v>
      </c>
      <c r="B27" s="562" t="s">
        <v>686</v>
      </c>
      <c r="C27" s="584"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D27" s="584" t="s">
        <v>700</v>
      </c>
      <c r="E27" s="584" t="str">
        <f>'4 MAPA CALOR INHERENTE'!E18</f>
        <v>Alto</v>
      </c>
      <c r="F27" s="563">
        <f>'5 VALORACIÓN DEL CONTROL'!E73</f>
        <v>1</v>
      </c>
      <c r="G27" s="562" t="str">
        <f>'5 VALORACIÓN DEL CONTROL'!I73</f>
        <v>Los referentes Ambientales  verifican  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v>
      </c>
      <c r="H27" s="564" t="str">
        <f>'5 VALORACIÓN DEL CONTROL'!P73</f>
        <v>Semestral</v>
      </c>
      <c r="I27" s="564">
        <f>'5 VALORACIÓN DEL CONTROL'!S73</f>
        <v>0.4</v>
      </c>
      <c r="J27" s="587" t="str">
        <f>'6 MAPA CALOR RESIDUAL'!G18</f>
        <v>Alto</v>
      </c>
      <c r="K27" s="584" t="str">
        <f>'8 MAPA RIESGOS'!P18</f>
        <v>Reducir</v>
      </c>
      <c r="L27" s="533" t="s">
        <v>1000</v>
      </c>
      <c r="M27" s="535" t="s">
        <v>1001</v>
      </c>
      <c r="N27" s="470"/>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c r="CO27" s="62"/>
      <c r="CP27" s="62"/>
      <c r="CQ27" s="62"/>
      <c r="CR27" s="62"/>
      <c r="CS27" s="62"/>
      <c r="CT27" s="62"/>
      <c r="CU27" s="62"/>
      <c r="CV27" s="62"/>
      <c r="CW27" s="62"/>
      <c r="CX27" s="62"/>
      <c r="CY27" s="62"/>
      <c r="CZ27" s="62"/>
    </row>
    <row r="28" spans="1:104" s="452" customFormat="1" ht="188.25" customHeight="1" x14ac:dyDescent="0.25">
      <c r="A28" s="563" t="s">
        <v>455</v>
      </c>
      <c r="B28" s="562" t="s">
        <v>686</v>
      </c>
      <c r="C28" s="585"/>
      <c r="D28" s="585"/>
      <c r="E28" s="585"/>
      <c r="F28" s="563">
        <f>'5 VALORACIÓN DEL CONTROL'!E74</f>
        <v>2</v>
      </c>
      <c r="G28" s="562" t="str">
        <f>'5 VALORACIÓN DEL CONTROL'!I74</f>
        <v>Los referentes Ambientales  realizan  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v>
      </c>
      <c r="H28" s="564" t="str">
        <f>'5 VALORACIÓN DEL CONTROL'!P74</f>
        <v>Semestral</v>
      </c>
      <c r="I28" s="564">
        <f>'5 VALORACIÓN DEL CONTROL'!S74</f>
        <v>0.4</v>
      </c>
      <c r="J28" s="600"/>
      <c r="K28" s="585"/>
      <c r="L28" s="533" t="s">
        <v>1002</v>
      </c>
      <c r="M28" s="535" t="s">
        <v>1003</v>
      </c>
      <c r="N28" s="470"/>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row>
    <row r="29" spans="1:104" s="452" customFormat="1" ht="188.25" customHeight="1" x14ac:dyDescent="0.25">
      <c r="A29" s="563" t="s">
        <v>455</v>
      </c>
      <c r="B29" s="562" t="s">
        <v>686</v>
      </c>
      <c r="C29" s="585"/>
      <c r="D29" s="585"/>
      <c r="E29" s="585"/>
      <c r="F29" s="563">
        <f>'5 VALORACIÓN DEL CONTROL'!E75</f>
        <v>3</v>
      </c>
      <c r="G29" s="562" t="str">
        <f>'5 VALORACIÓN DEL CONTROL'!I75</f>
        <v>Los referentes Ambientales  realizan  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v>
      </c>
      <c r="H29" s="564" t="str">
        <f>'5 VALORACIÓN DEL CONTROL'!P75</f>
        <v>Trimestral</v>
      </c>
      <c r="I29" s="564">
        <f>'5 VALORACIÓN DEL CONTROL'!S75</f>
        <v>0.4</v>
      </c>
      <c r="J29" s="600"/>
      <c r="K29" s="585"/>
      <c r="L29" s="533" t="s">
        <v>1004</v>
      </c>
      <c r="M29" s="535" t="s">
        <v>1005</v>
      </c>
      <c r="N29" s="470"/>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c r="CO29" s="62"/>
      <c r="CP29" s="62"/>
      <c r="CQ29" s="62"/>
      <c r="CR29" s="62"/>
      <c r="CS29" s="62"/>
      <c r="CT29" s="62"/>
      <c r="CU29" s="62"/>
      <c r="CV29" s="62"/>
      <c r="CW29" s="62"/>
      <c r="CX29" s="62"/>
      <c r="CY29" s="62"/>
      <c r="CZ29" s="62"/>
    </row>
    <row r="30" spans="1:104" s="452" customFormat="1" ht="188.25" customHeight="1" x14ac:dyDescent="0.25">
      <c r="A30" s="563" t="s">
        <v>455</v>
      </c>
      <c r="B30" s="562" t="s">
        <v>686</v>
      </c>
      <c r="C30" s="585"/>
      <c r="D30" s="585"/>
      <c r="E30" s="585"/>
      <c r="F30" s="563">
        <f>'5 VALORACIÓN DEL CONTROL'!E76</f>
        <v>4</v>
      </c>
      <c r="G30" s="562" t="str">
        <f>'5 VALORACIÓN DEL CONTROL'!I76</f>
        <v>Los referentes Ambientales  verifican  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v>
      </c>
      <c r="H30" s="564" t="str">
        <f>'5 VALORACIÓN DEL CONTROL'!P76</f>
        <v>Semestral</v>
      </c>
      <c r="I30" s="564">
        <f>'5 VALORACIÓN DEL CONTROL'!S76</f>
        <v>0.4</v>
      </c>
      <c r="J30" s="600"/>
      <c r="K30" s="585"/>
      <c r="L30" s="533" t="s">
        <v>1006</v>
      </c>
      <c r="M30" s="535" t="s">
        <v>1007</v>
      </c>
      <c r="N30" s="470"/>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row>
    <row r="31" spans="1:104" s="452" customFormat="1" ht="188.25" customHeight="1" x14ac:dyDescent="0.25">
      <c r="A31" s="563" t="str">
        <f>'2 CONTEXTO E IDENTIFICACIÓN'!A19</f>
        <v>R2FI</v>
      </c>
      <c r="B31" s="562" t="s">
        <v>686</v>
      </c>
      <c r="C31" s="586"/>
      <c r="D31" s="586"/>
      <c r="E31" s="586"/>
      <c r="F31" s="563">
        <f>'5 VALORACIÓN DEL CONTROL'!E77</f>
        <v>5</v>
      </c>
      <c r="G31" s="562" t="str">
        <f>'5 VALORACIÓN DEL CONTROL'!I77</f>
        <v>Los referentes Ambientales  verifican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v>
      </c>
      <c r="H31" s="564" t="str">
        <f>'5 VALORACIÓN DEL CONTROL'!P77</f>
        <v>Anual</v>
      </c>
      <c r="I31" s="564">
        <f>'5 VALORACIÓN DEL CONTROL'!S77</f>
        <v>0.4</v>
      </c>
      <c r="J31" s="588"/>
      <c r="K31" s="586"/>
      <c r="L31" s="533" t="s">
        <v>1008</v>
      </c>
      <c r="M31" s="535" t="s">
        <v>1009</v>
      </c>
      <c r="N31" s="470"/>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c r="CO31" s="62"/>
      <c r="CP31" s="62"/>
      <c r="CQ31" s="62"/>
      <c r="CR31" s="62"/>
      <c r="CS31" s="62"/>
      <c r="CT31" s="62"/>
      <c r="CU31" s="62"/>
      <c r="CV31" s="62"/>
      <c r="CW31" s="62"/>
      <c r="CX31" s="62"/>
      <c r="CY31" s="62"/>
      <c r="CZ31" s="62"/>
    </row>
    <row r="32" spans="1:104" s="452" customFormat="1" ht="188.25" customHeight="1" x14ac:dyDescent="0.25">
      <c r="A32" s="563" t="str">
        <f>'2 CONTEXTO E IDENTIFICACIÓN'!A20</f>
        <v>R3FI</v>
      </c>
      <c r="B32" s="562" t="s">
        <v>686</v>
      </c>
      <c r="C32" s="561" t="str">
        <f>'2 CONTEXTO E IDENTIFICACIÓN'!E20</f>
        <v xml:space="preserve">Posibilidad de afectación reputacional por queja de un grupo de valor debido a fallas en la formulacion de planes institucionales en materia de MIPG </v>
      </c>
      <c r="D32" s="562" t="s">
        <v>700</v>
      </c>
      <c r="E32" s="561" t="str">
        <f>'4 MAPA CALOR INHERENTE'!E19</f>
        <v>Moderado</v>
      </c>
      <c r="F32" s="563">
        <f>'5 VALORACIÓN DEL CONTROL'!E79</f>
        <v>1</v>
      </c>
      <c r="G32" s="562" t="str">
        <f>'5 VALORACIÓN DEL CONTROL'!I79</f>
        <v>Los profesionales asignados de la OAP  verifican  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v>
      </c>
      <c r="H32" s="564" t="str">
        <f>'5 VALORACIÓN DEL CONTROL'!P79</f>
        <v>Anual</v>
      </c>
      <c r="I32" s="564">
        <f>'5 VALORACIÓN DEL CONTROL'!S79</f>
        <v>0.4</v>
      </c>
      <c r="J32" s="565" t="str">
        <f>'6 MAPA CALOR RESIDUAL'!G19</f>
        <v>Moderado</v>
      </c>
      <c r="K32" s="562" t="str">
        <f>'8 MAPA RIESGOS'!P19</f>
        <v>Reducir</v>
      </c>
      <c r="L32" s="533" t="s">
        <v>1010</v>
      </c>
      <c r="M32" s="535" t="s">
        <v>1011</v>
      </c>
      <c r="N32" s="470"/>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2"/>
      <c r="CY32" s="62"/>
      <c r="CZ32" s="62"/>
    </row>
    <row r="33" spans="1:104" s="452" customFormat="1" ht="188.25" customHeight="1" x14ac:dyDescent="0.25">
      <c r="A33" s="563" t="s">
        <v>462</v>
      </c>
      <c r="B33" s="562" t="s">
        <v>687</v>
      </c>
      <c r="C33" s="584" t="str">
        <f>'2 CONTEXTO E IDENTIFICACIÓN'!E21</f>
        <v xml:space="preserve">Posibilidad de afectación reputacional por sanciones de entes de control y/o quejas de un grupo de valor  debido a  publicación no autorizada que genere desinformación en la opinión pública	</v>
      </c>
      <c r="D33" s="584" t="s">
        <v>700</v>
      </c>
      <c r="E33" s="584" t="str">
        <f>'4 MAPA CALOR INHERENTE'!E20</f>
        <v>Moderado</v>
      </c>
      <c r="F33" s="563">
        <f>'5 VALORACIÓN DEL CONTROL'!E85</f>
        <v>1</v>
      </c>
      <c r="G33" s="562" t="str">
        <f>'5 VALORACIÓN DEL CONTROL'!I85</f>
        <v>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3" s="564" t="str">
        <f>'5 VALORACIÓN DEL CONTROL'!P85</f>
        <v>Cada vez que se Requiera</v>
      </c>
      <c r="I33" s="564">
        <f>'5 VALORACIÓN DEL CONTROL'!S85</f>
        <v>0.25</v>
      </c>
      <c r="J33" s="587" t="str">
        <f>'6 MAPA CALOR RESIDUAL'!G20</f>
        <v>Moderado</v>
      </c>
      <c r="K33" s="584" t="str">
        <f>'8 MAPA RIESGOS'!P20</f>
        <v>Reducir</v>
      </c>
      <c r="L33" s="533" t="s">
        <v>1012</v>
      </c>
      <c r="M33" s="534" t="s">
        <v>1013</v>
      </c>
      <c r="N33" s="470"/>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c r="CO33" s="62"/>
      <c r="CP33" s="62"/>
      <c r="CQ33" s="62"/>
      <c r="CR33" s="62"/>
      <c r="CS33" s="62"/>
      <c r="CT33" s="62"/>
      <c r="CU33" s="62"/>
      <c r="CV33" s="62"/>
      <c r="CW33" s="62"/>
      <c r="CX33" s="62"/>
      <c r="CY33" s="62"/>
      <c r="CZ33" s="62"/>
    </row>
    <row r="34" spans="1:104" s="452" customFormat="1" ht="188.25" customHeight="1" x14ac:dyDescent="0.25">
      <c r="A34" s="563" t="s">
        <v>462</v>
      </c>
      <c r="B34" s="562" t="s">
        <v>687</v>
      </c>
      <c r="C34" s="585"/>
      <c r="D34" s="585"/>
      <c r="E34" s="585"/>
      <c r="F34" s="563">
        <f>'5 VALORACIÓN DEL CONTROL'!E86</f>
        <v>2</v>
      </c>
      <c r="G34" s="562" t="str">
        <f>'5 VALORACIÓN DEL CONTROL'!I86</f>
        <v>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4" s="564" t="str">
        <f>'5 VALORACIÓN DEL CONTROL'!P86</f>
        <v>Diario</v>
      </c>
      <c r="I34" s="564">
        <f>'5 VALORACIÓN DEL CONTROL'!S86</f>
        <v>0.25</v>
      </c>
      <c r="J34" s="600"/>
      <c r="K34" s="585"/>
      <c r="L34" s="533" t="s">
        <v>1014</v>
      </c>
      <c r="M34" s="535" t="s">
        <v>1015</v>
      </c>
      <c r="N34" s="470"/>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c r="CT34" s="62"/>
      <c r="CU34" s="62"/>
      <c r="CV34" s="62"/>
      <c r="CW34" s="62"/>
      <c r="CX34" s="62"/>
      <c r="CY34" s="62"/>
      <c r="CZ34" s="62"/>
    </row>
    <row r="35" spans="1:104" s="452" customFormat="1" ht="188.25" customHeight="1" x14ac:dyDescent="0.25">
      <c r="A35" s="563" t="s">
        <v>462</v>
      </c>
      <c r="B35" s="562" t="s">
        <v>687</v>
      </c>
      <c r="C35" s="585"/>
      <c r="D35" s="585"/>
      <c r="E35" s="585"/>
      <c r="F35" s="563">
        <f>'5 VALORACIÓN DEL CONTROL'!E87</f>
        <v>3</v>
      </c>
      <c r="G35" s="562" t="str">
        <f>'5 VALORACIÓN DEL CONTROL'!I87</f>
        <v>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5" s="564" t="str">
        <f>'5 VALORACIÓN DEL CONTROL'!P87</f>
        <v>Cada vez que se Requiera</v>
      </c>
      <c r="I35" s="564">
        <f>'5 VALORACIÓN DEL CONTROL'!S87</f>
        <v>0.4</v>
      </c>
      <c r="J35" s="600"/>
      <c r="K35" s="585"/>
      <c r="L35" s="533" t="s">
        <v>1016</v>
      </c>
      <c r="M35" s="535" t="s">
        <v>1017</v>
      </c>
      <c r="N35" s="470"/>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row>
    <row r="36" spans="1:104" s="452" customFormat="1" ht="188.25" customHeight="1" x14ac:dyDescent="0.25">
      <c r="A36" s="563" t="str">
        <f>'2 CONTEXTO E IDENTIFICACIÓN'!A21</f>
        <v>R1GC</v>
      </c>
      <c r="B36" s="562" t="s">
        <v>687</v>
      </c>
      <c r="C36" s="586"/>
      <c r="D36" s="586"/>
      <c r="E36" s="586"/>
      <c r="F36" s="563">
        <f>'5 VALORACIÓN DEL CONTROL'!E88</f>
        <v>4</v>
      </c>
      <c r="G36" s="562" t="str">
        <f>'5 VALORACIÓN DEL CONTROL'!I88</f>
        <v>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v>
      </c>
      <c r="H36" s="564" t="str">
        <f>'5 VALORACIÓN DEL CONTROL'!P88</f>
        <v>Cada vez que se Requiera</v>
      </c>
      <c r="I36" s="564">
        <f>'5 VALORACIÓN DEL CONTROL'!S88</f>
        <v>0.4</v>
      </c>
      <c r="J36" s="588"/>
      <c r="K36" s="586"/>
      <c r="L36" s="533" t="s">
        <v>1018</v>
      </c>
      <c r="M36" s="535" t="s">
        <v>1011</v>
      </c>
      <c r="N36" s="470"/>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row>
    <row r="37" spans="1:104" s="452" customFormat="1" ht="188.25" customHeight="1" x14ac:dyDescent="0.2">
      <c r="A37" s="563" t="s">
        <v>464</v>
      </c>
      <c r="B37" s="562" t="s">
        <v>29</v>
      </c>
      <c r="C37" s="584"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D37" s="584" t="s">
        <v>700</v>
      </c>
      <c r="E37" s="584" t="str">
        <f>'4 MAPA CALOR INHERENTE'!E21</f>
        <v>Alto</v>
      </c>
      <c r="F37" s="563">
        <f>'5 VALORACIÓN DEL CONTROL'!E91</f>
        <v>1</v>
      </c>
      <c r="G37" s="562" t="str">
        <f>'5 VALORACIÓN DEL CONTROL'!I91</f>
        <v>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v>
      </c>
      <c r="H37" s="564" t="str">
        <f>'5 VALORACIÓN DEL CONTROL'!P91</f>
        <v>Mensual</v>
      </c>
      <c r="I37" s="564">
        <f>'5 VALORACIÓN DEL CONTROL'!S91</f>
        <v>0.4</v>
      </c>
      <c r="J37" s="587" t="str">
        <f>'6 MAPA CALOR RESIDUAL'!G21</f>
        <v>Alto</v>
      </c>
      <c r="K37" s="584" t="str">
        <f>'8 MAPA RIESGOS'!P21</f>
        <v>Reducir</v>
      </c>
      <c r="L37" s="533" t="s">
        <v>1019</v>
      </c>
      <c r="M37" s="537" t="s">
        <v>1020</v>
      </c>
      <c r="N37" s="470"/>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row>
    <row r="38" spans="1:104" s="452" customFormat="1" ht="188.25" customHeight="1" x14ac:dyDescent="0.25">
      <c r="A38" s="563" t="str">
        <f>'2 CONTEXTO E IDENTIFICACIÓN'!A22</f>
        <v>R1GE</v>
      </c>
      <c r="B38" s="562" t="s">
        <v>29</v>
      </c>
      <c r="C38" s="586"/>
      <c r="D38" s="586"/>
      <c r="E38" s="586"/>
      <c r="F38" s="563">
        <f>'5 VALORACIÓN DEL CONTROL'!E92</f>
        <v>2</v>
      </c>
      <c r="G38" s="562" t="str">
        <f>'5 VALORACIÓN DEL CONTROL'!I92</f>
        <v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v>
      </c>
      <c r="H38" s="564" t="str">
        <f>'5 VALORACIÓN DEL CONTROL'!P92</f>
        <v>Semanal</v>
      </c>
      <c r="I38" s="564">
        <f>'5 VALORACIÓN DEL CONTROL'!S92</f>
        <v>0.4</v>
      </c>
      <c r="J38" s="588"/>
      <c r="K38" s="586"/>
      <c r="L38" s="533" t="s">
        <v>1021</v>
      </c>
      <c r="N38" s="470"/>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row>
    <row r="39" spans="1:104" s="452" customFormat="1" ht="188.25" customHeight="1" x14ac:dyDescent="0.2">
      <c r="A39" s="563" t="s">
        <v>467</v>
      </c>
      <c r="B39" s="562" t="s">
        <v>29</v>
      </c>
      <c r="C39" s="584"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D39" s="584" t="s">
        <v>700</v>
      </c>
      <c r="E39" s="584" t="str">
        <f>'4 MAPA CALOR INHERENTE'!E22</f>
        <v>Alto</v>
      </c>
      <c r="F39" s="563">
        <f>'5 VALORACIÓN DEL CONTROL'!E97</f>
        <v>1</v>
      </c>
      <c r="G39" s="562" t="str">
        <f>'5 VALORACIÓN DEL CONTROL'!I97</f>
        <v>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v>
      </c>
      <c r="H39" s="564" t="str">
        <f>'5 VALORACIÓN DEL CONTROL'!P97</f>
        <v>Diario</v>
      </c>
      <c r="I39" s="564">
        <f>'5 VALORACIÓN DEL CONTROL'!S97</f>
        <v>0.4</v>
      </c>
      <c r="J39" s="587" t="str">
        <f>'6 MAPA CALOR RESIDUAL'!G22</f>
        <v>Alto</v>
      </c>
      <c r="K39" s="584" t="str">
        <f>'8 MAPA RIESGOS'!P22</f>
        <v>Reducir</v>
      </c>
      <c r="L39" s="533" t="s">
        <v>1022</v>
      </c>
      <c r="M39" s="538" t="s">
        <v>1024</v>
      </c>
      <c r="N39" s="470"/>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row>
    <row r="40" spans="1:104" s="452" customFormat="1" ht="188.25" customHeight="1" x14ac:dyDescent="0.25">
      <c r="A40" s="563" t="s">
        <v>467</v>
      </c>
      <c r="B40" s="562" t="s">
        <v>29</v>
      </c>
      <c r="C40" s="585"/>
      <c r="D40" s="585"/>
      <c r="E40" s="585"/>
      <c r="F40" s="563">
        <f>'5 VALORACIÓN DEL CONTROL'!E98</f>
        <v>2</v>
      </c>
      <c r="G40" s="562" t="str">
        <f>'5 VALORACIÓN DEL CONTROL'!I98</f>
        <v>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v>
      </c>
      <c r="H40" s="564" t="str">
        <f>'5 VALORACIÓN DEL CONTROL'!P98</f>
        <v>Anual</v>
      </c>
      <c r="I40" s="564">
        <f>'5 VALORACIÓN DEL CONTROL'!S98</f>
        <v>0.4</v>
      </c>
      <c r="J40" s="600"/>
      <c r="K40" s="585"/>
      <c r="L40" s="533" t="s">
        <v>1023</v>
      </c>
      <c r="N40" s="470"/>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2"/>
      <c r="CY40" s="62"/>
      <c r="CZ40" s="62"/>
    </row>
    <row r="41" spans="1:104" s="452" customFormat="1" ht="188.25" customHeight="1" x14ac:dyDescent="0.25">
      <c r="A41" s="563" t="s">
        <v>467</v>
      </c>
      <c r="B41" s="562" t="s">
        <v>29</v>
      </c>
      <c r="C41" s="585"/>
      <c r="D41" s="585"/>
      <c r="E41" s="585"/>
      <c r="F41" s="563">
        <f>'5 VALORACIÓN DEL CONTROL'!E99</f>
        <v>3</v>
      </c>
      <c r="G41" s="562" t="str">
        <f>'5 VALORACIÓN DEL CONTROL'!I99</f>
        <v>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v>
      </c>
      <c r="H41" s="564" t="str">
        <f>'5 VALORACIÓN DEL CONTROL'!P99</f>
        <v>Mensual</v>
      </c>
      <c r="I41" s="564">
        <f>'5 VALORACIÓN DEL CONTROL'!S99</f>
        <v>0.4</v>
      </c>
      <c r="J41" s="600"/>
      <c r="K41" s="585"/>
      <c r="L41" s="533" t="s">
        <v>1019</v>
      </c>
      <c r="N41" s="470"/>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2"/>
      <c r="CY41" s="62"/>
      <c r="CZ41" s="62"/>
    </row>
    <row r="42" spans="1:104" s="452" customFormat="1" ht="188.25" customHeight="1" x14ac:dyDescent="0.25">
      <c r="A42" s="563" t="str">
        <f>'2 CONTEXTO E IDENTIFICACIÓN'!A23</f>
        <v>R2GE</v>
      </c>
      <c r="B42" s="562" t="s">
        <v>29</v>
      </c>
      <c r="C42" s="586"/>
      <c r="D42" s="586"/>
      <c r="E42" s="586"/>
      <c r="F42" s="563">
        <f>'5 VALORACIÓN DEL CONTROL'!E100</f>
        <v>4</v>
      </c>
      <c r="G42" s="562" t="str">
        <f>'5 VALORACIÓN DEL CONTROL'!I100</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42" s="564" t="str">
        <f>'5 VALORACIÓN DEL CONTROL'!P100</f>
        <v>Crongrama</v>
      </c>
      <c r="I42" s="564">
        <f>'5 VALORACIÓN DEL CONTROL'!S100</f>
        <v>0.4</v>
      </c>
      <c r="J42" s="588"/>
      <c r="K42" s="586"/>
      <c r="L42" s="533" t="s">
        <v>1023</v>
      </c>
      <c r="N42" s="470"/>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row>
    <row r="43" spans="1:104" s="452" customFormat="1" ht="188.25" customHeight="1" thickBot="1" x14ac:dyDescent="0.25">
      <c r="A43" s="563" t="str">
        <f>'2 CONTEXTO E IDENTIFICACIÓN'!A24</f>
        <v>R3GE</v>
      </c>
      <c r="B43" s="562" t="s">
        <v>29</v>
      </c>
      <c r="C43" s="561"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D43" s="562" t="s">
        <v>700</v>
      </c>
      <c r="E43" s="561" t="str">
        <f>'4 MAPA CALOR INHERENTE'!E23</f>
        <v>Alto</v>
      </c>
      <c r="F43" s="563">
        <f>'5 VALORACIÓN DEL CONTROL'!E103</f>
        <v>1</v>
      </c>
      <c r="G43" s="562" t="str">
        <f>'5 VALORACIÓN DEL CONTROL'!I103</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43" s="564" t="str">
        <f>'5 VALORACIÓN DEL CONTROL'!P103</f>
        <v>Crongrama</v>
      </c>
      <c r="I43" s="564">
        <f>'5 VALORACIÓN DEL CONTROL'!S103</f>
        <v>0.4</v>
      </c>
      <c r="J43" s="565" t="str">
        <f>'6 MAPA CALOR RESIDUAL'!G23</f>
        <v>Alto</v>
      </c>
      <c r="K43" s="562" t="str">
        <f>'8 MAPA RIESGOS'!P23</f>
        <v>Reducir</v>
      </c>
      <c r="L43" s="533" t="s">
        <v>1023</v>
      </c>
      <c r="M43" s="538" t="s">
        <v>1025</v>
      </c>
      <c r="N43" s="470"/>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row>
    <row r="44" spans="1:104" s="452" customFormat="1" ht="188.25" customHeight="1" x14ac:dyDescent="0.25">
      <c r="A44" s="563" t="s">
        <v>471</v>
      </c>
      <c r="B44" s="562" t="s">
        <v>688</v>
      </c>
      <c r="C44" s="584"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D44" s="584" t="s">
        <v>700</v>
      </c>
      <c r="E44" s="584" t="str">
        <f>'4 MAPA CALOR INHERENTE'!E24</f>
        <v>Moderado</v>
      </c>
      <c r="F44" s="563">
        <f>'5 VALORACIÓN DEL CONTROL'!E109</f>
        <v>1</v>
      </c>
      <c r="G44" s="562" t="str">
        <f>'5 VALORACIÓN DEL CONTROL'!I109</f>
        <v>El líder de gestión documental   verifica   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v>
      </c>
      <c r="H44" s="564" t="str">
        <f>'5 VALORACIÓN DEL CONTROL'!P109</f>
        <v>Semestral</v>
      </c>
      <c r="I44" s="564">
        <f>'5 VALORACIÓN DEL CONTROL'!S109</f>
        <v>0.4</v>
      </c>
      <c r="J44" s="587" t="str">
        <f>'6 MAPA CALOR RESIDUAL'!G24</f>
        <v>Bajo</v>
      </c>
      <c r="K44" s="584" t="str">
        <f>'8 MAPA RIESGOS'!P24</f>
        <v>Aceptar</v>
      </c>
      <c r="L44" s="539" t="s">
        <v>1026</v>
      </c>
      <c r="M44" s="535" t="s">
        <v>1027</v>
      </c>
      <c r="N44" s="470"/>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row>
    <row r="45" spans="1:104" s="452" customFormat="1" ht="188.25" customHeight="1" x14ac:dyDescent="0.25">
      <c r="A45" s="563" t="s">
        <v>471</v>
      </c>
      <c r="B45" s="562" t="s">
        <v>688</v>
      </c>
      <c r="C45" s="585"/>
      <c r="D45" s="585"/>
      <c r="E45" s="585"/>
      <c r="F45" s="563">
        <f>'5 VALORACIÓN DEL CONTROL'!E110</f>
        <v>2</v>
      </c>
      <c r="G45" s="562" t="str">
        <f>'5 VALORACIÓN DEL CONTROL'!I110</f>
        <v>El líder de gestión documental   verifica   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v>
      </c>
      <c r="H45" s="564" t="str">
        <f>'5 VALORACIÓN DEL CONTROL'!P110</f>
        <v>Anual</v>
      </c>
      <c r="I45" s="564">
        <f>'5 VALORACIÓN DEL CONTROL'!S110</f>
        <v>0.4</v>
      </c>
      <c r="J45" s="600"/>
      <c r="K45" s="585"/>
      <c r="L45" s="540" t="s">
        <v>1028</v>
      </c>
      <c r="M45" s="535" t="s">
        <v>1029</v>
      </c>
      <c r="N45" s="470"/>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row>
    <row r="46" spans="1:104" s="452" customFormat="1" ht="188.25" customHeight="1" thickBot="1" x14ac:dyDescent="0.3">
      <c r="A46" s="563" t="str">
        <f>'2 CONTEXTO E IDENTIFICACIÓN'!A25</f>
        <v>R1GD</v>
      </c>
      <c r="B46" s="562" t="s">
        <v>688</v>
      </c>
      <c r="C46" s="586"/>
      <c r="D46" s="586"/>
      <c r="E46" s="586"/>
      <c r="F46" s="563">
        <f>'5 VALORACIÓN DEL CONTROL'!E111</f>
        <v>3</v>
      </c>
      <c r="G46" s="562" t="str">
        <f>'5 VALORACIÓN DEL CONTROL'!I111</f>
        <v>El líder de gestión documental   verifica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v>
      </c>
      <c r="H46" s="564" t="str">
        <f>'5 VALORACIÓN DEL CONTROL'!P111</f>
        <v>Cada vez que se Requiera</v>
      </c>
      <c r="I46" s="564">
        <f>'5 VALORACIÓN DEL CONTROL'!S111</f>
        <v>0.4</v>
      </c>
      <c r="J46" s="588"/>
      <c r="K46" s="586"/>
      <c r="L46" s="541" t="s">
        <v>1030</v>
      </c>
      <c r="M46" s="534" t="s">
        <v>1031</v>
      </c>
      <c r="N46" s="470"/>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row>
    <row r="47" spans="1:104" s="452" customFormat="1" ht="188.25" customHeight="1" x14ac:dyDescent="0.25">
      <c r="A47" s="563" t="s">
        <v>474</v>
      </c>
      <c r="B47" s="562" t="s">
        <v>689</v>
      </c>
      <c r="C47" s="584"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D47" s="584" t="s">
        <v>700</v>
      </c>
      <c r="E47" s="584" t="str">
        <f>'4 MAPA CALOR INHERENTE'!E25</f>
        <v>Moderado</v>
      </c>
      <c r="F47" s="563">
        <f>'5 VALORACIÓN DEL CONTROL'!E115</f>
        <v>1</v>
      </c>
      <c r="G47" s="562" t="str">
        <f>'5 VALORACIÓN DEL CONTROL'!I115</f>
        <v>El almacenista general  verifica  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v>
      </c>
      <c r="H47" s="564" t="str">
        <f>'5 VALORACIÓN DEL CONTROL'!P115</f>
        <v>Anual</v>
      </c>
      <c r="I47" s="564">
        <f>'5 VALORACIÓN DEL CONTROL'!S115</f>
        <v>0.4</v>
      </c>
      <c r="J47" s="587" t="str">
        <f>'6 MAPA CALOR RESIDUAL'!G25</f>
        <v>Bajo</v>
      </c>
      <c r="K47" s="584" t="str">
        <f>'8 MAPA RIESGOS'!P25</f>
        <v>Aceptar</v>
      </c>
      <c r="L47" s="542" t="s">
        <v>1032</v>
      </c>
      <c r="M47" s="543" t="s">
        <v>1033</v>
      </c>
      <c r="N47" s="470"/>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row>
    <row r="48" spans="1:104" s="452" customFormat="1" ht="188.25" customHeight="1" x14ac:dyDescent="0.25">
      <c r="A48" s="563" t="s">
        <v>474</v>
      </c>
      <c r="B48" s="562" t="s">
        <v>689</v>
      </c>
      <c r="C48" s="585"/>
      <c r="D48" s="585"/>
      <c r="E48" s="585"/>
      <c r="F48" s="563">
        <f>'5 VALORACIÓN DEL CONTROL'!E116</f>
        <v>2</v>
      </c>
      <c r="G48" s="562" t="str">
        <f>'5 VALORACIÓN DEL CONTROL'!I116</f>
        <v>El almacenista general  verifica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v>
      </c>
      <c r="H48" s="564" t="str">
        <f>'5 VALORACIÓN DEL CONTROL'!P116</f>
        <v>Semestral</v>
      </c>
      <c r="I48" s="564">
        <f>'5 VALORACIÓN DEL CONTROL'!S116</f>
        <v>0.4</v>
      </c>
      <c r="J48" s="600"/>
      <c r="K48" s="585"/>
      <c r="L48" s="542" t="s">
        <v>1034</v>
      </c>
      <c r="M48" s="535" t="s">
        <v>1035</v>
      </c>
      <c r="N48" s="470"/>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row>
    <row r="49" spans="1:104" s="452" customFormat="1" ht="188.25" customHeight="1" thickBot="1" x14ac:dyDescent="0.3">
      <c r="A49" s="563" t="str">
        <f>'2 CONTEXTO E IDENTIFICACIÓN'!A26</f>
        <v>R1GRF</v>
      </c>
      <c r="B49" s="562" t="s">
        <v>689</v>
      </c>
      <c r="C49" s="586"/>
      <c r="D49" s="586"/>
      <c r="E49" s="586"/>
      <c r="F49" s="563">
        <f>'5 VALORACIÓN DEL CONTROL'!E117</f>
        <v>3</v>
      </c>
      <c r="G49" s="562" t="str">
        <f>'5 VALORACIÓN DEL CONTROL'!I117</f>
        <v>El almacenista general  verifica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v>
      </c>
      <c r="H49" s="564" t="str">
        <f>'5 VALORACIÓN DEL CONTROL'!P117</f>
        <v>Trimestral</v>
      </c>
      <c r="I49" s="564">
        <f>'5 VALORACIÓN DEL CONTROL'!S117</f>
        <v>0.4</v>
      </c>
      <c r="J49" s="588"/>
      <c r="K49" s="586"/>
      <c r="L49" s="544" t="s">
        <v>1036</v>
      </c>
      <c r="M49" s="535" t="s">
        <v>1037</v>
      </c>
      <c r="N49" s="470"/>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2"/>
      <c r="CY49" s="62"/>
      <c r="CZ49" s="62"/>
    </row>
    <row r="50" spans="1:104" s="452" customFormat="1" ht="188.25" customHeight="1" x14ac:dyDescent="0.25">
      <c r="A50" s="563" t="str">
        <f>'2 CONTEXTO E IDENTIFICACIÓN'!A27</f>
        <v>R1GT</v>
      </c>
      <c r="B50" s="562" t="s">
        <v>11</v>
      </c>
      <c r="C50" s="561"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D50" s="562" t="s">
        <v>700</v>
      </c>
      <c r="E50" s="561" t="str">
        <f>'4 MAPA CALOR INHERENTE'!E26</f>
        <v>Moderado</v>
      </c>
      <c r="F50" s="563">
        <f>'5 VALORACIÓN DEL CONTROL'!E121</f>
        <v>1</v>
      </c>
      <c r="G50" s="562" t="str">
        <f>'5 VALORACIÓN DEL CONTROL'!I121</f>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H50" s="564" t="str">
        <f>'5 VALORACIÓN DEL CONTROL'!P121</f>
        <v>Cada vez que se Requiera</v>
      </c>
      <c r="I50" s="564">
        <f>'5 VALORACIÓN DEL CONTROL'!S121</f>
        <v>0.3</v>
      </c>
      <c r="J50" s="565" t="str">
        <f>'6 MAPA CALOR RESIDUAL'!G26</f>
        <v>Moderado</v>
      </c>
      <c r="K50" s="562" t="str">
        <f>'8 MAPA RIESGOS'!P26</f>
        <v>Reducir</v>
      </c>
      <c r="L50" s="533" t="s">
        <v>1038</v>
      </c>
      <c r="M50" s="535" t="s">
        <v>1039</v>
      </c>
      <c r="N50" s="470"/>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row>
    <row r="51" spans="1:104" s="452" customFormat="1" ht="188.25" customHeight="1" x14ac:dyDescent="0.25">
      <c r="A51" s="563" t="str">
        <f>'2 CONTEXTO E IDENTIFICACIÓN'!A28</f>
        <v>R2GT</v>
      </c>
      <c r="B51" s="562" t="s">
        <v>11</v>
      </c>
      <c r="C51" s="561" t="str">
        <f>'2 CONTEXTO E IDENTIFICACIÓN'!E28</f>
        <v>Posibilidad de afectación económica or investigaciones, demandas y/o sanciones debido falencias en el seguimiento a la ejecución contractual</v>
      </c>
      <c r="D51" s="562" t="s">
        <v>700</v>
      </c>
      <c r="E51" s="561" t="str">
        <f>'4 MAPA CALOR INHERENTE'!E27</f>
        <v>Moderado</v>
      </c>
      <c r="F51" s="563">
        <f>'5 VALORACIÓN DEL CONTROL'!E127</f>
        <v>1</v>
      </c>
      <c r="G51" s="562" t="str">
        <f>'5 VALORACIÓN DEL CONTROL'!I127</f>
        <v>El(la) Director(a) de Tecnologías y Sistemas de la Información o quien designe para apoyar la supervisión  verifica   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v>
      </c>
      <c r="H51" s="564" t="str">
        <f>'5 VALORACIÓN DEL CONTROL'!P127</f>
        <v>Mensual</v>
      </c>
      <c r="I51" s="564">
        <f>+'5 VALORACIÓN DEL CONTROL'!S127</f>
        <v>0.4</v>
      </c>
      <c r="J51" s="565" t="str">
        <f>'6 MAPA CALOR RESIDUAL'!G27</f>
        <v>Moderado</v>
      </c>
      <c r="K51" s="562" t="str">
        <f>'8 MAPA RIESGOS'!P27</f>
        <v>Reducir</v>
      </c>
      <c r="L51" s="533" t="s">
        <v>1040</v>
      </c>
      <c r="M51" s="535" t="s">
        <v>1041</v>
      </c>
      <c r="N51" s="470"/>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row>
    <row r="52" spans="1:104" s="452" customFormat="1" ht="188.25" customHeight="1" x14ac:dyDescent="0.25">
      <c r="A52" s="563" t="s">
        <v>482</v>
      </c>
      <c r="B52" s="562" t="s">
        <v>11</v>
      </c>
      <c r="C52" s="584"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D52" s="584" t="s">
        <v>700</v>
      </c>
      <c r="E52" s="584" t="str">
        <f>'4 MAPA CALOR INHERENTE'!E28</f>
        <v>Moderado</v>
      </c>
      <c r="F52" s="563">
        <f>'5 VALORACIÓN DEL CONTROL'!E133</f>
        <v>1</v>
      </c>
      <c r="G52" s="562" t="str">
        <f>'5 VALORACIÓN DEL CONTROL'!I133</f>
        <v>Los profesionales de la Dirección de Tecnologías y Sistemas de la Información   verifica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v>
      </c>
      <c r="H52" s="564" t="str">
        <f>+'5 VALORACIÓN DEL CONTROL'!P133</f>
        <v>Mensual</v>
      </c>
      <c r="I52" s="564">
        <f>+'5 VALORACIÓN DEL CONTROL'!S133</f>
        <v>0.4</v>
      </c>
      <c r="J52" s="587" t="str">
        <f>'6 MAPA CALOR RESIDUAL'!G28</f>
        <v>Bajo</v>
      </c>
      <c r="K52" s="584" t="str">
        <f>'8 MAPA RIESGOS'!P28</f>
        <v>Aceptar</v>
      </c>
      <c r="L52" s="533" t="s">
        <v>1042</v>
      </c>
      <c r="M52" s="535" t="s">
        <v>1043</v>
      </c>
      <c r="N52" s="470"/>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row>
    <row r="53" spans="1:104" s="452" customFormat="1" ht="188.25" customHeight="1" x14ac:dyDescent="0.25">
      <c r="A53" s="563" t="s">
        <v>482</v>
      </c>
      <c r="B53" s="562" t="s">
        <v>11</v>
      </c>
      <c r="C53" s="585"/>
      <c r="D53" s="585"/>
      <c r="E53" s="585"/>
      <c r="F53" s="563">
        <f>'5 VALORACIÓN DEL CONTROL'!E134</f>
        <v>2</v>
      </c>
      <c r="G53" s="562" t="str">
        <f>'5 VALORACIÓN DEL CONTROL'!I134</f>
        <v>Los profesionales de la Dirección de Tecnologías y Sistemas de la Información  validan  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v>
      </c>
      <c r="H53" s="564" t="str">
        <f>+'5 VALORACIÓN DEL CONTROL'!P134</f>
        <v>Cada vez que se Requiera</v>
      </c>
      <c r="I53" s="564">
        <f>+'5 VALORACIÓN DEL CONTROL'!S134</f>
        <v>0.4</v>
      </c>
      <c r="J53" s="600"/>
      <c r="K53" s="585"/>
      <c r="L53" s="533" t="s">
        <v>1044</v>
      </c>
      <c r="M53" s="535" t="s">
        <v>1045</v>
      </c>
      <c r="N53" s="470"/>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row>
    <row r="54" spans="1:104" s="452" customFormat="1" ht="188.25" customHeight="1" x14ac:dyDescent="0.25">
      <c r="A54" s="563" t="str">
        <f>'2 CONTEXTO E IDENTIFICACIÓN'!A29</f>
        <v>R3GT</v>
      </c>
      <c r="B54" s="562" t="s">
        <v>11</v>
      </c>
      <c r="C54" s="586"/>
      <c r="D54" s="586"/>
      <c r="E54" s="586"/>
      <c r="F54" s="563">
        <f>'5 VALORACIÓN DEL CONTROL'!E135</f>
        <v>3</v>
      </c>
      <c r="G54" s="562" t="str">
        <f>'5 VALORACIÓN DEL CONTROL'!I135</f>
        <v>Los profesionales de la Dirección de Tecnologías y Sistemas de la Información  validan  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H54" s="564" t="str">
        <f>+'5 VALORACIÓN DEL CONTROL'!P135</f>
        <v>Semestral</v>
      </c>
      <c r="I54" s="564">
        <f>+'5 VALORACIÓN DEL CONTROL'!S135</f>
        <v>0.4</v>
      </c>
      <c r="J54" s="588"/>
      <c r="K54" s="586"/>
      <c r="L54" s="533" t="s">
        <v>1046</v>
      </c>
      <c r="M54" s="535" t="s">
        <v>1047</v>
      </c>
      <c r="N54" s="470"/>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row>
    <row r="55" spans="1:104" s="452" customFormat="1" ht="188.25" customHeight="1" x14ac:dyDescent="0.25">
      <c r="A55" s="563" t="s">
        <v>485</v>
      </c>
      <c r="B55" s="562" t="s">
        <v>11</v>
      </c>
      <c r="C55" s="584"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D55" s="584" t="s">
        <v>700</v>
      </c>
      <c r="E55" s="584" t="str">
        <f>'4 MAPA CALOR INHERENTE'!E29</f>
        <v>Moderado</v>
      </c>
      <c r="F55" s="563">
        <f>'5 VALORACIÓN DEL CONTROL'!E139</f>
        <v>1</v>
      </c>
      <c r="G55" s="562" t="str">
        <f>+'5 VALORACIÓN DEL CONTROL'!I139</f>
        <v>Los profesionales de la Dirección de Tecnologías y Sistemas de la Información  validan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H55" s="564" t="str">
        <f>+'5 VALORACIÓN DEL CONTROL'!P139</f>
        <v>Anual</v>
      </c>
      <c r="I55" s="564">
        <f>+'5 VALORACIÓN DEL CONTROL'!S139</f>
        <v>0.4</v>
      </c>
      <c r="J55" s="587" t="str">
        <f>'6 MAPA CALOR RESIDUAL'!G29</f>
        <v>Bajo</v>
      </c>
      <c r="K55" s="584" t="str">
        <f>'8 MAPA RIESGOS'!P29</f>
        <v>Aceptar</v>
      </c>
      <c r="L55" s="533" t="s">
        <v>1048</v>
      </c>
      <c r="M55" s="535" t="s">
        <v>1049</v>
      </c>
      <c r="N55" s="470"/>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c r="CT55" s="62"/>
      <c r="CU55" s="62"/>
      <c r="CV55" s="62"/>
      <c r="CW55" s="62"/>
      <c r="CX55" s="62"/>
      <c r="CY55" s="62"/>
      <c r="CZ55" s="62"/>
    </row>
    <row r="56" spans="1:104" s="452" customFormat="1" ht="188.25" customHeight="1" x14ac:dyDescent="0.25">
      <c r="A56" s="563" t="str">
        <f>'2 CONTEXTO E IDENTIFICACIÓN'!A30</f>
        <v>R4GT</v>
      </c>
      <c r="B56" s="562" t="s">
        <v>11</v>
      </c>
      <c r="C56" s="586"/>
      <c r="D56" s="586"/>
      <c r="E56" s="586"/>
      <c r="F56" s="563">
        <f>'5 VALORACIÓN DEL CONTROL'!E140</f>
        <v>2</v>
      </c>
      <c r="G56" s="562" t="str">
        <f>+'5 VALORACIÓN DEL CONTROL'!I140</f>
        <v>Los profesionales de la Dirección de Tecnologías y Sistemas de la Información  validan  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v>
      </c>
      <c r="H56" s="564" t="str">
        <f>+'5 VALORACIÓN DEL CONTROL'!P140</f>
        <v>Cada vez que se Requiera</v>
      </c>
      <c r="I56" s="564">
        <f>+'5 VALORACIÓN DEL CONTROL'!S140</f>
        <v>0.4</v>
      </c>
      <c r="J56" s="588"/>
      <c r="K56" s="586"/>
      <c r="L56" s="533" t="s">
        <v>1050</v>
      </c>
      <c r="M56" s="535" t="s">
        <v>1051</v>
      </c>
      <c r="N56" s="470"/>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2"/>
      <c r="CY56" s="62"/>
      <c r="CZ56" s="62"/>
    </row>
    <row r="57" spans="1:104" s="452" customFormat="1" ht="188.25" customHeight="1" x14ac:dyDescent="0.25">
      <c r="A57" s="563" t="s">
        <v>488</v>
      </c>
      <c r="B57" s="562" t="s">
        <v>11</v>
      </c>
      <c r="C57" s="584"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D57" s="584" t="s">
        <v>700</v>
      </c>
      <c r="E57" s="584" t="str">
        <f>'4 MAPA CALOR INHERENTE'!E30</f>
        <v>Moderado</v>
      </c>
      <c r="F57" s="563">
        <f>'5 VALORACIÓN DEL CONTROL'!E145</f>
        <v>1</v>
      </c>
      <c r="G57" s="562" t="str">
        <f>+'5 VALORACIÓN DEL CONTROL'!I145</f>
        <v>El (la) Director(a) de Tecnologías y Sistemas de la Información  divulga y socializa  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H57" s="564" t="str">
        <f>+'5 VALORACIÓN DEL CONTROL'!P145</f>
        <v>Anual</v>
      </c>
      <c r="I57" s="564">
        <f>+'5 VALORACIÓN DEL CONTROL'!S145</f>
        <v>0.4</v>
      </c>
      <c r="J57" s="587" t="str">
        <f>'6 MAPA CALOR RESIDUAL'!G30</f>
        <v>Bajo</v>
      </c>
      <c r="K57" s="584" t="str">
        <f>'8 MAPA RIESGOS'!P30</f>
        <v>Aceptar</v>
      </c>
      <c r="L57" s="533" t="s">
        <v>1052</v>
      </c>
      <c r="M57" s="535" t="s">
        <v>1053</v>
      </c>
      <c r="N57" s="470"/>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row>
    <row r="58" spans="1:104" s="452" customFormat="1" ht="188.25" customHeight="1" x14ac:dyDescent="0.25">
      <c r="A58" s="563" t="s">
        <v>488</v>
      </c>
      <c r="B58" s="562" t="s">
        <v>11</v>
      </c>
      <c r="C58" s="585"/>
      <c r="D58" s="585"/>
      <c r="E58" s="585"/>
      <c r="F58" s="563">
        <f>'5 VALORACIÓN DEL CONTROL'!E146</f>
        <v>2</v>
      </c>
      <c r="G58" s="562" t="str">
        <f>+'5 VALORACIÓN DEL CONTROL'!I146</f>
        <v>El (la) Director(a) de Tecnologías y Sistemas de la Información  gestiona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v>
      </c>
      <c r="H58" s="564" t="str">
        <f>+'5 VALORACIÓN DEL CONTROL'!P146</f>
        <v>Cada vez que se Requiera</v>
      </c>
      <c r="I58" s="564">
        <f>+'5 VALORACIÓN DEL CONTROL'!S146</f>
        <v>0.4</v>
      </c>
      <c r="J58" s="600"/>
      <c r="K58" s="585"/>
      <c r="L58" s="533" t="s">
        <v>1054</v>
      </c>
      <c r="M58" s="535" t="s">
        <v>1055</v>
      </c>
      <c r="N58" s="470"/>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c r="CO58" s="62"/>
      <c r="CP58" s="62"/>
      <c r="CQ58" s="62"/>
      <c r="CR58" s="62"/>
      <c r="CS58" s="62"/>
      <c r="CT58" s="62"/>
      <c r="CU58" s="62"/>
      <c r="CV58" s="62"/>
      <c r="CW58" s="62"/>
      <c r="CX58" s="62"/>
      <c r="CY58" s="62"/>
      <c r="CZ58" s="62"/>
    </row>
    <row r="59" spans="1:104" s="452" customFormat="1" ht="188.25" customHeight="1" x14ac:dyDescent="0.25">
      <c r="A59" s="563" t="s">
        <v>488</v>
      </c>
      <c r="B59" s="562" t="s">
        <v>11</v>
      </c>
      <c r="C59" s="585"/>
      <c r="D59" s="585"/>
      <c r="E59" s="585"/>
      <c r="F59" s="563">
        <f>'5 VALORACIÓN DEL CONTROL'!E147</f>
        <v>3</v>
      </c>
      <c r="G59" s="562" t="str">
        <f>+'5 VALORACIÓN DEL CONTROL'!I147</f>
        <v>El (la) Director(a) de Tecnologías y Sistemas de la Información  socializa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v>
      </c>
      <c r="H59" s="564" t="str">
        <f>+'5 VALORACIÓN DEL CONTROL'!P147</f>
        <v>Trimestral</v>
      </c>
      <c r="I59" s="564">
        <f>+'5 VALORACIÓN DEL CONTROL'!S147</f>
        <v>0.4</v>
      </c>
      <c r="J59" s="600"/>
      <c r="K59" s="585"/>
      <c r="L59" s="533" t="s">
        <v>1056</v>
      </c>
      <c r="M59" s="535" t="s">
        <v>1057</v>
      </c>
      <c r="N59" s="470"/>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row>
    <row r="60" spans="1:104" s="452" customFormat="1" ht="188.25" customHeight="1" x14ac:dyDescent="0.25">
      <c r="A60" s="563" t="s">
        <v>488</v>
      </c>
      <c r="B60" s="562" t="s">
        <v>11</v>
      </c>
      <c r="C60" s="585"/>
      <c r="D60" s="585"/>
      <c r="E60" s="585"/>
      <c r="F60" s="563">
        <f>'5 VALORACIÓN DEL CONTROL'!E148</f>
        <v>4</v>
      </c>
      <c r="G60" s="562" t="str">
        <f>+'5 VALORACIÓN DEL CONTROL'!I148</f>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H60" s="564" t="str">
        <f>+'5 VALORACIÓN DEL CONTROL'!P148</f>
        <v>Cada vez que se Requiera</v>
      </c>
      <c r="I60" s="564">
        <f>+'5 VALORACIÓN DEL CONTROL'!S148</f>
        <v>0.4</v>
      </c>
      <c r="J60" s="600"/>
      <c r="K60" s="585"/>
      <c r="L60" s="533" t="s">
        <v>1038</v>
      </c>
      <c r="M60" s="535" t="s">
        <v>1058</v>
      </c>
      <c r="N60" s="470"/>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row>
    <row r="61" spans="1:104" s="452" customFormat="1" ht="188.25" customHeight="1" x14ac:dyDescent="0.25">
      <c r="A61" s="563" t="s">
        <v>488</v>
      </c>
      <c r="B61" s="562" t="s">
        <v>11</v>
      </c>
      <c r="C61" s="585"/>
      <c r="D61" s="585"/>
      <c r="E61" s="585"/>
      <c r="F61" s="563">
        <f>'5 VALORACIÓN DEL CONTROL'!E149</f>
        <v>5</v>
      </c>
      <c r="G61" s="562" t="str">
        <f>+'5 VALORACIÓN DEL CONTROL'!I149</f>
        <v>El profesional asignado por el (la) Director(a) de Tecnologías y Sistema de la Información  determina  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v>
      </c>
      <c r="H61" s="564" t="str">
        <f>+'5 VALORACIÓN DEL CONTROL'!P149</f>
        <v>Cada vez que se Requiera</v>
      </c>
      <c r="I61" s="564">
        <f>+'5 VALORACIÓN DEL CONTROL'!S149</f>
        <v>0.4</v>
      </c>
      <c r="J61" s="600"/>
      <c r="K61" s="585"/>
      <c r="L61" s="533" t="s">
        <v>1059</v>
      </c>
      <c r="M61" s="535" t="s">
        <v>1060</v>
      </c>
      <c r="N61" s="470"/>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row>
    <row r="62" spans="1:104" s="452" customFormat="1" ht="188.25" customHeight="1" x14ac:dyDescent="0.25">
      <c r="A62" s="563" t="str">
        <f>'2 CONTEXTO E IDENTIFICACIÓN'!A31</f>
        <v>R5GT</v>
      </c>
      <c r="B62" s="562" t="s">
        <v>11</v>
      </c>
      <c r="C62" s="586"/>
      <c r="D62" s="586"/>
      <c r="E62" s="586"/>
      <c r="F62" s="563">
        <f>'5 VALORACIÓN DEL CONTROL'!E150</f>
        <v>6</v>
      </c>
      <c r="G62" s="562" t="str">
        <f>+'5 VALORACIÓN DEL CONTROL'!I150</f>
        <v>El profesional asignado por el (la) Director(a) de Tecnologías y Sistema de la Información  evalúa  (planificación,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v>
      </c>
      <c r="H62" s="564" t="str">
        <f>+'5 VALORACIÓN DEL CONTROL'!P150</f>
        <v>Cada vez que se Requiera</v>
      </c>
      <c r="I62" s="564">
        <f>+'5 VALORACIÓN DEL CONTROL'!S150</f>
        <v>0.4</v>
      </c>
      <c r="J62" s="588"/>
      <c r="K62" s="586"/>
      <c r="L62" s="533" t="s">
        <v>1061</v>
      </c>
      <c r="M62" s="535" t="s">
        <v>1062</v>
      </c>
      <c r="N62" s="470"/>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row>
    <row r="63" spans="1:104" s="452" customFormat="1" ht="188.25" customHeight="1" x14ac:dyDescent="0.25">
      <c r="A63" s="563" t="str">
        <f>'2 CONTEXTO E IDENTIFICACIÓN'!A32</f>
        <v>R6GT</v>
      </c>
      <c r="B63" s="562" t="s">
        <v>11</v>
      </c>
      <c r="C63" s="561"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D63" s="562" t="s">
        <v>700</v>
      </c>
      <c r="E63" s="561" t="str">
        <f>'4 MAPA CALOR INHERENTE'!E31</f>
        <v>Moderado</v>
      </c>
      <c r="F63" s="563">
        <f>+'5 VALORACIÓN DEL CONTROL'!E151</f>
        <v>1</v>
      </c>
      <c r="G63" s="562" t="str">
        <f>+'5 VALORACIÓN DEL CONTROL'!I151</f>
        <v>El (la) Director(a) de Tecnologías y Sistemas de la Información   divulga y socializa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H63" s="564" t="str">
        <f>+'5 VALORACIÓN DEL CONTROL'!P151</f>
        <v>Anual</v>
      </c>
      <c r="I63" s="564">
        <f>+'5 VALORACIÓN DEL CONTROL'!S151</f>
        <v>0.3</v>
      </c>
      <c r="J63" s="565" t="str">
        <f>'6 MAPA CALOR RESIDUAL'!G31</f>
        <v>Moderado</v>
      </c>
      <c r="K63" s="562" t="str">
        <f>'8 MAPA RIESGOS'!P31</f>
        <v>Reducir</v>
      </c>
      <c r="L63" s="533" t="s">
        <v>1063</v>
      </c>
      <c r="M63" s="535" t="s">
        <v>1064</v>
      </c>
      <c r="N63" s="470"/>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row>
    <row r="64" spans="1:104" s="452" customFormat="1" ht="188.25" customHeight="1" x14ac:dyDescent="0.25">
      <c r="A64" s="563" t="str">
        <f>'2 CONTEXTO E IDENTIFICACIÓN'!A33</f>
        <v>R7GT</v>
      </c>
      <c r="B64" s="562" t="s">
        <v>11</v>
      </c>
      <c r="C64" s="561"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D64" s="562" t="s">
        <v>700</v>
      </c>
      <c r="E64" s="561" t="str">
        <f>'4 MAPA CALOR INHERENTE'!E32</f>
        <v>Moderado</v>
      </c>
      <c r="F64" s="563">
        <f>+'5 VALORACIÓN DEL CONTROL'!E157</f>
        <v>1</v>
      </c>
      <c r="G64" s="562" t="str">
        <f>+'5 VALORACIÓN DEL CONTROL'!I157</f>
        <v>El (la) Director(a) de Tecnologías y Sistemas de la Información   convoca y lidera   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v>
      </c>
      <c r="H64" s="564" t="str">
        <f>+'5 VALORACIÓN DEL CONTROL'!P157</f>
        <v>Cada vez que se Requiera</v>
      </c>
      <c r="I64" s="564">
        <f>+'5 VALORACIÓN DEL CONTROL'!S157</f>
        <v>0.4</v>
      </c>
      <c r="J64" s="565" t="str">
        <f>'6 MAPA CALOR RESIDUAL'!G32</f>
        <v>Moderado</v>
      </c>
      <c r="K64" s="562" t="str">
        <f>'8 MAPA RIESGOS'!P32</f>
        <v>Reducir</v>
      </c>
      <c r="L64" s="533" t="s">
        <v>1065</v>
      </c>
      <c r="M64" s="535" t="s">
        <v>1066</v>
      </c>
      <c r="N64" s="470"/>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row>
    <row r="65" spans="1:104" s="452" customFormat="1" ht="188.25" customHeight="1" x14ac:dyDescent="0.25">
      <c r="A65" s="563" t="s">
        <v>497</v>
      </c>
      <c r="B65" s="562" t="s">
        <v>12</v>
      </c>
      <c r="C65" s="584" t="str">
        <f>'2 CONTEXTO E IDENTIFICACIÓN'!E34</f>
        <v>Posibilidad de afectación reputacional por no contar con el fenecimiento de la cuenta en la vigencia  debido a la identificación, clasificación y registro de información contable en rubros y cuantías que no correspondan</v>
      </c>
      <c r="D65" s="584" t="s">
        <v>700</v>
      </c>
      <c r="E65" s="584" t="str">
        <f>'4 MAPA CALOR INHERENTE'!E33</f>
        <v>Moderado</v>
      </c>
      <c r="F65" s="563">
        <f>+'5 VALORACIÓN DEL CONTROL'!E163</f>
        <v>1</v>
      </c>
      <c r="G65" s="562" t="str">
        <f>+'5 VALORACIÓN DEL CONTROL'!I163</f>
        <v>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v>
      </c>
      <c r="H65" s="564" t="str">
        <f>+'5 VALORACIÓN DEL CONTROL'!P163</f>
        <v>Mensual</v>
      </c>
      <c r="I65" s="564">
        <f>+'5 VALORACIÓN DEL CONTROL'!S163</f>
        <v>0.4</v>
      </c>
      <c r="J65" s="587" t="str">
        <f>'6 MAPA CALOR RESIDUAL'!G33</f>
        <v>Bajo</v>
      </c>
      <c r="K65" s="584" t="str">
        <f>'8 MAPA RIESGOS'!P33</f>
        <v>Aceptar</v>
      </c>
      <c r="L65" s="533" t="s">
        <v>1067</v>
      </c>
      <c r="M65" s="535" t="s">
        <v>1068</v>
      </c>
      <c r="N65" s="470"/>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row>
    <row r="66" spans="1:104" s="452" customFormat="1" ht="188.25" customHeight="1" x14ac:dyDescent="0.25">
      <c r="A66" s="563" t="str">
        <f>'2 CONTEXTO E IDENTIFICACIÓN'!A34</f>
        <v>R1GF</v>
      </c>
      <c r="B66" s="562" t="s">
        <v>12</v>
      </c>
      <c r="C66" s="586"/>
      <c r="D66" s="586"/>
      <c r="E66" s="586"/>
      <c r="F66" s="563">
        <f>+'5 VALORACIÓN DEL CONTROL'!E164</f>
        <v>2</v>
      </c>
      <c r="G66" s="562" t="str">
        <f>+'5 VALORACIÓN DEL CONTROL'!I164</f>
        <v>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v>
      </c>
      <c r="H66" s="564" t="str">
        <f>+'5 VALORACIÓN DEL CONTROL'!P164</f>
        <v>Mensual</v>
      </c>
      <c r="I66" s="564">
        <f>+'5 VALORACIÓN DEL CONTROL'!S164</f>
        <v>0.3</v>
      </c>
      <c r="J66" s="588"/>
      <c r="K66" s="586"/>
      <c r="L66" s="533" t="s">
        <v>1069</v>
      </c>
      <c r="M66" s="535" t="s">
        <v>1070</v>
      </c>
      <c r="N66" s="470"/>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row>
    <row r="67" spans="1:104" s="452" customFormat="1" ht="188.25" customHeight="1" x14ac:dyDescent="0.25">
      <c r="A67" s="563" t="str">
        <f>'2 CONTEXTO E IDENTIFICACIÓN'!A35</f>
        <v>R2GF</v>
      </c>
      <c r="B67" s="562" t="s">
        <v>12</v>
      </c>
      <c r="C67" s="561" t="str">
        <f>'2 CONTEXTO E IDENTIFICACIÓN'!E35</f>
        <v>Posibilidad de afectación económica por sanciones o multas de entes de control o demandas de terceros  debido a la realización de pagos indebidos</v>
      </c>
      <c r="D67" s="562" t="s">
        <v>700</v>
      </c>
      <c r="E67" s="561" t="str">
        <f>'4 MAPA CALOR INHERENTE'!E34</f>
        <v>Moderado</v>
      </c>
      <c r="F67" s="563">
        <f>+'5 VALORACIÓN DEL CONTROL'!E169</f>
        <v>1</v>
      </c>
      <c r="G67" s="562" t="str">
        <f>+'5 VALORACIÓN DEL CONTROL'!I169</f>
        <v>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v>
      </c>
      <c r="H67" s="564" t="str">
        <f>+'5 VALORACIÓN DEL CONTROL'!P169</f>
        <v>Mensual</v>
      </c>
      <c r="I67" s="564">
        <f>+'5 VALORACIÓN DEL CONTROL'!S169</f>
        <v>0.4</v>
      </c>
      <c r="J67" s="565" t="str">
        <f>'6 MAPA CALOR RESIDUAL'!G34</f>
        <v>Moderado</v>
      </c>
      <c r="K67" s="562" t="str">
        <f>'8 MAPA RIESGOS'!P34</f>
        <v>Reducir</v>
      </c>
      <c r="L67" s="533" t="s">
        <v>1071</v>
      </c>
      <c r="M67" s="535" t="s">
        <v>1072</v>
      </c>
      <c r="N67" s="470"/>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row>
    <row r="68" spans="1:104" s="452" customFormat="1" ht="188.25" customHeight="1" x14ac:dyDescent="0.25">
      <c r="A68" s="563" t="str">
        <f>'2 CONTEXTO E IDENTIFICACIÓN'!A36</f>
        <v>R3GF</v>
      </c>
      <c r="B68" s="562" t="s">
        <v>12</v>
      </c>
      <c r="C68" s="561"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D68" s="562" t="s">
        <v>700</v>
      </c>
      <c r="E68" s="561" t="str">
        <f>'4 MAPA CALOR INHERENTE'!E35</f>
        <v>Moderado</v>
      </c>
      <c r="F68" s="563">
        <f>+'5 VALORACIÓN DEL CONTROL'!E175</f>
        <v>1</v>
      </c>
      <c r="G68" s="562" t="str">
        <f>+'5 VALORACIÓN DEL CONTROL'!I175</f>
        <v>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v>
      </c>
      <c r="H68" s="564" t="str">
        <f>+'5 VALORACIÓN DEL CONTROL'!P175</f>
        <v>Cada vez que se Requiera</v>
      </c>
      <c r="I68" s="564">
        <f>+'5 VALORACIÓN DEL CONTROL'!S175</f>
        <v>0.4</v>
      </c>
      <c r="J68" s="565" t="str">
        <f>'6 MAPA CALOR RESIDUAL'!G35</f>
        <v>Moderado</v>
      </c>
      <c r="K68" s="562" t="str">
        <f>'8 MAPA RIESGOS'!P35</f>
        <v>Reducir</v>
      </c>
      <c r="L68" s="533" t="s">
        <v>1073</v>
      </c>
      <c r="M68" s="535" t="s">
        <v>1074</v>
      </c>
      <c r="N68" s="470"/>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row>
    <row r="69" spans="1:104" s="452" customFormat="1" ht="188.25" customHeight="1" x14ac:dyDescent="0.25">
      <c r="A69" s="563" t="s">
        <v>506</v>
      </c>
      <c r="B69" s="562" t="s">
        <v>690</v>
      </c>
      <c r="C69" s="584"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D69" s="584" t="s">
        <v>700</v>
      </c>
      <c r="E69" s="584" t="str">
        <f>'4 MAPA CALOR INHERENTE'!E36</f>
        <v>Alto</v>
      </c>
      <c r="F69" s="563">
        <f>+'5 VALORACIÓN DEL CONTROL'!E181</f>
        <v>1</v>
      </c>
      <c r="G69" s="562" t="str">
        <f>+'5 VALORACIÓN DEL CONTROL'!I181</f>
        <v>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v>
      </c>
      <c r="H69" s="564" t="str">
        <f>+'5 VALORACIÓN DEL CONTROL'!P181</f>
        <v>Cada vez que se Requiera</v>
      </c>
      <c r="I69" s="564">
        <f>+'5 VALORACIÓN DEL CONTROL'!S181</f>
        <v>0.4</v>
      </c>
      <c r="J69" s="587" t="str">
        <f>'6 MAPA CALOR RESIDUAL'!G36</f>
        <v>Alto</v>
      </c>
      <c r="K69" s="584" t="str">
        <f>'8 MAPA RIESGOS'!P36</f>
        <v>Reducir</v>
      </c>
      <c r="L69" s="533" t="s">
        <v>1075</v>
      </c>
      <c r="M69" s="534" t="s">
        <v>1076</v>
      </c>
      <c r="N69" s="470"/>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row>
    <row r="70" spans="1:104" s="452" customFormat="1" ht="188.25" customHeight="1" x14ac:dyDescent="0.25">
      <c r="A70" s="563" t="str">
        <f>'2 CONTEXTO E IDENTIFICACIÓN'!A37</f>
        <v>R1GCT</v>
      </c>
      <c r="B70" s="562" t="s">
        <v>690</v>
      </c>
      <c r="C70" s="586"/>
      <c r="D70" s="586"/>
      <c r="E70" s="586"/>
      <c r="F70" s="563">
        <f>+'5 VALORACIÓN DEL CONTROL'!E182</f>
        <v>2</v>
      </c>
      <c r="G70" s="562" t="str">
        <f>+'5 VALORACIÓN DEL CONTROL'!I182</f>
        <v>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v>
      </c>
      <c r="H70" s="564" t="str">
        <f>+'5 VALORACIÓN DEL CONTROL'!P182</f>
        <v>Cada vez que se Requiera</v>
      </c>
      <c r="I70" s="564">
        <f>+'5 VALORACIÓN DEL CONTROL'!S182</f>
        <v>0.4</v>
      </c>
      <c r="J70" s="588"/>
      <c r="K70" s="586"/>
      <c r="L70" s="533" t="s">
        <v>1077</v>
      </c>
      <c r="M70" s="535" t="s">
        <v>1078</v>
      </c>
      <c r="N70" s="470"/>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row>
    <row r="71" spans="1:104" s="452" customFormat="1" ht="188.25" customHeight="1" x14ac:dyDescent="0.25">
      <c r="A71" s="563" t="str">
        <f>'2 CONTEXTO E IDENTIFICACIÓN'!A38</f>
        <v>R2GCT</v>
      </c>
      <c r="B71" s="562" t="s">
        <v>690</v>
      </c>
      <c r="C71" s="561" t="str">
        <f>'2 CONTEXTO E IDENTIFICACIÓN'!E38</f>
        <v>Posibilidad de afectación reputacional y económica  por pasivos exigibles debido a liquidación extemporánea de los contratos fuera de los plazos acordados en el contrato o los establecidos por la ley</v>
      </c>
      <c r="D71" s="562" t="s">
        <v>700</v>
      </c>
      <c r="E71" s="561" t="str">
        <f>'4 MAPA CALOR INHERENTE'!E37</f>
        <v>Extremo</v>
      </c>
      <c r="F71" s="563">
        <f>+'5 VALORACIÓN DEL CONTROL'!E187</f>
        <v>1</v>
      </c>
      <c r="G71" s="562" t="str">
        <f>+'5 VALORACIÓN DEL CONTROL'!I187</f>
        <v>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v>
      </c>
      <c r="H71" s="564" t="str">
        <f>+'5 VALORACIÓN DEL CONTROL'!P187</f>
        <v>Trimestral</v>
      </c>
      <c r="I71" s="564">
        <f>+'5 VALORACIÓN DEL CONTROL'!S187</f>
        <v>0.4</v>
      </c>
      <c r="J71" s="565" t="str">
        <f>'6 MAPA CALOR RESIDUAL'!G37</f>
        <v>Extremo</v>
      </c>
      <c r="K71" s="562" t="str">
        <f>'8 MAPA RIESGOS'!P37</f>
        <v>Reducir</v>
      </c>
      <c r="L71" s="533" t="s">
        <v>1079</v>
      </c>
      <c r="M71" s="535" t="s">
        <v>1080</v>
      </c>
      <c r="N71" s="470"/>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row>
    <row r="72" spans="1:104" s="452" customFormat="1" ht="188.25" customHeight="1" x14ac:dyDescent="0.25">
      <c r="A72" s="563" t="str">
        <f>'2 CONTEXTO E IDENTIFICACIÓN'!A39</f>
        <v>R3GCT</v>
      </c>
      <c r="B72" s="562" t="s">
        <v>690</v>
      </c>
      <c r="C72" s="561"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D72" s="562" t="s">
        <v>700</v>
      </c>
      <c r="E72" s="561" t="str">
        <f>'4 MAPA CALOR INHERENTE'!E38</f>
        <v>Alto</v>
      </c>
      <c r="F72" s="563">
        <f>+'5 VALORACIÓN DEL CONTROL'!E193</f>
        <v>1</v>
      </c>
      <c r="G72" s="562" t="str">
        <f>+'5 VALORACIÓN DEL CONTROL'!I193</f>
        <v>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v>
      </c>
      <c r="H72" s="564" t="str">
        <f>+'5 VALORACIÓN DEL CONTROL'!P193</f>
        <v>Mensual</v>
      </c>
      <c r="I72" s="564">
        <f>+'5 VALORACIÓN DEL CONTROL'!S193</f>
        <v>0.4</v>
      </c>
      <c r="J72" s="565" t="str">
        <f>'6 MAPA CALOR RESIDUAL'!G38</f>
        <v>Alto</v>
      </c>
      <c r="K72" s="562" t="str">
        <f>'8 MAPA RIESGOS'!P38</f>
        <v>Reducir</v>
      </c>
      <c r="L72" s="533" t="s">
        <v>1081</v>
      </c>
      <c r="M72" s="535" t="s">
        <v>1082</v>
      </c>
      <c r="N72" s="470"/>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row>
    <row r="73" spans="1:104" s="452" customFormat="1" ht="188.25" customHeight="1" x14ac:dyDescent="0.25">
      <c r="A73" s="563" t="s">
        <v>515</v>
      </c>
      <c r="B73" s="562" t="s">
        <v>690</v>
      </c>
      <c r="C73" s="584" t="str">
        <f>'2 CONTEXTO E IDENTIFICACIÓN'!E40</f>
        <v xml:space="preserve">Posibilidad de afectación reputacional y económica por sanciones o multas de entes de control  debido a demoras en la adquisicion de los bienes y servicios requeridos </v>
      </c>
      <c r="D73" s="584" t="s">
        <v>700</v>
      </c>
      <c r="E73" s="584" t="str">
        <f>'4 MAPA CALOR INHERENTE'!E39</f>
        <v>Extremo</v>
      </c>
      <c r="F73" s="563">
        <f>+'5 VALORACIÓN DEL CONTROL'!E199</f>
        <v>1</v>
      </c>
      <c r="G73" s="562" t="str">
        <f>+'5 VALORACIÓN DEL CONTROL'!I199</f>
        <v>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v>
      </c>
      <c r="H73" s="564" t="str">
        <f>+'5 VALORACIÓN DEL CONTROL'!P199</f>
        <v>Mensual</v>
      </c>
      <c r="I73" s="564">
        <f>+'5 VALORACIÓN DEL CONTROL'!S199</f>
        <v>0.4</v>
      </c>
      <c r="J73" s="587" t="str">
        <f>'6 MAPA CALOR RESIDUAL'!G39</f>
        <v>Extremo</v>
      </c>
      <c r="K73" s="584" t="str">
        <f>'8 MAPA RIESGOS'!P39</f>
        <v>Reducir</v>
      </c>
      <c r="L73" s="533" t="s">
        <v>1083</v>
      </c>
      <c r="M73" s="535" t="s">
        <v>1084</v>
      </c>
      <c r="N73" s="470"/>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row>
    <row r="74" spans="1:104" s="452" customFormat="1" ht="188.25" customHeight="1" x14ac:dyDescent="0.25">
      <c r="A74" s="563" t="str">
        <f>'2 CONTEXTO E IDENTIFICACIÓN'!A40</f>
        <v>R4GCT</v>
      </c>
      <c r="B74" s="562" t="s">
        <v>690</v>
      </c>
      <c r="C74" s="586"/>
      <c r="D74" s="586"/>
      <c r="E74" s="586"/>
      <c r="F74" s="563">
        <f>+'5 VALORACIÓN DEL CONTROL'!E200</f>
        <v>2</v>
      </c>
      <c r="G74" s="562" t="str">
        <f>+'5 VALORACIÓN DEL CONTROL'!I200</f>
        <v>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v>
      </c>
      <c r="H74" s="564" t="str">
        <f>+'5 VALORACIÓN DEL CONTROL'!P200</f>
        <v>Mensual</v>
      </c>
      <c r="I74" s="564">
        <f>+'5 VALORACIÓN DEL CONTROL'!S200</f>
        <v>0.4</v>
      </c>
      <c r="J74" s="588"/>
      <c r="K74" s="586"/>
      <c r="L74" s="533" t="s">
        <v>1085</v>
      </c>
      <c r="M74" s="535" t="s">
        <v>1086</v>
      </c>
      <c r="N74" s="470"/>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row>
    <row r="75" spans="1:104" s="452" customFormat="1" ht="188.25" customHeight="1" x14ac:dyDescent="0.25">
      <c r="A75" s="563" t="str">
        <f>'2 CONTEXTO E IDENTIFICACIÓN'!A41</f>
        <v>R5GCT</v>
      </c>
      <c r="B75" s="562" t="s">
        <v>690</v>
      </c>
      <c r="C75" s="561" t="str">
        <f>'2 CONTEXTO E IDENTIFICACIÓN'!E41</f>
        <v xml:space="preserve">Posibilidad de afectación reputacional y económica por multa y/o sancion o de un ente de control  y/o quejas de un grupo de valor  debido al incumplimiento en la ejecucion de los contratos </v>
      </c>
      <c r="D75" s="562" t="s">
        <v>700</v>
      </c>
      <c r="E75" s="561" t="str">
        <f>'4 MAPA CALOR INHERENTE'!E40</f>
        <v>Extremo</v>
      </c>
      <c r="F75" s="563">
        <f>+'5 VALORACIÓN DEL CONTROL'!E205</f>
        <v>1</v>
      </c>
      <c r="G75" s="562" t="str">
        <f>+'5 VALORACIÓN DEL CONTROL'!I205</f>
        <v>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v>
      </c>
      <c r="H75" s="564" t="str">
        <f>+'5 VALORACIÓN DEL CONTROL'!P205</f>
        <v>Semestral</v>
      </c>
      <c r="I75" s="564">
        <f>+'5 VALORACIÓN DEL CONTROL'!S205</f>
        <v>0.4</v>
      </c>
      <c r="J75" s="565" t="str">
        <f>'6 MAPA CALOR RESIDUAL'!G40</f>
        <v>Extremo</v>
      </c>
      <c r="K75" s="562" t="str">
        <f>'8 MAPA RIESGOS'!P40</f>
        <v>Reducir</v>
      </c>
      <c r="L75" s="533" t="s">
        <v>1087</v>
      </c>
      <c r="M75" s="535" t="s">
        <v>1088</v>
      </c>
      <c r="N75" s="470"/>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row>
    <row r="76" spans="1:104" s="452" customFormat="1" ht="188.25" customHeight="1" x14ac:dyDescent="0.25">
      <c r="A76" s="563" t="s">
        <v>521</v>
      </c>
      <c r="B76" s="562" t="s">
        <v>691</v>
      </c>
      <c r="C76" s="584" t="str">
        <f>'2 CONTEXTO E IDENTIFICACIÓN'!E42</f>
        <v>Posibilidad de afectación reputacional por sanciones administrativas  debido al incumplimiento en la respuesta a requerimientos asociados a los procesos judiciales y acciones constitucionales</v>
      </c>
      <c r="D76" s="584" t="s">
        <v>700</v>
      </c>
      <c r="E76" s="584" t="str">
        <f>'4 MAPA CALOR INHERENTE'!E41</f>
        <v>Extremo</v>
      </c>
      <c r="F76" s="563">
        <f>+'5 VALORACIÓN DEL CONTROL'!E211</f>
        <v>1</v>
      </c>
      <c r="G76" s="562" t="str">
        <f>+'5 VALORACIÓN DEL CONTROL'!I211</f>
        <v>Los abogados designados de dar contestación a las acciones constitucionales (tutelas)  realizan  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v>
      </c>
      <c r="H76" s="564" t="str">
        <f>+'5 VALORACIÓN DEL CONTROL'!P211</f>
        <v>Diario</v>
      </c>
      <c r="I76" s="564">
        <f>+'5 VALORACIÓN DEL CONTROL'!S211</f>
        <v>0.4</v>
      </c>
      <c r="J76" s="587" t="str">
        <f>'6 MAPA CALOR RESIDUAL'!G41</f>
        <v>Extremo</v>
      </c>
      <c r="K76" s="584" t="str">
        <f>'8 MAPA RIESGOS'!P41</f>
        <v>Reducir</v>
      </c>
      <c r="L76" s="533" t="s">
        <v>1089</v>
      </c>
      <c r="M76" s="535" t="s">
        <v>1090</v>
      </c>
      <c r="N76" s="470"/>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row>
    <row r="77" spans="1:104" s="452" customFormat="1" ht="188.25" customHeight="1" x14ac:dyDescent="0.25">
      <c r="A77" s="563" t="str">
        <f>'2 CONTEXTO E IDENTIFICACIÓN'!A42</f>
        <v>R1GJ</v>
      </c>
      <c r="B77" s="562" t="s">
        <v>691</v>
      </c>
      <c r="C77" s="586"/>
      <c r="D77" s="586"/>
      <c r="E77" s="586"/>
      <c r="F77" s="563">
        <f>+'5 VALORACIÓN DEL CONTROL'!E212</f>
        <v>2</v>
      </c>
      <c r="G77" s="562" t="str">
        <f>+'5 VALORACIÓN DEL CONTROL'!I212</f>
        <v>Los abogados designados de dar contestación a los procesos judiciales  realizarán  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v>
      </c>
      <c r="H77" s="564" t="str">
        <f>+'5 VALORACIÓN DEL CONTROL'!P212</f>
        <v>Diario</v>
      </c>
      <c r="I77" s="564">
        <f>+'5 VALORACIÓN DEL CONTROL'!S212</f>
        <v>0.4</v>
      </c>
      <c r="J77" s="588"/>
      <c r="K77" s="586"/>
      <c r="L77" s="533" t="s">
        <v>1091</v>
      </c>
      <c r="M77" s="535" t="s">
        <v>1092</v>
      </c>
      <c r="N77" s="470"/>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row>
    <row r="78" spans="1:104" s="452" customFormat="1" ht="188.25" customHeight="1" x14ac:dyDescent="0.25">
      <c r="A78" s="563" t="s">
        <v>524</v>
      </c>
      <c r="B78" s="562" t="s">
        <v>692</v>
      </c>
      <c r="C78" s="584"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D78" s="584" t="s">
        <v>700</v>
      </c>
      <c r="E78" s="584" t="str">
        <f>'4 MAPA CALOR INHERENTE'!E42</f>
        <v>Moderado</v>
      </c>
      <c r="F78" s="563">
        <f>+'5 VALORACIÓN DEL CONTROL'!E217</f>
        <v>1</v>
      </c>
      <c r="G78" s="562" t="str">
        <f>+'5 VALORACIÓN DEL CONTROL'!I217</f>
        <v>Los responsables asignados   gestionan  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v>
      </c>
      <c r="H78" s="564" t="str">
        <f>+'5 VALORACIÓN DEL CONTROL'!P217</f>
        <v>Cada vez que se Requiera</v>
      </c>
      <c r="I78" s="564">
        <f>+'5 VALORACIÓN DEL CONTROL'!S217</f>
        <v>0.4</v>
      </c>
      <c r="J78" s="587" t="str">
        <f>'6 MAPA CALOR RESIDUAL'!G42</f>
        <v>Moderado</v>
      </c>
      <c r="K78" s="584" t="str">
        <f>'8 MAPA RIESGOS'!P42</f>
        <v>Reducir</v>
      </c>
      <c r="L78" s="533" t="s">
        <v>1093</v>
      </c>
      <c r="M78" s="535" t="s">
        <v>1094</v>
      </c>
      <c r="N78" s="470"/>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row>
    <row r="79" spans="1:104" s="452" customFormat="1" ht="188.25" customHeight="1" x14ac:dyDescent="0.25">
      <c r="A79" s="563" t="str">
        <f>'2 CONTEXTO E IDENTIFICACIÓN'!A43</f>
        <v>R1GI</v>
      </c>
      <c r="B79" s="562" t="s">
        <v>692</v>
      </c>
      <c r="C79" s="586"/>
      <c r="D79" s="586"/>
      <c r="E79" s="586"/>
      <c r="F79" s="563">
        <f>+'5 VALORACIÓN DEL CONTROL'!E218</f>
        <v>2</v>
      </c>
      <c r="G79" s="562" t="str">
        <f>+'5 VALORACIÓN DEL CONTROL'!I218</f>
        <v>Los responsables asignados   verifican  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v>
      </c>
      <c r="H79" s="564" t="str">
        <f>+'5 VALORACIÓN DEL CONTROL'!P218</f>
        <v>Cada vez que se Requiera</v>
      </c>
      <c r="I79" s="564">
        <f>+'5 VALORACIÓN DEL CONTROL'!S218</f>
        <v>0.4</v>
      </c>
      <c r="J79" s="588"/>
      <c r="K79" s="586"/>
      <c r="L79" s="555" t="s">
        <v>1095</v>
      </c>
      <c r="M79" s="535" t="s">
        <v>1096</v>
      </c>
      <c r="N79" s="470"/>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row>
    <row r="80" spans="1:104" s="452" customFormat="1" ht="188.25" customHeight="1" x14ac:dyDescent="0.25">
      <c r="A80" s="563" t="s">
        <v>527</v>
      </c>
      <c r="B80" s="562" t="s">
        <v>693</v>
      </c>
      <c r="C80" s="584" t="str">
        <f>'2 CONTEXTO E IDENTIFICACIÓN'!E44</f>
        <v>Posibilidad de afectación reputacional por hallazgos a la Entidad por parte de entes de control  debido al incumplimiento y/o inoportuna emisión de los informes de ley contemplados en el Plan Anual de Auditoria</v>
      </c>
      <c r="D80" s="584" t="s">
        <v>700</v>
      </c>
      <c r="E80" s="584" t="str">
        <f>'4 MAPA CALOR INHERENTE'!E43</f>
        <v>Alto</v>
      </c>
      <c r="F80" s="563">
        <f>+'5 VALORACIÓN DEL CONTROL'!E223</f>
        <v>1</v>
      </c>
      <c r="G80" s="562" t="str">
        <f>+'5 VALORACIÓN DEL CONTROL'!I223</f>
        <v>El Jefe de la Oficina de Control Interno  verifica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v>
      </c>
      <c r="H80" s="564" t="str">
        <f>+'5 VALORACIÓN DEL CONTROL'!P223</f>
        <v>Mensual</v>
      </c>
      <c r="I80" s="564">
        <f>+'5 VALORACIÓN DEL CONTROL'!S223</f>
        <v>0.4</v>
      </c>
      <c r="J80" s="587" t="str">
        <f>'6 MAPA CALOR RESIDUAL'!G43</f>
        <v>Alto</v>
      </c>
      <c r="K80" s="584" t="str">
        <f>'8 MAPA RIESGOS'!P43</f>
        <v>Reducir</v>
      </c>
      <c r="L80" s="533" t="s">
        <v>1097</v>
      </c>
      <c r="M80" s="535" t="s">
        <v>1098</v>
      </c>
      <c r="N80" s="470"/>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row>
    <row r="81" spans="1:104" s="452" customFormat="1" ht="188.25" customHeight="1" x14ac:dyDescent="0.25">
      <c r="A81" s="563" t="str">
        <f>'2 CONTEXTO E IDENTIFICACIÓN'!A44</f>
        <v>R1SM</v>
      </c>
      <c r="B81" s="562" t="s">
        <v>693</v>
      </c>
      <c r="C81" s="586"/>
      <c r="D81" s="586"/>
      <c r="E81" s="586"/>
      <c r="F81" s="563">
        <f>+'5 VALORACIÓN DEL CONTROL'!E224</f>
        <v>2</v>
      </c>
      <c r="G81" s="562" t="str">
        <f>+'5 VALORACIÓN DEL CONTROL'!I224</f>
        <v>El profesional designado por la Jefatura  verifica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v>
      </c>
      <c r="H81" s="564" t="str">
        <f>+'5 VALORACIÓN DEL CONTROL'!P224</f>
        <v>Mensual</v>
      </c>
      <c r="I81" s="564">
        <f>+'5 VALORACIÓN DEL CONTROL'!S224</f>
        <v>0.4</v>
      </c>
      <c r="J81" s="588"/>
      <c r="K81" s="586"/>
      <c r="L81" s="533" t="s">
        <v>1099</v>
      </c>
      <c r="M81" s="535" t="s">
        <v>1100</v>
      </c>
      <c r="N81" s="470"/>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row>
    <row r="82" spans="1:104" s="452" customFormat="1" ht="188.25" customHeight="1" x14ac:dyDescent="0.25">
      <c r="A82" s="563" t="s">
        <v>530</v>
      </c>
      <c r="B82" s="562" t="s">
        <v>693</v>
      </c>
      <c r="C82" s="584"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D82" s="584" t="s">
        <v>700</v>
      </c>
      <c r="E82" s="584" t="str">
        <f>'4 MAPA CALOR INHERENTE'!E44</f>
        <v>Alto</v>
      </c>
      <c r="F82" s="563">
        <f>+'5 VALORACIÓN DEL CONTROL'!E229</f>
        <v>1</v>
      </c>
      <c r="G82" s="562" t="str">
        <f>+'5 VALORACIÓN DEL CONTROL'!I229</f>
        <v>"El jefe de la Oficina de Control Interno previo a la reunión de apertura  revisa  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v>
      </c>
      <c r="H82" s="564" t="str">
        <f>+'5 VALORACIÓN DEL CONTROL'!P229</f>
        <v>Cada vez que se Requiera</v>
      </c>
      <c r="I82" s="564">
        <f>+'5 VALORACIÓN DEL CONTROL'!S229</f>
        <v>0.4</v>
      </c>
      <c r="J82" s="587" t="str">
        <f>'6 MAPA CALOR RESIDUAL'!G44</f>
        <v>Alto</v>
      </c>
      <c r="K82" s="584" t="str">
        <f>'8 MAPA RIESGOS'!P44</f>
        <v>Reducir</v>
      </c>
      <c r="L82" s="533" t="s">
        <v>1101</v>
      </c>
      <c r="M82" s="535" t="s">
        <v>1102</v>
      </c>
      <c r="N82" s="470"/>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row>
    <row r="83" spans="1:104" s="452" customFormat="1" ht="188.25" customHeight="1" x14ac:dyDescent="0.25">
      <c r="A83" s="563" t="str">
        <f>'2 CONTEXTO E IDENTIFICACIÓN'!A45</f>
        <v>R2SM</v>
      </c>
      <c r="B83" s="562" t="s">
        <v>693</v>
      </c>
      <c r="C83" s="586"/>
      <c r="D83" s="586"/>
      <c r="E83" s="586"/>
      <c r="F83" s="563">
        <f>+'5 VALORACIÓN DEL CONTROL'!E230</f>
        <v>2</v>
      </c>
      <c r="G83" s="562" t="str">
        <f>+'5 VALORACIÓN DEL CONTROL'!I230</f>
        <v>El Jefe de la Oficina de Control Interno  revisa  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v>
      </c>
      <c r="H83" s="564" t="str">
        <f>+'5 VALORACIÓN DEL CONTROL'!P230</f>
        <v>Cada vez que se Requiera</v>
      </c>
      <c r="I83" s="564">
        <f>+'5 VALORACIÓN DEL CONTROL'!S230</f>
        <v>0.4</v>
      </c>
      <c r="J83" s="588"/>
      <c r="K83" s="586"/>
      <c r="L83" s="533" t="s">
        <v>1103</v>
      </c>
      <c r="M83" s="535" t="s">
        <v>1104</v>
      </c>
      <c r="N83" s="470"/>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row>
    <row r="84" spans="1:104" s="452" customFormat="1" ht="188.25" customHeight="1" x14ac:dyDescent="0.25">
      <c r="A84" s="563" t="s">
        <v>533</v>
      </c>
      <c r="B84" s="562" t="s">
        <v>694</v>
      </c>
      <c r="C84" s="584" t="str">
        <f>'2 CONTEXTO E IDENTIFICACIÓN'!E46</f>
        <v>Posibilidad de afectación reputacional y económica por sanciones y/o multas de entes de control y/o demandas debido al ingreso tardío, incompleto o con errores de las novedades administrativas al aplicativo de nómina.</v>
      </c>
      <c r="D84" s="584" t="s">
        <v>700</v>
      </c>
      <c r="E84" s="584" t="str">
        <f>'4 MAPA CALOR INHERENTE'!E45</f>
        <v>Alto</v>
      </c>
      <c r="F84" s="563">
        <f>+'5 VALORACIÓN DEL CONTROL'!E235</f>
        <v>1</v>
      </c>
      <c r="G84" s="562" t="str">
        <f>+'5 VALORACIÓN DEL CONTROL'!I235</f>
        <v>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v>
      </c>
      <c r="H84" s="564" t="str">
        <f>+'5 VALORACIÓN DEL CONTROL'!P235</f>
        <v>Mensual</v>
      </c>
      <c r="I84" s="564">
        <f>+'5 VALORACIÓN DEL CONTROL'!S235</f>
        <v>0.4</v>
      </c>
      <c r="J84" s="587" t="str">
        <f>'6 MAPA CALOR RESIDUAL'!G45</f>
        <v>Moderado</v>
      </c>
      <c r="K84" s="584" t="str">
        <f>'8 MAPA RIESGOS'!P45</f>
        <v>Reducir</v>
      </c>
      <c r="L84" s="533" t="s">
        <v>1105</v>
      </c>
      <c r="M84" s="535" t="s">
        <v>1106</v>
      </c>
      <c r="N84" s="470"/>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row>
    <row r="85" spans="1:104" s="452" customFormat="1" ht="188.25" customHeight="1" x14ac:dyDescent="0.25">
      <c r="A85" s="563" t="str">
        <f>'2 CONTEXTO E IDENTIFICACIÓN'!A46</f>
        <v>R1GH</v>
      </c>
      <c r="B85" s="562" t="s">
        <v>694</v>
      </c>
      <c r="C85" s="586"/>
      <c r="D85" s="586"/>
      <c r="E85" s="586"/>
      <c r="F85" s="563">
        <f>+'5 VALORACIÓN DEL CONTROL'!E236</f>
        <v>2</v>
      </c>
      <c r="G85" s="562" t="str">
        <f>+'5 VALORACIÓN DEL CONTROL'!I236</f>
        <v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v>
      </c>
      <c r="H85" s="564" t="str">
        <f>+'5 VALORACIÓN DEL CONTROL'!P236</f>
        <v>Mensual</v>
      </c>
      <c r="I85" s="564">
        <f>+'5 VALORACIÓN DEL CONTROL'!S236</f>
        <v>0.25</v>
      </c>
      <c r="J85" s="588"/>
      <c r="K85" s="586"/>
      <c r="L85" s="533" t="s">
        <v>1107</v>
      </c>
      <c r="M85" s="535" t="s">
        <v>1108</v>
      </c>
      <c r="N85" s="470"/>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row>
    <row r="86" spans="1:104" s="452" customFormat="1" ht="188.25" customHeight="1" x14ac:dyDescent="0.25">
      <c r="A86" s="563" t="str">
        <f>'2 CONTEXTO E IDENTIFICACIÓN'!A47</f>
        <v>R2GH</v>
      </c>
      <c r="B86" s="562" t="s">
        <v>694</v>
      </c>
      <c r="C86" s="561" t="str">
        <f>'2 CONTEXTO E IDENTIFICACIÓN'!E47</f>
        <v>Posibilidad de afectación reputacional y económica por sanciones y/o multas de entes de control y/o demandas debido a fallas en el seguimiento a la ejecución de las actividades programadas en Plan de Trabajo de SGSST</v>
      </c>
      <c r="D86" s="562" t="s">
        <v>700</v>
      </c>
      <c r="E86" s="561" t="str">
        <f>'4 MAPA CALOR INHERENTE'!E46</f>
        <v>Alto</v>
      </c>
      <c r="F86" s="563">
        <f>+'5 VALORACIÓN DEL CONTROL'!E241</f>
        <v>1</v>
      </c>
      <c r="G86" s="562" t="str">
        <f>+'5 VALORACIÓN DEL CONTROL'!I241</f>
        <v>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v>
      </c>
      <c r="H86" s="564" t="str">
        <f>+'5 VALORACIÓN DEL CONTROL'!P241</f>
        <v>Trimestral</v>
      </c>
      <c r="I86" s="564">
        <f>+'5 VALORACIÓN DEL CONTROL'!S241</f>
        <v>0.4</v>
      </c>
      <c r="J86" s="565" t="str">
        <f>'6 MAPA CALOR RESIDUAL'!G46</f>
        <v>Alto</v>
      </c>
      <c r="K86" s="562" t="str">
        <f>'8 MAPA RIESGOS'!P46</f>
        <v>Reducir</v>
      </c>
      <c r="L86" s="533" t="s">
        <v>1109</v>
      </c>
      <c r="M86" s="535" t="s">
        <v>1110</v>
      </c>
      <c r="N86" s="470"/>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row>
    <row r="87" spans="1:104" s="452" customFormat="1" ht="188.25" customHeight="1" x14ac:dyDescent="0.25">
      <c r="A87" s="563" t="str">
        <f>'2 CONTEXTO E IDENTIFICACIÓN'!A48</f>
        <v>R3GH</v>
      </c>
      <c r="B87" s="562" t="s">
        <v>694</v>
      </c>
      <c r="C87" s="561" t="str">
        <f>'2 CONTEXTO E IDENTIFICACIÓN'!E48</f>
        <v>Posibilidad de afectación reputacional por sanciones de entes de control debido al incumplimiento en la ejecución del Plan Estratégico del Talento Humano</v>
      </c>
      <c r="D87" s="562" t="s">
        <v>700</v>
      </c>
      <c r="E87" s="561" t="str">
        <f>'4 MAPA CALOR INHERENTE'!E47</f>
        <v>Moderado</v>
      </c>
      <c r="F87" s="563">
        <f>+'5 VALORACIÓN DEL CONTROL'!E247</f>
        <v>1</v>
      </c>
      <c r="G87" s="562" t="str">
        <f>+'5 VALORACIÓN DEL CONTROL'!I247</f>
        <v>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v>
      </c>
      <c r="H87" s="564" t="str">
        <f>+'5 VALORACIÓN DEL CONTROL'!P247</f>
        <v>Trimestral</v>
      </c>
      <c r="I87" s="564">
        <f>+'5 VALORACIÓN DEL CONTROL'!S247</f>
        <v>0.4</v>
      </c>
      <c r="J87" s="565" t="str">
        <f>'6 MAPA CALOR RESIDUAL'!G47</f>
        <v>Moderado</v>
      </c>
      <c r="K87" s="562" t="str">
        <f>'8 MAPA RIESGOS'!P47</f>
        <v>Reducir</v>
      </c>
      <c r="L87" s="533" t="s">
        <v>1111</v>
      </c>
      <c r="M87" s="535" t="s">
        <v>1112</v>
      </c>
      <c r="N87" s="470"/>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row>
    <row r="88" spans="1:104" s="452" customFormat="1" ht="188.25" customHeight="1" x14ac:dyDescent="0.25">
      <c r="A88" s="563" t="str">
        <f>'2 CONTEXTO E IDENTIFICACIÓN'!A49</f>
        <v>R4GH</v>
      </c>
      <c r="B88" s="562" t="s">
        <v>694</v>
      </c>
      <c r="C88" s="561" t="str">
        <f>'2 CONTEXTO E IDENTIFICACIÓN'!E49</f>
        <v>Posibilidad de afectación reputacional por sanciones de entes de control o quejas de un grupo de valor debido a fallas en la planeacion de la estrategia del plan de cultura de integridad</v>
      </c>
      <c r="D88" s="562" t="s">
        <v>700</v>
      </c>
      <c r="E88" s="561" t="str">
        <f>'4 MAPA CALOR INHERENTE'!E48</f>
        <v>Moderado</v>
      </c>
      <c r="F88" s="563">
        <f>+'5 VALORACIÓN DEL CONTROL'!E253</f>
        <v>1</v>
      </c>
      <c r="G88" s="562" t="str">
        <f>+'5 VALORACIÓN DEL CONTROL'!I253</f>
        <v>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v>
      </c>
      <c r="H88" s="564" t="str">
        <f>+'5 VALORACIÓN DEL CONTROL'!P253</f>
        <v>Anual</v>
      </c>
      <c r="I88" s="564">
        <f>+'5 VALORACIÓN DEL CONTROL'!S253</f>
        <v>0.4</v>
      </c>
      <c r="J88" s="565" t="str">
        <f>'6 MAPA CALOR RESIDUAL'!G48</f>
        <v>Moderado</v>
      </c>
      <c r="K88" s="562" t="str">
        <f>'8 MAPA RIESGOS'!P48</f>
        <v>Reducir</v>
      </c>
      <c r="L88" s="547" t="s">
        <v>1113</v>
      </c>
      <c r="M88" s="535" t="s">
        <v>1108</v>
      </c>
      <c r="N88" s="470"/>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row>
    <row r="89" spans="1:104" s="452" customFormat="1" ht="188.25" customHeight="1" x14ac:dyDescent="0.25">
      <c r="A89" s="563" t="s">
        <v>543</v>
      </c>
      <c r="B89" s="562" t="s">
        <v>10</v>
      </c>
      <c r="C89" s="584"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D89" s="584" t="s">
        <v>700</v>
      </c>
      <c r="E89" s="584" t="str">
        <f>'4 MAPA CALOR INHERENTE'!E49</f>
        <v>Moderado</v>
      </c>
      <c r="F89" s="563">
        <f>+'5 VALORACIÓN DEL CONTROL'!E259</f>
        <v>1</v>
      </c>
      <c r="G89" s="562" t="str">
        <f>+'5 VALORACIÓN DEL CONTROL'!I259</f>
        <v>Los directores de Prevención y de Seguridad  monitorea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v>
      </c>
      <c r="H89" s="564" t="str">
        <f>+'5 VALORACIÓN DEL CONTROL'!P259</f>
        <v>Mensual</v>
      </c>
      <c r="I89" s="564">
        <f>+'5 VALORACIÓN DEL CONTROL'!S259</f>
        <v>0.4</v>
      </c>
      <c r="J89" s="587" t="str">
        <f>'6 MAPA CALOR RESIDUAL'!G49</f>
        <v>Moderado</v>
      </c>
      <c r="K89" s="584" t="str">
        <f>'8 MAPA RIESGOS'!P49</f>
        <v>Reducir</v>
      </c>
      <c r="L89" s="547" t="s">
        <v>1114</v>
      </c>
      <c r="M89" s="535"/>
      <c r="N89" s="470"/>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row>
    <row r="90" spans="1:104" s="452" customFormat="1" ht="188.25" customHeight="1" x14ac:dyDescent="0.25">
      <c r="A90" s="563" t="str">
        <f>'2 CONTEXTO E IDENTIFICACIÓN'!A50</f>
        <v>R1GS</v>
      </c>
      <c r="B90" s="562" t="s">
        <v>10</v>
      </c>
      <c r="C90" s="586"/>
      <c r="D90" s="586"/>
      <c r="E90" s="586"/>
      <c r="F90" s="563">
        <f>+'5 VALORACIÓN DEL CONTROL'!E260</f>
        <v>2</v>
      </c>
      <c r="G90" s="562" t="str">
        <f>+'5 VALORACIÓN DEL CONTROL'!I260</f>
        <v>El líder del proceso  valida  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v>
      </c>
      <c r="H90" s="564" t="str">
        <f>+'5 VALORACIÓN DEL CONTROL'!P260</f>
        <v>Trimestral</v>
      </c>
      <c r="I90" s="564">
        <f>+'5 VALORACIÓN DEL CONTROL'!S260</f>
        <v>0.4</v>
      </c>
      <c r="J90" s="588"/>
      <c r="K90" s="586"/>
      <c r="L90" s="547" t="s">
        <v>1115</v>
      </c>
      <c r="N90" s="470"/>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row>
    <row r="91" spans="1:104" s="452" customFormat="1" ht="188.25" customHeight="1" x14ac:dyDescent="0.25">
      <c r="A91" s="563" t="str">
        <f>'2 CONTEXTO E IDENTIFICACIÓN'!A51</f>
        <v>R2GS</v>
      </c>
      <c r="B91" s="562" t="s">
        <v>10</v>
      </c>
      <c r="C91" s="561" t="str">
        <f>'2 CONTEXTO E IDENTIFICACIÓN'!E51</f>
        <v>Posibilidad de afectación reputacional y económica por sobrecostos en  recursos técnicos y humanos debido al desconocimiento de las actividades a desarrollar al interior del proceso</v>
      </c>
      <c r="D91" s="562" t="s">
        <v>700</v>
      </c>
      <c r="E91" s="561" t="str">
        <f>'4 MAPA CALOR INHERENTE'!E50</f>
        <v>Moderado</v>
      </c>
      <c r="F91" s="563">
        <f>+'5 VALORACIÓN DEL CONTROL'!E265</f>
        <v>1</v>
      </c>
      <c r="G91" s="562" t="str">
        <f>+'5 VALORACIÓN DEL CONTROL'!I265</f>
        <v>El líder del proceso  gestiona  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v>
      </c>
      <c r="H91" s="564" t="str">
        <f>+'5 VALORACIÓN DEL CONTROL'!P265</f>
        <v>Semestral</v>
      </c>
      <c r="I91" s="564">
        <f>+'5 VALORACIÓN DEL CONTROL'!S265</f>
        <v>0.4</v>
      </c>
      <c r="J91" s="565" t="str">
        <f>'6 MAPA CALOR RESIDUAL'!G50</f>
        <v>Moderado</v>
      </c>
      <c r="K91" s="562" t="str">
        <f>'8 MAPA RIESGOS'!P50</f>
        <v>Reducir</v>
      </c>
      <c r="L91" s="547" t="s">
        <v>1116</v>
      </c>
      <c r="N91" s="470"/>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row>
    <row r="92" spans="1:104" s="452" customFormat="1" ht="188.25" customHeight="1" x14ac:dyDescent="0.25">
      <c r="A92" s="563" t="str">
        <f>'2 CONTEXTO E IDENTIFICACIÓN'!A52</f>
        <v>R3GS</v>
      </c>
      <c r="B92" s="562" t="s">
        <v>10</v>
      </c>
      <c r="C92" s="561" t="str">
        <f>'2 CONTEXTO E IDENTIFICACIÓN'!E52</f>
        <v>Posibilidad de afectación reputacional por deficiente atención a los usuarios de los bienes y servicios del proceso debido a la falta de capacitación</v>
      </c>
      <c r="D92" s="562" t="s">
        <v>700</v>
      </c>
      <c r="E92" s="561" t="str">
        <f>'4 MAPA CALOR INHERENTE'!E51</f>
        <v>Moderado</v>
      </c>
      <c r="F92" s="563">
        <f>+'5 VALORACIÓN DEL CONTROL'!E271</f>
        <v>1</v>
      </c>
      <c r="G92" s="562" t="str">
        <f>+'5 VALORACIÓN DEL CONTROL'!I271</f>
        <v>Los directores de Prevención y Seguridad  programan y gestionan  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v>
      </c>
      <c r="H92" s="564" t="str">
        <f>+'5 VALORACIÓN DEL CONTROL'!P271</f>
        <v>Semestral</v>
      </c>
      <c r="I92" s="564">
        <f>+'5 VALORACIÓN DEL CONTROL'!S271</f>
        <v>0.4</v>
      </c>
      <c r="J92" s="565" t="str">
        <f>'6 MAPA CALOR RESIDUAL'!G51</f>
        <v>Moderado</v>
      </c>
      <c r="K92" s="562" t="str">
        <f>'8 MAPA RIESGOS'!P51</f>
        <v>Reducir</v>
      </c>
      <c r="L92" s="547" t="s">
        <v>1117</v>
      </c>
      <c r="N92" s="470"/>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row>
    <row r="93" spans="1:104" s="62" customFormat="1" ht="188.25" customHeight="1" x14ac:dyDescent="0.25">
      <c r="A93" s="563" t="s">
        <v>552</v>
      </c>
      <c r="B93" s="562" t="s">
        <v>10</v>
      </c>
      <c r="C93" s="584" t="str">
        <f>'2 CONTEXTO E IDENTIFICACIÓN'!E53</f>
        <v>Posibilidad de afectación reputacional y económica por demandas o extralimitación de funciones de servidores debido al inadecuado acompañamiento a las manifestaciones, movilizaciones, eventos o aglomeraciones</v>
      </c>
      <c r="D93" s="584" t="s">
        <v>700</v>
      </c>
      <c r="E93" s="584" t="str">
        <f>'4 MAPA CALOR INHERENTE'!E52</f>
        <v>Moderado</v>
      </c>
      <c r="F93" s="563">
        <f>+'5 VALORACIÓN DEL CONTROL'!E277</f>
        <v>1</v>
      </c>
      <c r="G93" s="562" t="str">
        <f>+'5 VALORACIÓN DEL CONTROL'!I277</f>
        <v>El líder del proceso o el que este delegue  revisa  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v>
      </c>
      <c r="H93" s="564" t="str">
        <f>+'5 VALORACIÓN DEL CONTROL'!P277</f>
        <v>Anual</v>
      </c>
      <c r="I93" s="564">
        <f>+'5 VALORACIÓN DEL CONTROL'!S277</f>
        <v>0.3</v>
      </c>
      <c r="J93" s="587" t="str">
        <f>'6 MAPA CALOR RESIDUAL'!G52</f>
        <v>Moderado</v>
      </c>
      <c r="K93" s="584" t="str">
        <f>'8 MAPA RIESGOS'!P52</f>
        <v>Reducir</v>
      </c>
      <c r="L93" s="547" t="s">
        <v>1118</v>
      </c>
      <c r="M93" s="452"/>
      <c r="N93" s="470"/>
    </row>
    <row r="94" spans="1:104" ht="188.25" customHeight="1" x14ac:dyDescent="0.25">
      <c r="A94" s="563" t="str">
        <f>'2 CONTEXTO E IDENTIFICACIÓN'!A53</f>
        <v>R4GS</v>
      </c>
      <c r="B94" s="562" t="s">
        <v>10</v>
      </c>
      <c r="C94" s="586"/>
      <c r="D94" s="586"/>
      <c r="E94" s="586"/>
      <c r="F94" s="563">
        <f>+'5 VALORACIÓN DEL CONTROL'!E278</f>
        <v>2</v>
      </c>
      <c r="G94" s="562" t="str">
        <f>+'5 VALORACIÓN DEL CONTROL'!I278</f>
        <v>El líder del proceso o el que este delegue  revisa  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v>
      </c>
      <c r="H94" s="564" t="str">
        <f>+'5 VALORACIÓN DEL CONTROL'!P278</f>
        <v>Trimestral</v>
      </c>
      <c r="I94" s="564">
        <f>+'5 VALORACIÓN DEL CONTROL'!S278</f>
        <v>0.3</v>
      </c>
      <c r="J94" s="588"/>
      <c r="K94" s="586"/>
      <c r="L94" s="547" t="s">
        <v>1119</v>
      </c>
      <c r="M94" s="452"/>
      <c r="N94" s="470"/>
    </row>
    <row r="95" spans="1:104" ht="188.25" customHeight="1" x14ac:dyDescent="0.2">
      <c r="A95" s="563" t="str">
        <f>'2 CONTEXTO E IDENTIFICACIÓN'!A54</f>
        <v>R1AB</v>
      </c>
      <c r="B95" s="562" t="s">
        <v>695</v>
      </c>
      <c r="C95" s="561"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D95" s="562" t="s">
        <v>700</v>
      </c>
      <c r="E95" s="561" t="str">
        <f>'4 MAPA CALOR INHERENTE'!E53</f>
        <v>Alto</v>
      </c>
      <c r="F95" s="563">
        <f>+'5 VALORACIÓN DEL CONTROL'!E283</f>
        <v>1</v>
      </c>
      <c r="G95" s="562" t="str">
        <f>+'5 VALORACIÓN DEL CONTROL'!I283</f>
        <v>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v>
      </c>
      <c r="H95" s="564" t="str">
        <f>+'5 VALORACIÓN DEL CONTROL'!P283</f>
        <v>Programación</v>
      </c>
      <c r="I95" s="564">
        <f>+'5 VALORACIÓN DEL CONTROL'!S283</f>
        <v>0.4</v>
      </c>
      <c r="J95" s="565" t="str">
        <f>'6 MAPA CALOR RESIDUAL'!G53</f>
        <v>Alto</v>
      </c>
      <c r="K95" s="562" t="str">
        <f>'8 MAPA RIESGOS'!P53</f>
        <v>Reducir</v>
      </c>
      <c r="L95" s="547" t="s">
        <v>1120</v>
      </c>
      <c r="M95" s="537" t="s">
        <v>1127</v>
      </c>
      <c r="N95" s="470"/>
    </row>
    <row r="96" spans="1:104" ht="188.25" customHeight="1" x14ac:dyDescent="0.2">
      <c r="A96" s="563" t="str">
        <f>'2 CONTEXTO E IDENTIFICACIÓN'!A55</f>
        <v>R2AB</v>
      </c>
      <c r="B96" s="562" t="s">
        <v>695</v>
      </c>
      <c r="C96" s="561" t="str">
        <f>'2 CONTEXTO E IDENTIFICACIÓN'!E55</f>
        <v xml:space="preserve">Posibilidad de afectación económica por sanciones o multas de entes de control   debido a la reclamación de los siniestros fuera de los tiempos establecidos en los que no opere la prescripción   </v>
      </c>
      <c r="D96" s="562" t="s">
        <v>700</v>
      </c>
      <c r="E96" s="561" t="str">
        <f>'4 MAPA CALOR INHERENTE'!E54</f>
        <v>Alto</v>
      </c>
      <c r="F96" s="563">
        <f>+'5 VALORACIÓN DEL CONTROL'!E289</f>
        <v>1</v>
      </c>
      <c r="G96" s="562" t="str">
        <f>+'5 VALORACIÓN DEL CONTROL'!I289</f>
        <v>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v>
      </c>
      <c r="H96" s="564" t="str">
        <f>+'5 VALORACIÓN DEL CONTROL'!P289</f>
        <v>Cada vez que se Requiera</v>
      </c>
      <c r="I96" s="564">
        <f>+'5 VALORACIÓN DEL CONTROL'!S289</f>
        <v>0.3</v>
      </c>
      <c r="J96" s="565" t="str">
        <f>'6 MAPA CALOR RESIDUAL'!G54</f>
        <v>Alto</v>
      </c>
      <c r="K96" s="562" t="str">
        <f>'8 MAPA RIESGOS'!P54</f>
        <v>Reducir</v>
      </c>
      <c r="L96" s="547" t="s">
        <v>1121</v>
      </c>
      <c r="M96" s="538" t="s">
        <v>1128</v>
      </c>
      <c r="N96" s="470"/>
    </row>
    <row r="97" spans="1:14" ht="188.25" customHeight="1" x14ac:dyDescent="0.2">
      <c r="A97" s="563" t="s">
        <v>560</v>
      </c>
      <c r="B97" s="562" t="s">
        <v>695</v>
      </c>
      <c r="C97" s="584" t="str">
        <f>'2 CONTEXTO E IDENTIFICACIÓN'!E56</f>
        <v xml:space="preserve">Posibilidad de afectación reputacional y económica  por sanciones o multas de entes de control  debido al suministro de los bienes y servicios requeridos, fuera de los tiempos establecidos en los contratos </v>
      </c>
      <c r="D97" s="584" t="s">
        <v>700</v>
      </c>
      <c r="E97" s="584" t="str">
        <f>'4 MAPA CALOR INHERENTE'!E55</f>
        <v>Alto</v>
      </c>
      <c r="F97" s="563">
        <f>+'5 VALORACIÓN DEL CONTROL'!E295</f>
        <v>1</v>
      </c>
      <c r="G97" s="562" t="str">
        <f>+'5 VALORACIÓN DEL CONTROL'!I295</f>
        <v>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v>
      </c>
      <c r="H97" s="564" t="str">
        <f>+'5 VALORACIÓN DEL CONTROL'!P295</f>
        <v>Mensual</v>
      </c>
      <c r="I97" s="564">
        <f>+'5 VALORACIÓN DEL CONTROL'!S295</f>
        <v>0.4</v>
      </c>
      <c r="J97" s="587" t="str">
        <f>'6 MAPA CALOR RESIDUAL'!G55</f>
        <v>Alto</v>
      </c>
      <c r="K97" s="584" t="str">
        <f>'8 MAPA RIESGOS'!P55</f>
        <v>Reducir</v>
      </c>
      <c r="L97" s="547" t="s">
        <v>1122</v>
      </c>
      <c r="M97" s="538" t="s">
        <v>1129</v>
      </c>
      <c r="N97" s="470"/>
    </row>
    <row r="98" spans="1:14" ht="188.25" customHeight="1" x14ac:dyDescent="0.25">
      <c r="A98" s="563" t="str">
        <f>'2 CONTEXTO E IDENTIFICACIÓN'!A56</f>
        <v>R3AB</v>
      </c>
      <c r="B98" s="562" t="s">
        <v>695</v>
      </c>
      <c r="C98" s="586"/>
      <c r="D98" s="586"/>
      <c r="E98" s="586"/>
      <c r="F98" s="563">
        <f>+'5 VALORACIÓN DEL CONTROL'!E296</f>
        <v>2</v>
      </c>
      <c r="G98" s="562" t="str">
        <f>+'5 VALORACIÓN DEL CONTROL'!I296</f>
        <v>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v>
      </c>
      <c r="H98" s="564" t="str">
        <f>+'5 VALORACIÓN DEL CONTROL'!P296</f>
        <v>Cada vez que se Requiera</v>
      </c>
      <c r="I98" s="564">
        <f>+'5 VALORACIÓN DEL CONTROL'!S296</f>
        <v>0.4</v>
      </c>
      <c r="J98" s="588"/>
      <c r="K98" s="586"/>
      <c r="L98" s="547" t="s">
        <v>1123</v>
      </c>
      <c r="M98" s="535" t="s">
        <v>1130</v>
      </c>
      <c r="N98" s="470"/>
    </row>
    <row r="99" spans="1:14" ht="188.25" customHeight="1" x14ac:dyDescent="0.25">
      <c r="A99" s="563" t="s">
        <v>563</v>
      </c>
      <c r="B99" s="562" t="s">
        <v>695</v>
      </c>
      <c r="C99" s="584"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D99" s="584" t="s">
        <v>700</v>
      </c>
      <c r="E99" s="584" t="str">
        <f>'4 MAPA CALOR INHERENTE'!E56</f>
        <v>Alto</v>
      </c>
      <c r="F99" s="563">
        <f>+'5 VALORACIÓN DEL CONTROL'!E301</f>
        <v>1</v>
      </c>
      <c r="G99" s="562" t="str">
        <f>+'5 VALORACIÓN DEL CONTROL'!I301</f>
        <v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v>
      </c>
      <c r="H99" s="564" t="str">
        <f>+'5 VALORACIÓN DEL CONTROL'!P301</f>
        <v>Anual</v>
      </c>
      <c r="I99" s="564">
        <f>+'5 VALORACIÓN DEL CONTROL'!S301</f>
        <v>0.4</v>
      </c>
      <c r="J99" s="587" t="str">
        <f>'6 MAPA CALOR RESIDUAL'!G56</f>
        <v>Alto</v>
      </c>
      <c r="K99" s="584" t="str">
        <f>'8 MAPA RIESGOS'!P56</f>
        <v>Reducir</v>
      </c>
      <c r="L99" s="547" t="s">
        <v>1124</v>
      </c>
      <c r="M99" s="452"/>
      <c r="N99" s="470"/>
    </row>
    <row r="100" spans="1:14" ht="188.25" customHeight="1" x14ac:dyDescent="0.25">
      <c r="A100" s="563" t="str">
        <f>'2 CONTEXTO E IDENTIFICACIÓN'!A57</f>
        <v>R4AB</v>
      </c>
      <c r="B100" s="562" t="s">
        <v>695</v>
      </c>
      <c r="C100" s="586"/>
      <c r="D100" s="586"/>
      <c r="E100" s="586"/>
      <c r="F100" s="563">
        <f>+'5 VALORACIÓN DEL CONTROL'!E302</f>
        <v>2</v>
      </c>
      <c r="G100" s="562" t="str">
        <f>+'5 VALORACIÓN DEL CONTROL'!I302</f>
        <v>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v>
      </c>
      <c r="H100" s="564" t="str">
        <f>+'5 VALORACIÓN DEL CONTROL'!P302</f>
        <v>Mensual</v>
      </c>
      <c r="I100" s="564">
        <f>+'5 VALORACIÓN DEL CONTROL'!S302</f>
        <v>0.4</v>
      </c>
      <c r="J100" s="588"/>
      <c r="K100" s="586"/>
      <c r="L100" s="547" t="s">
        <v>1125</v>
      </c>
      <c r="M100" s="452"/>
      <c r="N100" s="470"/>
    </row>
    <row r="101" spans="1:14" ht="188.25" customHeight="1" x14ac:dyDescent="0.25">
      <c r="A101" s="563" t="s">
        <v>566</v>
      </c>
      <c r="B101" s="562" t="s">
        <v>695</v>
      </c>
      <c r="C101" s="584" t="str">
        <f>'2 CONTEXTO E IDENTIFICACIÓN'!E58</f>
        <v>Posibilidad de afectación reputacional y económica por sanciones o multas de entes de control y/o quejas de los grupos de interes debido a la inadecuada disposición de los residuos peligrosos (Talleres)</v>
      </c>
      <c r="D101" s="584" t="s">
        <v>700</v>
      </c>
      <c r="E101" s="584" t="str">
        <f>'4 MAPA CALOR INHERENTE'!E57</f>
        <v>Alto</v>
      </c>
      <c r="F101" s="563">
        <f>+'5 VALORACIÓN DEL CONTROL'!E307</f>
        <v>1</v>
      </c>
      <c r="G101" s="562" t="str">
        <f>+'5 VALORACIÓN DEL CONTROL'!I307</f>
        <v>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101" s="564" t="str">
        <f>+'5 VALORACIÓN DEL CONTROL'!P307</f>
        <v>Cada vez que se Requiera</v>
      </c>
      <c r="I101" s="564">
        <f>+'5 VALORACIÓN DEL CONTROL'!S307</f>
        <v>0.4</v>
      </c>
      <c r="J101" s="587" t="str">
        <f>'6 MAPA CALOR RESIDUAL'!G57</f>
        <v>Alto</v>
      </c>
      <c r="K101" s="584" t="str">
        <f>'8 MAPA RIESGOS'!P57</f>
        <v>Reducir</v>
      </c>
      <c r="L101" s="548" t="s">
        <v>1126</v>
      </c>
      <c r="M101" s="452"/>
      <c r="N101" s="470"/>
    </row>
    <row r="102" spans="1:14" ht="188.25" customHeight="1" x14ac:dyDescent="0.25">
      <c r="A102" s="563" t="str">
        <f>'2 CONTEXTO E IDENTIFICACIÓN'!A58</f>
        <v>R5AB</v>
      </c>
      <c r="B102" s="562" t="s">
        <v>695</v>
      </c>
      <c r="C102" s="586"/>
      <c r="D102" s="586"/>
      <c r="E102" s="586"/>
      <c r="F102" s="563">
        <f>+'5 VALORACIÓN DEL CONTROL'!E308</f>
        <v>2</v>
      </c>
      <c r="G102" s="562" t="str">
        <f>+'5 VALORACIÓN DEL CONTROL'!I308</f>
        <v>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102" s="564" t="str">
        <f>+'5 VALORACIÓN DEL CONTROL'!P308</f>
        <v>Cada vez que se Requiera</v>
      </c>
      <c r="I102" s="564">
        <f>+'5 VALORACIÓN DEL CONTROL'!S308</f>
        <v>0.4</v>
      </c>
      <c r="J102" s="588"/>
      <c r="K102" s="586"/>
      <c r="L102" s="548" t="s">
        <v>1126</v>
      </c>
      <c r="M102" s="452"/>
      <c r="N102" s="470"/>
    </row>
    <row r="103" spans="1:14" ht="188.25" customHeight="1" x14ac:dyDescent="0.25">
      <c r="A103" s="563" t="str">
        <f>'2 CONTEXTO E IDENTIFICACIÓN'!A59</f>
        <v>R1GIP</v>
      </c>
      <c r="B103" s="562" t="s">
        <v>696</v>
      </c>
      <c r="C103" s="561" t="str">
        <f>'2 CONTEXTO E IDENTIFICACIÓN'!E59</f>
        <v>Posibilidad de afectación reputacional y económica por denuncias o sanciones de entes de control debido al incumplimiento en la prestación del servicio psicosocial (Prestación continua e ininterrumpida del servicio)</v>
      </c>
      <c r="D103" s="562" t="s">
        <v>700</v>
      </c>
      <c r="E103" s="561" t="str">
        <f>'4 MAPA CALOR INHERENTE'!E58</f>
        <v>Alto</v>
      </c>
      <c r="F103" s="563">
        <f>+'5 VALORACIÓN DEL CONTROL'!E313</f>
        <v>1</v>
      </c>
      <c r="G103" s="562" t="str">
        <f>+'5 VALORACIÓN DEL CONTROL'!I313</f>
        <v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v>
      </c>
      <c r="H103" s="564" t="str">
        <f>+'5 VALORACIÓN DEL CONTROL'!P313</f>
        <v>Mensual</v>
      </c>
      <c r="I103" s="564">
        <f>+'5 VALORACIÓN DEL CONTROL'!S313</f>
        <v>0.4</v>
      </c>
      <c r="J103" s="565" t="str">
        <f>'6 MAPA CALOR RESIDUAL'!G58</f>
        <v>Moderado</v>
      </c>
      <c r="K103" s="562" t="str">
        <f>'8 MAPA RIESGOS'!P58</f>
        <v>Reducir</v>
      </c>
      <c r="L103" s="549" t="s">
        <v>1131</v>
      </c>
      <c r="M103" s="535" t="s">
        <v>1132</v>
      </c>
      <c r="N103" s="470"/>
    </row>
    <row r="104" spans="1:14" ht="188.25" customHeight="1" x14ac:dyDescent="0.25">
      <c r="A104" s="563" t="str">
        <f>'2 CONTEXTO E IDENTIFICACIÓN'!A60</f>
        <v>R2GIP</v>
      </c>
      <c r="B104" s="562" t="s">
        <v>696</v>
      </c>
      <c r="C104" s="561"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D104" s="562" t="s">
        <v>700</v>
      </c>
      <c r="E104" s="561" t="str">
        <f>'4 MAPA CALOR INHERENTE'!E59</f>
        <v>Moderado</v>
      </c>
      <c r="F104" s="563">
        <f>+'5 VALORACIÓN DEL CONTROL'!E319</f>
        <v>1</v>
      </c>
      <c r="G104" s="562" t="str">
        <f>+'5 VALORACIÓN DEL CONTROL'!I319</f>
        <v>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v>
      </c>
      <c r="H104" s="564" t="str">
        <f>+'5 VALORACIÓN DEL CONTROL'!P319</f>
        <v>Min 2 veces al mes</v>
      </c>
      <c r="I104" s="564">
        <f>+'5 VALORACIÓN DEL CONTROL'!S319</f>
        <v>0.4</v>
      </c>
      <c r="J104" s="565" t="str">
        <f>'6 MAPA CALOR RESIDUAL'!G59</f>
        <v>Moderado</v>
      </c>
      <c r="K104" s="562" t="str">
        <f>'8 MAPA RIESGOS'!P59</f>
        <v>Reducir</v>
      </c>
      <c r="L104" s="547" t="s">
        <v>1133</v>
      </c>
      <c r="M104" s="535" t="s">
        <v>1134</v>
      </c>
      <c r="N104" s="470"/>
    </row>
    <row r="105" spans="1:14" ht="188.25" customHeight="1" x14ac:dyDescent="0.25">
      <c r="A105" s="563" t="str">
        <f>'2 CONTEXTO E IDENTIFICACIÓN'!A61</f>
        <v>R3GIP</v>
      </c>
      <c r="B105" s="562" t="s">
        <v>696</v>
      </c>
      <c r="C105" s="561" t="str">
        <f>'2 CONTEXTO E IDENTIFICACIÓN'!E61</f>
        <v>Posibilidad de afectación reputacional por demandas legales y disciplinarias  debido a la fuga o Rescate de PPL en remisiones salud</v>
      </c>
      <c r="D105" s="562" t="s">
        <v>700</v>
      </c>
      <c r="E105" s="561" t="str">
        <f>'4 MAPA CALOR INHERENTE'!E60</f>
        <v>Moderado</v>
      </c>
      <c r="F105" s="563">
        <f>+'5 VALORACIÓN DEL CONTROL'!E325</f>
        <v>1</v>
      </c>
      <c r="G105" s="562" t="str">
        <f>+'5 VALORACIÓN DEL CONTROL'!I325</f>
        <v>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v>
      </c>
      <c r="H105" s="564" t="str">
        <f>+'5 VALORACIÓN DEL CONTROL'!P325</f>
        <v>Cada vez que se Requiera</v>
      </c>
      <c r="I105" s="564">
        <f>+'5 VALORACIÓN DEL CONTROL'!S325</f>
        <v>0.4</v>
      </c>
      <c r="J105" s="565" t="str">
        <f>'6 MAPA CALOR RESIDUAL'!G60</f>
        <v>Moderado</v>
      </c>
      <c r="K105" s="562" t="str">
        <f>'8 MAPA RIESGOS'!P60</f>
        <v>Reducir</v>
      </c>
      <c r="L105" s="547" t="s">
        <v>1135</v>
      </c>
      <c r="M105" s="535" t="s">
        <v>1136</v>
      </c>
      <c r="N105" s="470"/>
    </row>
    <row r="106" spans="1:14" ht="188.25" customHeight="1" x14ac:dyDescent="0.25">
      <c r="A106" s="563" t="s">
        <v>578</v>
      </c>
      <c r="B106" s="562" t="s">
        <v>696</v>
      </c>
      <c r="C106" s="584"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D106" s="584" t="s">
        <v>700</v>
      </c>
      <c r="E106" s="584" t="str">
        <f>'4 MAPA CALOR INHERENTE'!E61</f>
        <v>Moderado</v>
      </c>
      <c r="F106" s="563">
        <f>+'5 VALORACIÓN DEL CONTROL'!E331</f>
        <v>1</v>
      </c>
      <c r="G106" s="562" t="str">
        <f>+'5 VALORACIÓN DEL CONTROL'!I331</f>
        <v>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v>
      </c>
      <c r="H106" s="564" t="str">
        <f>+'5 VALORACIÓN DEL CONTROL'!P331</f>
        <v>Mensual</v>
      </c>
      <c r="I106" s="564">
        <f>+'5 VALORACIÓN DEL CONTROL'!S331</f>
        <v>0.4</v>
      </c>
      <c r="J106" s="587" t="str">
        <f>'6 MAPA CALOR RESIDUAL'!G61</f>
        <v>Moderado</v>
      </c>
      <c r="K106" s="584" t="str">
        <f>'8 MAPA RIESGOS'!P61</f>
        <v>Reducir</v>
      </c>
      <c r="L106" s="547" t="s">
        <v>1137</v>
      </c>
      <c r="M106" s="535" t="s">
        <v>1138</v>
      </c>
      <c r="N106" s="470"/>
    </row>
    <row r="107" spans="1:14" ht="188.25" customHeight="1" x14ac:dyDescent="0.25">
      <c r="A107" s="563" t="str">
        <f>'2 CONTEXTO E IDENTIFICACIÓN'!A62</f>
        <v>R4GIP</v>
      </c>
      <c r="B107" s="562" t="s">
        <v>696</v>
      </c>
      <c r="C107" s="586"/>
      <c r="D107" s="586"/>
      <c r="E107" s="586"/>
      <c r="F107" s="563">
        <f>+'5 VALORACIÓN DEL CONTROL'!E332</f>
        <v>2</v>
      </c>
      <c r="G107" s="562" t="str">
        <f>+'5 VALORACIÓN DEL CONTROL'!I332</f>
        <v>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v>
      </c>
      <c r="H107" s="564" t="str">
        <f>+'5 VALORACIÓN DEL CONTROL'!P332</f>
        <v>Mensual</v>
      </c>
      <c r="I107" s="564">
        <f>+'5 VALORACIÓN DEL CONTROL'!S332</f>
        <v>0.4</v>
      </c>
      <c r="J107" s="588"/>
      <c r="K107" s="586"/>
      <c r="L107" s="547" t="s">
        <v>1139</v>
      </c>
      <c r="M107" s="535" t="s">
        <v>1140</v>
      </c>
      <c r="N107" s="470"/>
    </row>
    <row r="108" spans="1:14" ht="188.25" customHeight="1" x14ac:dyDescent="0.25">
      <c r="A108" s="563" t="str">
        <f>'2 CONTEXTO E IDENTIFICACIÓN'!A63</f>
        <v>R5GIP</v>
      </c>
      <c r="B108" s="562" t="s">
        <v>696</v>
      </c>
      <c r="C108" s="561" t="str">
        <f>'2 CONTEXTO E IDENTIFICACIÓN'!E63</f>
        <v>Posibilidad de afectación reputacional y económica por demanda de los PPL, familiar, tercero o entes control debido al incumplimiento en la cobertura de los puestos de servicio y las actividades programadas</v>
      </c>
      <c r="D108" s="562" t="s">
        <v>700</v>
      </c>
      <c r="E108" s="561" t="str">
        <f>'4 MAPA CALOR INHERENTE'!E62</f>
        <v>Moderado</v>
      </c>
      <c r="F108" s="563">
        <f>+'5 VALORACIÓN DEL CONTROL'!E337</f>
        <v>1</v>
      </c>
      <c r="G108" s="562" t="str">
        <f>+'5 VALORACIÓN DEL CONTROL'!I337</f>
        <v>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v>
      </c>
      <c r="H108" s="564" t="str">
        <f>+'5 VALORACIÓN DEL CONTROL'!P337</f>
        <v>Diario</v>
      </c>
      <c r="I108" s="564">
        <f>+'5 VALORACIÓN DEL CONTROL'!S337</f>
        <v>0.4</v>
      </c>
      <c r="J108" s="565" t="str">
        <f>'6 MAPA CALOR RESIDUAL'!G62</f>
        <v>Moderado</v>
      </c>
      <c r="K108" s="562" t="str">
        <f>'8 MAPA RIESGOS'!P62</f>
        <v>Reducir</v>
      </c>
      <c r="L108" s="547" t="s">
        <v>1141</v>
      </c>
      <c r="M108" s="535" t="s">
        <v>1142</v>
      </c>
      <c r="N108" s="470"/>
    </row>
    <row r="109" spans="1:14" ht="188.25" customHeight="1" x14ac:dyDescent="0.25">
      <c r="A109" s="563" t="str">
        <f>'2 CONTEXTO E IDENTIFICACIÓN'!A64</f>
        <v>R6GIP</v>
      </c>
      <c r="B109" s="562" t="s">
        <v>696</v>
      </c>
      <c r="C109" s="561"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D109" s="562" t="s">
        <v>700</v>
      </c>
      <c r="E109" s="561" t="str">
        <f>'4 MAPA CALOR INHERENTE'!E63</f>
        <v>Moderado</v>
      </c>
      <c r="F109" s="563">
        <f>+'5 VALORACIÓN DEL CONTROL'!E343</f>
        <v>1</v>
      </c>
      <c r="G109" s="562" t="str">
        <f>+'5 VALORACIÓN DEL CONTROL'!I343</f>
        <v>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v>
      </c>
      <c r="H109" s="564" t="str">
        <f>+'5 VALORACIÓN DEL CONTROL'!P343</f>
        <v>Mensual</v>
      </c>
      <c r="I109" s="564">
        <f>+'5 VALORACIÓN DEL CONTROL'!S343</f>
        <v>0.4</v>
      </c>
      <c r="J109" s="565" t="str">
        <f>'6 MAPA CALOR RESIDUAL'!G63</f>
        <v>Moderado</v>
      </c>
      <c r="K109" s="562" t="str">
        <f>'8 MAPA RIESGOS'!P63</f>
        <v>Reducir</v>
      </c>
      <c r="L109" s="547" t="s">
        <v>1143</v>
      </c>
      <c r="M109" s="535" t="s">
        <v>1144</v>
      </c>
      <c r="N109" s="470"/>
    </row>
    <row r="110" spans="1:14" ht="188.25" customHeight="1" x14ac:dyDescent="0.25">
      <c r="A110" s="563" t="str">
        <f>'2 CONTEXTO E IDENTIFICACIÓN'!A65</f>
        <v>R7GIP</v>
      </c>
      <c r="B110" s="562" t="s">
        <v>696</v>
      </c>
      <c r="C110" s="561" t="str">
        <f>'2 CONTEXTO E IDENTIFICACIÓN'!E65</f>
        <v>Posibilidad de afectación reputacional por sanción disciplinaria  debido a fuga/rescates o falencia en la seguridad dentro del sistema penitenciario</v>
      </c>
      <c r="D110" s="562" t="s">
        <v>700</v>
      </c>
      <c r="E110" s="561" t="str">
        <f>'4 MAPA CALOR INHERENTE'!E64</f>
        <v>Alto</v>
      </c>
      <c r="F110" s="563">
        <f>+'5 VALORACIÓN DEL CONTROL'!E349</f>
        <v>1</v>
      </c>
      <c r="G110" s="562" t="str">
        <f>+'5 VALORACIÓN DEL CONTROL'!I349</f>
        <v>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v>
      </c>
      <c r="H110" s="564" t="str">
        <f>+'5 VALORACIÓN DEL CONTROL'!P349</f>
        <v>Cada vez que se Requiera</v>
      </c>
      <c r="I110" s="564">
        <f>+'5 VALORACIÓN DEL CONTROL'!S349</f>
        <v>0.4</v>
      </c>
      <c r="J110" s="565" t="str">
        <f>'6 MAPA CALOR RESIDUAL'!G64</f>
        <v>Alto</v>
      </c>
      <c r="K110" s="562" t="str">
        <f>'8 MAPA RIESGOS'!P64</f>
        <v>Reducir</v>
      </c>
      <c r="L110" s="547" t="s">
        <v>1145</v>
      </c>
      <c r="M110" s="535" t="s">
        <v>1146</v>
      </c>
      <c r="N110" s="470"/>
    </row>
    <row r="111" spans="1:14" ht="188.25" customHeight="1" x14ac:dyDescent="0.25">
      <c r="A111" s="563" t="str">
        <f>'2 CONTEXTO E IDENTIFICACIÓN'!A66</f>
        <v>R8GIP</v>
      </c>
      <c r="B111" s="562" t="s">
        <v>696</v>
      </c>
      <c r="C111" s="561" t="str">
        <f>'2 CONTEXTO E IDENTIFICACIÓN'!E66</f>
        <v>Posibilidad de afectación reputacional por requerimientos de entes de control debido a la pérdida de la confidencialidad de la información</v>
      </c>
      <c r="D111" s="562" t="s">
        <v>700</v>
      </c>
      <c r="E111" s="561" t="str">
        <f>'4 MAPA CALOR INHERENTE'!E65</f>
        <v>Alto</v>
      </c>
      <c r="F111" s="563">
        <f>+'5 VALORACIÓN DEL CONTROL'!E355</f>
        <v>1</v>
      </c>
      <c r="G111" s="562" t="str">
        <f>+'5 VALORACIÓN DEL CONTROL'!I355</f>
        <v>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v>
      </c>
      <c r="H111" s="564" t="str">
        <f>+'5 VALORACIÓN DEL CONTROL'!P355</f>
        <v>Cada vez que se Requiera</v>
      </c>
      <c r="I111" s="564">
        <f>+'5 VALORACIÓN DEL CONTROL'!S355</f>
        <v>0.4</v>
      </c>
      <c r="J111" s="565" t="str">
        <f>'6 MAPA CALOR RESIDUAL'!G65</f>
        <v>Alto</v>
      </c>
      <c r="K111" s="562" t="str">
        <f>'8 MAPA RIESGOS'!P65</f>
        <v>Reducir</v>
      </c>
      <c r="L111" s="547" t="s">
        <v>1147</v>
      </c>
      <c r="M111" s="535" t="s">
        <v>1148</v>
      </c>
      <c r="N111" s="470"/>
    </row>
    <row r="112" spans="1:14" ht="188.25" customHeight="1" x14ac:dyDescent="0.25">
      <c r="A112" s="563" t="str">
        <f>'2 CONTEXTO E IDENTIFICACIÓN'!A67</f>
        <v>R9GIP</v>
      </c>
      <c r="B112" s="562" t="s">
        <v>696</v>
      </c>
      <c r="C112" s="561" t="str">
        <f>'2 CONTEXTO E IDENTIFICACIÓN'!E67</f>
        <v xml:space="preserve">Posibilidad de afectación reputacional por requerimientos de entes de control y autoridades judiciales debido al vencimiento de trámites Jurídicos. </v>
      </c>
      <c r="D112" s="562" t="s">
        <v>700</v>
      </c>
      <c r="E112" s="561" t="str">
        <f>'4 MAPA CALOR INHERENTE'!E66</f>
        <v>Alto</v>
      </c>
      <c r="F112" s="563">
        <f>+'5 VALORACIÓN DEL CONTROL'!E361</f>
        <v>1</v>
      </c>
      <c r="G112" s="562" t="str">
        <f>+'5 VALORACIÓN DEL CONTROL'!I361</f>
        <v>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v>
      </c>
      <c r="H112" s="564" t="str">
        <f>+'5 VALORACIÓN DEL CONTROL'!P361</f>
        <v>Diario</v>
      </c>
      <c r="I112" s="564">
        <f>+'5 VALORACIÓN DEL CONTROL'!S361</f>
        <v>0.4</v>
      </c>
      <c r="J112" s="565" t="str">
        <f>'6 MAPA CALOR RESIDUAL'!G66</f>
        <v>Alto</v>
      </c>
      <c r="K112" s="562" t="str">
        <f>'8 MAPA RIESGOS'!P66</f>
        <v>Reducir</v>
      </c>
      <c r="L112" s="547" t="s">
        <v>1149</v>
      </c>
      <c r="M112" s="535" t="s">
        <v>1150</v>
      </c>
      <c r="N112" s="470"/>
    </row>
    <row r="113" spans="1:14" ht="188.25" customHeight="1" x14ac:dyDescent="0.25">
      <c r="A113" s="563" t="str">
        <f>'2 CONTEXTO E IDENTIFICACIÓN'!A68</f>
        <v>R10GIP</v>
      </c>
      <c r="B113" s="562" t="s">
        <v>696</v>
      </c>
      <c r="C113" s="561" t="str">
        <f>'2 CONTEXTO E IDENTIFICACIÓN'!E68</f>
        <v xml:space="preserve">Posibilidad de afectación reputacional por requerimientos de entes de control y autoridades judiciales debido a la prescripción de trámites Jurídicos. </v>
      </c>
      <c r="D113" s="562" t="s">
        <v>700</v>
      </c>
      <c r="E113" s="561" t="str">
        <f>'4 MAPA CALOR INHERENTE'!E67</f>
        <v>Alto</v>
      </c>
      <c r="F113" s="563">
        <f>+'5 VALORACIÓN DEL CONTROL'!E367</f>
        <v>1</v>
      </c>
      <c r="G113" s="562" t="str">
        <f>+'5 VALORACIÓN DEL CONTROL'!I367</f>
        <v>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v>
      </c>
      <c r="H113" s="564" t="str">
        <f>+'5 VALORACIÓN DEL CONTROL'!P367</f>
        <v>Cada vez que se Requiera</v>
      </c>
      <c r="I113" s="564">
        <f>+'5 VALORACIÓN DEL CONTROL'!S367</f>
        <v>0.4</v>
      </c>
      <c r="J113" s="565" t="str">
        <f>'6 MAPA CALOR RESIDUAL'!G67</f>
        <v>Alto</v>
      </c>
      <c r="K113" s="562" t="str">
        <f>'8 MAPA RIESGOS'!P67</f>
        <v>Reducir</v>
      </c>
      <c r="L113" s="547" t="s">
        <v>1151</v>
      </c>
      <c r="M113" s="535" t="s">
        <v>1152</v>
      </c>
      <c r="N113" s="470"/>
    </row>
    <row r="114" spans="1:14" ht="188.25" customHeight="1" x14ac:dyDescent="0.25">
      <c r="A114" s="563" t="s">
        <v>598</v>
      </c>
      <c r="B114" s="562" t="s">
        <v>696</v>
      </c>
      <c r="C114" s="584" t="str">
        <f>'2 CONTEXTO E IDENTIFICACIÓN'!E69</f>
        <v>Posibilidad de afectación reputacional por requerimientos de entes de control y autoridades judiciales  debido a permitir la prolongación Ilícita de la libertad</v>
      </c>
      <c r="D114" s="584" t="s">
        <v>700</v>
      </c>
      <c r="E114" s="584" t="str">
        <f>'4 MAPA CALOR INHERENTE'!E68</f>
        <v>Alto</v>
      </c>
      <c r="F114" s="563">
        <f>+'5 VALORACIÓN DEL CONTROL'!E373</f>
        <v>1</v>
      </c>
      <c r="G114" s="562" t="str">
        <f>+'5 VALORACIÓN DEL CONTROL'!I373</f>
        <v>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v>
      </c>
      <c r="H114" s="564" t="str">
        <f>+'5 VALORACIÓN DEL CONTROL'!P373</f>
        <v>Diario</v>
      </c>
      <c r="I114" s="564">
        <f>+'5 VALORACIÓN DEL CONTROL'!S373</f>
        <v>0.4</v>
      </c>
      <c r="J114" s="587" t="str">
        <f>'6 MAPA CALOR RESIDUAL'!G68</f>
        <v>Alto</v>
      </c>
      <c r="K114" s="584" t="str">
        <f>'8 MAPA RIESGOS'!P68</f>
        <v>Reducir</v>
      </c>
      <c r="L114" s="547" t="s">
        <v>1153</v>
      </c>
      <c r="M114" s="535" t="s">
        <v>1154</v>
      </c>
      <c r="N114" s="470"/>
    </row>
    <row r="115" spans="1:14" ht="188.25" customHeight="1" x14ac:dyDescent="0.25">
      <c r="A115" s="563" t="str">
        <f>'2 CONTEXTO E IDENTIFICACIÓN'!A69</f>
        <v>R11GIP</v>
      </c>
      <c r="B115" s="562" t="s">
        <v>696</v>
      </c>
      <c r="C115" s="586"/>
      <c r="D115" s="586"/>
      <c r="E115" s="586"/>
      <c r="F115" s="563">
        <f>+'5 VALORACIÓN DEL CONTROL'!E374</f>
        <v>2</v>
      </c>
      <c r="G115" s="562" t="str">
        <f>+'5 VALORACIÓN DEL CONTROL'!I374</f>
        <v>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v>
      </c>
      <c r="H115" s="564" t="str">
        <f>+'5 VALORACIÓN DEL CONTROL'!P374</f>
        <v>Diario</v>
      </c>
      <c r="I115" s="564">
        <f>+'5 VALORACIÓN DEL CONTROL'!S374</f>
        <v>0.4</v>
      </c>
      <c r="J115" s="588"/>
      <c r="K115" s="586"/>
      <c r="L115" s="547" t="s">
        <v>1155</v>
      </c>
      <c r="M115" s="535" t="s">
        <v>1156</v>
      </c>
      <c r="N115" s="470"/>
    </row>
    <row r="116" spans="1:14" ht="188.25" customHeight="1" x14ac:dyDescent="0.25">
      <c r="A116" s="563" t="str">
        <f>'2 CONTEXTO E IDENTIFICACIÓN'!A70</f>
        <v>R12GIP</v>
      </c>
      <c r="B116" s="562" t="s">
        <v>696</v>
      </c>
      <c r="C116" s="561" t="str">
        <f>'2 CONTEXTO E IDENTIFICACIÓN'!E70</f>
        <v>Posibilidad de afectación reputacional por requerimientos de entes de control y autoridades judiciales debido a Hojas de vida incompletas, desactualizadas o imprecisas (Física o en el aplicativo SISIPEC WEB)</v>
      </c>
      <c r="D116" s="562" t="s">
        <v>700</v>
      </c>
      <c r="E116" s="561" t="str">
        <f>'4 MAPA CALOR INHERENTE'!E69</f>
        <v>Alto</v>
      </c>
      <c r="F116" s="563">
        <f>+'5 VALORACIÓN DEL CONTROL'!E379</f>
        <v>1</v>
      </c>
      <c r="G116" s="562" t="str">
        <f>+'5 VALORACIÓN DEL CONTROL'!I379</f>
        <v>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v>
      </c>
      <c r="H116" s="564" t="str">
        <f>+'5 VALORACIÓN DEL CONTROL'!P379</f>
        <v>Cada vez que se Requiera</v>
      </c>
      <c r="I116" s="564">
        <f>+'5 VALORACIÓN DEL CONTROL'!S379</f>
        <v>0.4</v>
      </c>
      <c r="J116" s="565" t="str">
        <f>'6 MAPA CALOR RESIDUAL'!G69</f>
        <v>Alto</v>
      </c>
      <c r="K116" s="562" t="str">
        <f>'8 MAPA RIESGOS'!P69</f>
        <v>Reducir</v>
      </c>
      <c r="L116" s="547" t="s">
        <v>1157</v>
      </c>
      <c r="M116" s="535" t="s">
        <v>1158</v>
      </c>
      <c r="N116" s="470"/>
    </row>
    <row r="117" spans="1:14" ht="188.25" customHeight="1" x14ac:dyDescent="0.25">
      <c r="A117" s="563" t="str">
        <f>'2 CONTEXTO E IDENTIFICACIÓN'!A71</f>
        <v>R13GIP</v>
      </c>
      <c r="B117" s="562" t="s">
        <v>696</v>
      </c>
      <c r="C117" s="561" t="str">
        <f>'2 CONTEXTO E IDENTIFICACIÓN'!E71</f>
        <v>Posibilidad de afectación reputacional por requerimientos de entes de control y autoridades judiciales debido a conceder u otorgar libertad o trasladar a una PPL sin el debido cumplimiento de los requisitos legales.</v>
      </c>
      <c r="D117" s="562" t="s">
        <v>700</v>
      </c>
      <c r="E117" s="561" t="str">
        <f>'4 MAPA CALOR INHERENTE'!E70</f>
        <v>Alto</v>
      </c>
      <c r="F117" s="563">
        <f>+'5 VALORACIÓN DEL CONTROL'!E385</f>
        <v>1</v>
      </c>
      <c r="G117" s="562" t="str">
        <f>+'5 VALORACIÓN DEL CONTROL'!I385</f>
        <v>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v>
      </c>
      <c r="H117" s="564" t="str">
        <f>+'5 VALORACIÓN DEL CONTROL'!P385</f>
        <v>Cada vez que se Requiera</v>
      </c>
      <c r="I117" s="564">
        <f>+'5 VALORACIÓN DEL CONTROL'!S385</f>
        <v>0.4</v>
      </c>
      <c r="J117" s="565" t="str">
        <f>'6 MAPA CALOR RESIDUAL'!G70</f>
        <v>Alto</v>
      </c>
      <c r="K117" s="562" t="str">
        <f>'8 MAPA RIESGOS'!P70</f>
        <v>Reducir</v>
      </c>
      <c r="L117" s="547" t="s">
        <v>1159</v>
      </c>
      <c r="M117" s="535" t="s">
        <v>1160</v>
      </c>
      <c r="N117" s="470"/>
    </row>
    <row r="118" spans="1:14" ht="188.25" customHeight="1" x14ac:dyDescent="0.25">
      <c r="A118" s="563" t="s">
        <v>604</v>
      </c>
      <c r="B118" s="562" t="s">
        <v>696</v>
      </c>
      <c r="C118" s="584" t="str">
        <f>'2 CONTEXTO E IDENTIFICACIÓN'!E72</f>
        <v xml:space="preserve">Posibilidad de afectación reputacional por requerimientos de entes de control y autoridades judiciales  debido a la privación ilegal de la libertad </v>
      </c>
      <c r="D118" s="584" t="s">
        <v>700</v>
      </c>
      <c r="E118" s="584" t="str">
        <f>'4 MAPA CALOR INHERENTE'!E71</f>
        <v>Alto</v>
      </c>
      <c r="F118" s="563">
        <f>+'5 VALORACIÓN DEL CONTROL'!E391</f>
        <v>1</v>
      </c>
      <c r="G118" s="562" t="str">
        <f>+'5 VALORACIÓN DEL CONTROL'!I391</f>
        <v>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v>
      </c>
      <c r="H118" s="564" t="str">
        <f>+'5 VALORACIÓN DEL CONTROL'!P391</f>
        <v>Cada vez que se Requiera</v>
      </c>
      <c r="I118" s="564">
        <f>+'5 VALORACIÓN DEL CONTROL'!S391</f>
        <v>0.4</v>
      </c>
      <c r="J118" s="587" t="str">
        <f>'6 MAPA CALOR RESIDUAL'!G71</f>
        <v>Alto</v>
      </c>
      <c r="K118" s="584" t="str">
        <f>'8 MAPA RIESGOS'!P71</f>
        <v>Reducir</v>
      </c>
      <c r="L118" s="547" t="s">
        <v>1161</v>
      </c>
      <c r="M118" s="535" t="s">
        <v>1162</v>
      </c>
      <c r="N118" s="470"/>
    </row>
    <row r="119" spans="1:14" ht="188.25" customHeight="1" x14ac:dyDescent="0.25">
      <c r="A119" s="563" t="str">
        <f>'2 CONTEXTO E IDENTIFICACIÓN'!A72</f>
        <v>R14GIP</v>
      </c>
      <c r="B119" s="562" t="s">
        <v>696</v>
      </c>
      <c r="C119" s="586"/>
      <c r="D119" s="586"/>
      <c r="E119" s="586"/>
      <c r="F119" s="563">
        <f>+'5 VALORACIÓN DEL CONTROL'!E392</f>
        <v>2</v>
      </c>
      <c r="G119" s="562" t="str">
        <f>+'5 VALORACIÓN DEL CONTROL'!I392</f>
        <v>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v>
      </c>
      <c r="H119" s="564" t="str">
        <f>+'5 VALORACIÓN DEL CONTROL'!P392</f>
        <v>Cada vez que se Requiera</v>
      </c>
      <c r="I119" s="564">
        <f>+'5 VALORACIÓN DEL CONTROL'!S392</f>
        <v>0.4</v>
      </c>
      <c r="J119" s="588"/>
      <c r="K119" s="586"/>
      <c r="L119" s="547" t="s">
        <v>1163</v>
      </c>
      <c r="M119" s="535" t="s">
        <v>1164</v>
      </c>
      <c r="N119" s="470"/>
    </row>
    <row r="120" spans="1:14" ht="188.25" customHeight="1" x14ac:dyDescent="0.25">
      <c r="A120" s="563" t="str">
        <f>'2 CONTEXTO E IDENTIFICACIÓN'!A73</f>
        <v>R1GCI</v>
      </c>
      <c r="B120" s="562" t="s">
        <v>697</v>
      </c>
      <c r="C120" s="561"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D120" s="562" t="s">
        <v>700</v>
      </c>
      <c r="E120" s="561" t="str">
        <f>'4 MAPA CALOR INHERENTE'!E72</f>
        <v>Moderado</v>
      </c>
      <c r="F120" s="563">
        <f>+'5 VALORACIÓN DEL CONTROL'!E397</f>
        <v>1</v>
      </c>
      <c r="G120" s="562" t="str">
        <f>+'5 VALORACIÓN DEL CONTROL'!I397</f>
        <v>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v>
      </c>
      <c r="H120" s="564" t="str">
        <f>+'5 VALORACIÓN DEL CONTROL'!P397</f>
        <v>Anual</v>
      </c>
      <c r="I120" s="564">
        <f>+'5 VALORACIÓN DEL CONTROL'!S397</f>
        <v>0.4</v>
      </c>
      <c r="J120" s="565" t="str">
        <f>'6 MAPA CALOR RESIDUAL'!G72</f>
        <v>Moderado</v>
      </c>
      <c r="K120" s="562" t="str">
        <f>'8 MAPA RIESGOS'!P72</f>
        <v>Reducir</v>
      </c>
      <c r="L120" s="547" t="s">
        <v>1165</v>
      </c>
      <c r="M120" s="452" t="s">
        <v>1166</v>
      </c>
      <c r="N120" s="470"/>
    </row>
    <row r="121" spans="1:14" ht="188.25" customHeight="1" x14ac:dyDescent="0.2">
      <c r="A121" s="563" t="str">
        <f>'2 CONTEXTO E IDENTIFICACIÓN'!A74</f>
        <v>R1GTS</v>
      </c>
      <c r="B121" s="562" t="s">
        <v>698</v>
      </c>
      <c r="C121" s="561"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D121" s="562" t="s">
        <v>700</v>
      </c>
      <c r="E121" s="561" t="str">
        <f>'4 MAPA CALOR INHERENTE'!E73</f>
        <v>Moderado</v>
      </c>
      <c r="F121" s="563">
        <f>+'5 VALORACIÓN DEL CONTROL'!E403</f>
        <v>1</v>
      </c>
      <c r="G121" s="562" t="str">
        <f>+'5 VALORACIÓN DEL CONTROL'!I403</f>
        <v>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v>
      </c>
      <c r="H121" s="564" t="str">
        <f>+'5 VALORACIÓN DEL CONTROL'!P403</f>
        <v>Mensual</v>
      </c>
      <c r="I121" s="564">
        <f>+'5 VALORACIÓN DEL CONTROL'!S403</f>
        <v>0.4</v>
      </c>
      <c r="J121" s="565" t="str">
        <f>'6 MAPA CALOR RESIDUAL'!G73</f>
        <v>Moderado</v>
      </c>
      <c r="K121" s="562" t="str">
        <f>'8 MAPA RIESGOS'!P73</f>
        <v>Reducir</v>
      </c>
      <c r="L121" s="547" t="s">
        <v>1167</v>
      </c>
      <c r="M121" s="537" t="s">
        <v>1168</v>
      </c>
      <c r="N121" s="470"/>
    </row>
    <row r="122" spans="1:14" ht="188.25" customHeight="1" x14ac:dyDescent="0.2">
      <c r="A122" s="563" t="s">
        <v>613</v>
      </c>
      <c r="B122" s="562" t="s">
        <v>698</v>
      </c>
      <c r="C122" s="599"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D122" s="599" t="s">
        <v>700</v>
      </c>
      <c r="E122" s="599" t="str">
        <f>'4 MAPA CALOR INHERENTE'!E74</f>
        <v>Moderado</v>
      </c>
      <c r="F122" s="563">
        <f>+'5 VALORACIÓN DEL CONTROL'!E409</f>
        <v>1</v>
      </c>
      <c r="G122" s="562" t="str">
        <f>+'5 VALORACIÓN DEL CONTROL'!I409</f>
        <v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v>
      </c>
      <c r="H122" s="564" t="str">
        <f>+'5 VALORACIÓN DEL CONTROL'!P409</f>
        <v>Mensual</v>
      </c>
      <c r="I122" s="564">
        <f>+'5 VALORACIÓN DEL CONTROL'!S409</f>
        <v>0.4</v>
      </c>
      <c r="J122" s="601" t="str">
        <f>'6 MAPA CALOR RESIDUAL'!G74</f>
        <v>Moderado</v>
      </c>
      <c r="K122" s="599" t="str">
        <f>'8 MAPA RIESGOS'!P74</f>
        <v>Reducir</v>
      </c>
      <c r="L122" s="547" t="s">
        <v>1169</v>
      </c>
      <c r="M122" s="550" t="s">
        <v>1170</v>
      </c>
      <c r="N122" s="470"/>
    </row>
    <row r="123" spans="1:14" ht="188.25" customHeight="1" x14ac:dyDescent="0.25">
      <c r="A123" s="563" t="s">
        <v>613</v>
      </c>
      <c r="B123" s="562" t="s">
        <v>698</v>
      </c>
      <c r="C123" s="599"/>
      <c r="D123" s="599"/>
      <c r="E123" s="599"/>
      <c r="F123" s="563">
        <f>+'5 VALORACIÓN DEL CONTROL'!E410</f>
        <v>2</v>
      </c>
      <c r="G123" s="562" t="str">
        <f>+'5 VALORACIÓN DEL CONTROL'!I410</f>
        <v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v>
      </c>
      <c r="H123" s="564" t="str">
        <f>+'5 VALORACIÓN DEL CONTROL'!P410</f>
        <v>Mensual</v>
      </c>
      <c r="I123" s="564">
        <f>+'5 VALORACIÓN DEL CONTROL'!S410</f>
        <v>0.4</v>
      </c>
      <c r="J123" s="601"/>
      <c r="K123" s="599"/>
      <c r="L123" s="547" t="s">
        <v>1169</v>
      </c>
      <c r="M123" s="551" t="s">
        <v>1171</v>
      </c>
      <c r="N123" s="470"/>
    </row>
    <row r="124" spans="1:14" ht="188.25" customHeight="1" x14ac:dyDescent="0.25">
      <c r="A124" s="563" t="s">
        <v>613</v>
      </c>
      <c r="B124" s="562" t="s">
        <v>698</v>
      </c>
      <c r="C124" s="599"/>
      <c r="D124" s="599"/>
      <c r="E124" s="599"/>
      <c r="F124" s="563">
        <f>+'5 VALORACIÓN DEL CONTROL'!E411</f>
        <v>3</v>
      </c>
      <c r="G124" s="562" t="str">
        <f>+'5 VALORACIÓN DEL CONTROL'!I411</f>
        <v>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v>
      </c>
      <c r="H124" s="564" t="str">
        <f>+'5 VALORACIÓN DEL CONTROL'!P411</f>
        <v>Mensual</v>
      </c>
      <c r="I124" s="564">
        <f>+'5 VALORACIÓN DEL CONTROL'!S411</f>
        <v>0.4</v>
      </c>
      <c r="J124" s="601"/>
      <c r="K124" s="599"/>
      <c r="L124" s="547" t="s">
        <v>1167</v>
      </c>
      <c r="M124" s="551" t="s">
        <v>1172</v>
      </c>
      <c r="N124" s="470"/>
    </row>
    <row r="125" spans="1:14" ht="188.25" customHeight="1" x14ac:dyDescent="0.25">
      <c r="A125" s="563" t="str">
        <f>'2 CONTEXTO E IDENTIFICACIÓN'!A75</f>
        <v>R2GTS</v>
      </c>
      <c r="B125" s="562" t="s">
        <v>698</v>
      </c>
      <c r="C125" s="599"/>
      <c r="D125" s="599"/>
      <c r="E125" s="599"/>
      <c r="F125" s="563">
        <f>+'5 VALORACIÓN DEL CONTROL'!E412</f>
        <v>4</v>
      </c>
      <c r="G125" s="562" t="str">
        <f>+'5 VALORACIÓN DEL CONTROL'!I412</f>
        <v>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v>
      </c>
      <c r="H125" s="564" t="str">
        <f>+'5 VALORACIÓN DEL CONTROL'!P412</f>
        <v>Cada vez que se Requiera</v>
      </c>
      <c r="I125" s="564">
        <f>+'5 VALORACIÓN DEL CONTROL'!S412</f>
        <v>0.4</v>
      </c>
      <c r="J125" s="601"/>
      <c r="K125" s="599"/>
      <c r="L125" s="547" t="s">
        <v>1167</v>
      </c>
      <c r="M125" s="551" t="s">
        <v>1173</v>
      </c>
      <c r="N125" s="470"/>
    </row>
    <row r="126" spans="1:14" x14ac:dyDescent="0.25">
      <c r="A126" s="566"/>
    </row>
  </sheetData>
  <sheetProtection algorithmName="SHA-512" hashValue="MBArAhbBMovT5OgVzn+AR3Tmx49J5PEMq1e62KcBI1Jdhw3UDnUy6GJaCediQU9CeBuYyuFXu9EttdTdUqGIpQ==" saltValue="It/LsukX6yrQBlyrP0DAHA==" spinCount="100000" sheet="1" objects="1" scenarios="1" selectLockedCells="1" selectUnlockedCells="1"/>
  <protectedRanges>
    <protectedRange algorithmName="SHA-512" hashValue="NgO/hu1xvRDdiMaUD/FGh5T6QVAMY67cWMbU0YHuU7swwM5fBI5p0sHYFvaXvm6co8UtUI9Hl+C0rSVjyl6yWQ==" saltValue="cru2NaH73itdcHhjG6Ad8A==" spinCount="100000" sqref="L7:M9" name="Rango1"/>
    <protectedRange algorithmName="SHA-512" hashValue="NgO/hu1xvRDdiMaUD/FGh5T6QVAMY67cWMbU0YHuU7swwM5fBI5p0sHYFvaXvm6co8UtUI9Hl+C0rSVjyl6yWQ==" saltValue="cru2NaH73itdcHhjG6Ad8A==" spinCount="100000" sqref="L10:M12" name="Rango1_1"/>
    <protectedRange algorithmName="SHA-512" hashValue="NgO/hu1xvRDdiMaUD/FGh5T6QVAMY67cWMbU0YHuU7swwM5fBI5p0sHYFvaXvm6co8UtUI9Hl+C0rSVjyl6yWQ==" saltValue="cru2NaH73itdcHhjG6Ad8A==" spinCount="100000" sqref="L13:M16" name="Rango1_2"/>
    <protectedRange algorithmName="SHA-512" hashValue="NgO/hu1xvRDdiMaUD/FGh5T6QVAMY67cWMbU0YHuU7swwM5fBI5p0sHYFvaXvm6co8UtUI9Hl+C0rSVjyl6yWQ==" saltValue="cru2NaH73itdcHhjG6Ad8A==" spinCount="100000" sqref="L17:M18" name="Rango1_3"/>
    <protectedRange algorithmName="SHA-512" hashValue="NgO/hu1xvRDdiMaUD/FGh5T6QVAMY67cWMbU0YHuU7swwM5fBI5p0sHYFvaXvm6co8UtUI9Hl+C0rSVjyl6yWQ==" saltValue="cru2NaH73itdcHhjG6Ad8A==" spinCount="100000" sqref="L21:M22" name="Rango1_4"/>
    <protectedRange algorithmName="SHA-512" hashValue="NgO/hu1xvRDdiMaUD/FGh5T6QVAMY67cWMbU0YHuU7swwM5fBI5p0sHYFvaXvm6co8UtUI9Hl+C0rSVjyl6yWQ==" saltValue="cru2NaH73itdcHhjG6Ad8A==" spinCount="100000" sqref="L19:M20" name="Rango1_5"/>
    <protectedRange algorithmName="SHA-512" hashValue="NgO/hu1xvRDdiMaUD/FGh5T6QVAMY67cWMbU0YHuU7swwM5fBI5p0sHYFvaXvm6co8UtUI9Hl+C0rSVjyl6yWQ==" saltValue="cru2NaH73itdcHhjG6Ad8A==" spinCount="100000" sqref="L23:M23" name="Rango1_6"/>
    <protectedRange algorithmName="SHA-512" hashValue="NgO/hu1xvRDdiMaUD/FGh5T6QVAMY67cWMbU0YHuU7swwM5fBI5p0sHYFvaXvm6co8UtUI9Hl+C0rSVjyl6yWQ==" saltValue="cru2NaH73itdcHhjG6Ad8A==" spinCount="100000" sqref="L24 M24:M26" name="Rango1_7"/>
    <protectedRange algorithmName="SHA-512" hashValue="NgO/hu1xvRDdiMaUD/FGh5T6QVAMY67cWMbU0YHuU7swwM5fBI5p0sHYFvaXvm6co8UtUI9Hl+C0rSVjyl6yWQ==" saltValue="cru2NaH73itdcHhjG6Ad8A==" spinCount="100000" sqref="L25:L26" name="Rango1_1_1"/>
    <protectedRange algorithmName="SHA-512" hashValue="NgO/hu1xvRDdiMaUD/FGh5T6QVAMY67cWMbU0YHuU7swwM5fBI5p0sHYFvaXvm6co8UtUI9Hl+C0rSVjyl6yWQ==" saltValue="cru2NaH73itdcHhjG6Ad8A==" spinCount="100000" sqref="L27:M31" name="Rango1_8"/>
    <protectedRange algorithmName="SHA-512" hashValue="NgO/hu1xvRDdiMaUD/FGh5T6QVAMY67cWMbU0YHuU7swwM5fBI5p0sHYFvaXvm6co8UtUI9Hl+C0rSVjyl6yWQ==" saltValue="cru2NaH73itdcHhjG6Ad8A==" spinCount="100000" sqref="L32:M32" name="Rango1_9"/>
    <protectedRange algorithmName="SHA-512" hashValue="NgO/hu1xvRDdiMaUD/FGh5T6QVAMY67cWMbU0YHuU7swwM5fBI5p0sHYFvaXvm6co8UtUI9Hl+C0rSVjyl6yWQ==" saltValue="cru2NaH73itdcHhjG6Ad8A==" spinCount="100000" sqref="M33:M36" name="Rango1_10"/>
    <protectedRange algorithmName="SHA-512" hashValue="NgO/hu1xvRDdiMaUD/FGh5T6QVAMY67cWMbU0YHuU7swwM5fBI5p0sHYFvaXvm6co8UtUI9Hl+C0rSVjyl6yWQ==" saltValue="cru2NaH73itdcHhjG6Ad8A==" spinCount="100000" sqref="L33:L36" name="Rango1_2_1"/>
    <protectedRange algorithmName="SHA-512" hashValue="NgO/hu1xvRDdiMaUD/FGh5T6QVAMY67cWMbU0YHuU7swwM5fBI5p0sHYFvaXvm6co8UtUI9Hl+C0rSVjyl6yWQ==" saltValue="cru2NaH73itdcHhjG6Ad8A==" spinCount="100000" sqref="L37:M37" name="Rango1_11"/>
    <protectedRange algorithmName="SHA-512" hashValue="NgO/hu1xvRDdiMaUD/FGh5T6QVAMY67cWMbU0YHuU7swwM5fBI5p0sHYFvaXvm6co8UtUI9Hl+C0rSVjyl6yWQ==" saltValue="cru2NaH73itdcHhjG6Ad8A==" spinCount="100000" sqref="L38" name="Rango1_13"/>
    <protectedRange algorithmName="SHA-512" hashValue="NgO/hu1xvRDdiMaUD/FGh5T6QVAMY67cWMbU0YHuU7swwM5fBI5p0sHYFvaXvm6co8UtUI9Hl+C0rSVjyl6yWQ==" saltValue="cru2NaH73itdcHhjG6Ad8A==" spinCount="100000" sqref="L39:L42" name="Rango1_14"/>
    <protectedRange algorithmName="SHA-512" hashValue="NgO/hu1xvRDdiMaUD/FGh5T6QVAMY67cWMbU0YHuU7swwM5fBI5p0sHYFvaXvm6co8UtUI9Hl+C0rSVjyl6yWQ==" saltValue="cru2NaH73itdcHhjG6Ad8A==" spinCount="100000" sqref="M39" name="Rango1_15"/>
    <protectedRange algorithmName="SHA-512" hashValue="NgO/hu1xvRDdiMaUD/FGh5T6QVAMY67cWMbU0YHuU7swwM5fBI5p0sHYFvaXvm6co8UtUI9Hl+C0rSVjyl6yWQ==" saltValue="cru2NaH73itdcHhjG6Ad8A==" spinCount="100000" sqref="L43:M43" name="Rango1_16"/>
    <protectedRange algorithmName="SHA-512" hashValue="NgO/hu1xvRDdiMaUD/FGh5T6QVAMY67cWMbU0YHuU7swwM5fBI5p0sHYFvaXvm6co8UtUI9Hl+C0rSVjyl6yWQ==" saltValue="cru2NaH73itdcHhjG6Ad8A==" spinCount="100000" sqref="L44:M46" name="Rango1_17"/>
    <protectedRange algorithmName="SHA-512" hashValue="NgO/hu1xvRDdiMaUD/FGh5T6QVAMY67cWMbU0YHuU7swwM5fBI5p0sHYFvaXvm6co8UtUI9Hl+C0rSVjyl6yWQ==" saltValue="cru2NaH73itdcHhjG6Ad8A==" spinCount="100000" sqref="L47:M49" name="Rango1_18"/>
    <protectedRange algorithmName="SHA-512" hashValue="NgO/hu1xvRDdiMaUD/FGh5T6QVAMY67cWMbU0YHuU7swwM5fBI5p0sHYFvaXvm6co8UtUI9Hl+C0rSVjyl6yWQ==" saltValue="cru2NaH73itdcHhjG6Ad8A==" spinCount="100000" sqref="L50:M51" name="Rango1_19"/>
    <protectedRange algorithmName="SHA-512" hashValue="NgO/hu1xvRDdiMaUD/FGh5T6QVAMY67cWMbU0YHuU7swwM5fBI5p0sHYFvaXvm6co8UtUI9Hl+C0rSVjyl6yWQ==" saltValue="cru2NaH73itdcHhjG6Ad8A==" spinCount="100000" sqref="L52:M54" name="Rango1_20"/>
    <protectedRange algorithmName="SHA-512" hashValue="NgO/hu1xvRDdiMaUD/FGh5T6QVAMY67cWMbU0YHuU7swwM5fBI5p0sHYFvaXvm6co8UtUI9Hl+C0rSVjyl6yWQ==" saltValue="cru2NaH73itdcHhjG6Ad8A==" spinCount="100000" sqref="L55:M56" name="Rango1_12"/>
    <protectedRange algorithmName="SHA-512" hashValue="NgO/hu1xvRDdiMaUD/FGh5T6QVAMY67cWMbU0YHuU7swwM5fBI5p0sHYFvaXvm6co8UtUI9Hl+C0rSVjyl6yWQ==" saltValue="cru2NaH73itdcHhjG6Ad8A==" spinCount="100000" sqref="L57:M62" name="Rango1_21"/>
    <protectedRange algorithmName="SHA-512" hashValue="NgO/hu1xvRDdiMaUD/FGh5T6QVAMY67cWMbU0YHuU7swwM5fBI5p0sHYFvaXvm6co8UtUI9Hl+C0rSVjyl6yWQ==" saltValue="cru2NaH73itdcHhjG6Ad8A==" spinCount="100000" sqref="L63:M66" name="Rango1_22"/>
    <protectedRange algorithmName="SHA-512" hashValue="NgO/hu1xvRDdiMaUD/FGh5T6QVAMY67cWMbU0YHuU7swwM5fBI5p0sHYFvaXvm6co8UtUI9Hl+C0rSVjyl6yWQ==" saltValue="cru2NaH73itdcHhjG6Ad8A==" spinCount="100000" sqref="L67:M68" name="Rango1_23"/>
    <protectedRange algorithmName="SHA-512" hashValue="NgO/hu1xvRDdiMaUD/FGh5T6QVAMY67cWMbU0YHuU7swwM5fBI5p0sHYFvaXvm6co8UtUI9Hl+C0rSVjyl6yWQ==" saltValue="cru2NaH73itdcHhjG6Ad8A==" spinCount="100000" sqref="M69:M75" name="Rango1_24"/>
    <protectedRange algorithmName="SHA-512" hashValue="NgO/hu1xvRDdiMaUD/FGh5T6QVAMY67cWMbU0YHuU7swwM5fBI5p0sHYFvaXvm6co8UtUI9Hl+C0rSVjyl6yWQ==" saltValue="cru2NaH73itdcHhjG6Ad8A==" spinCount="100000" sqref="L69:L75" name="Rango1_3_1"/>
    <protectedRange algorithmName="SHA-512" hashValue="NgO/hu1xvRDdiMaUD/FGh5T6QVAMY67cWMbU0YHuU7swwM5fBI5p0sHYFvaXvm6co8UtUI9Hl+C0rSVjyl6yWQ==" saltValue="cru2NaH73itdcHhjG6Ad8A==" spinCount="100000" sqref="M76:M77" name="Rango1_25"/>
    <protectedRange algorithmName="SHA-512" hashValue="NgO/hu1xvRDdiMaUD/FGh5T6QVAMY67cWMbU0YHuU7swwM5fBI5p0sHYFvaXvm6co8UtUI9Hl+C0rSVjyl6yWQ==" saltValue="cru2NaH73itdcHhjG6Ad8A==" spinCount="100000" sqref="L76:L77" name="Rango1_3_2"/>
    <protectedRange algorithmName="SHA-512" hashValue="NgO/hu1xvRDdiMaUD/FGh5T6QVAMY67cWMbU0YHuU7swwM5fBI5p0sHYFvaXvm6co8UtUI9Hl+C0rSVjyl6yWQ==" saltValue="cru2NaH73itdcHhjG6Ad8A==" spinCount="100000" sqref="L78:M79" name="Rango1_26"/>
    <protectedRange algorithmName="SHA-512" hashValue="NgO/hu1xvRDdiMaUD/FGh5T6QVAMY67cWMbU0YHuU7swwM5fBI5p0sHYFvaXvm6co8UtUI9Hl+C0rSVjyl6yWQ==" saltValue="cru2NaH73itdcHhjG6Ad8A==" spinCount="100000" sqref="M80:M83" name="Rango1_27"/>
    <protectedRange algorithmName="SHA-512" hashValue="NgO/hu1xvRDdiMaUD/FGh5T6QVAMY67cWMbU0YHuU7swwM5fBI5p0sHYFvaXvm6co8UtUI9Hl+C0rSVjyl6yWQ==" saltValue="cru2NaH73itdcHhjG6Ad8A==" spinCount="100000" sqref="L80:L83" name="Rango1_4_1"/>
    <protectedRange algorithmName="SHA-512" hashValue="NgO/hu1xvRDdiMaUD/FGh5T6QVAMY67cWMbU0YHuU7swwM5fBI5p0sHYFvaXvm6co8UtUI9Hl+C0rSVjyl6yWQ==" saltValue="cru2NaH73itdcHhjG6Ad8A==" spinCount="100000" sqref="L84:M85" name="Rango1_28"/>
    <protectedRange algorithmName="SHA-512" hashValue="NgO/hu1xvRDdiMaUD/FGh5T6QVAMY67cWMbU0YHuU7swwM5fBI5p0sHYFvaXvm6co8UtUI9Hl+C0rSVjyl6yWQ==" saltValue="cru2NaH73itdcHhjG6Ad8A==" spinCount="100000" sqref="L86:M88 M89" name="Rango1_29"/>
    <protectedRange algorithmName="SHA-512" hashValue="NgO/hu1xvRDdiMaUD/FGh5T6QVAMY67cWMbU0YHuU7swwM5fBI5p0sHYFvaXvm6co8UtUI9Hl+C0rSVjyl6yWQ==" saltValue="cru2NaH73itdcHhjG6Ad8A==" spinCount="100000" sqref="L89:L94" name="Rango1_30"/>
    <protectedRange algorithmName="SHA-512" hashValue="NgO/hu1xvRDdiMaUD/FGh5T6QVAMY67cWMbU0YHuU7swwM5fBI5p0sHYFvaXvm6co8UtUI9Hl+C0rSVjyl6yWQ==" saltValue="cru2NaH73itdcHhjG6Ad8A==" spinCount="100000" sqref="L95:L102" name="Rango1_31"/>
    <protectedRange algorithmName="SHA-512" hashValue="NgO/hu1xvRDdiMaUD/FGh5T6QVAMY67cWMbU0YHuU7swwM5fBI5p0sHYFvaXvm6co8UtUI9Hl+C0rSVjyl6yWQ==" saltValue="cru2NaH73itdcHhjG6Ad8A==" spinCount="100000" sqref="M95:M98" name="Rango1_32"/>
    <protectedRange algorithmName="SHA-512" hashValue="NgO/hu1xvRDdiMaUD/FGh5T6QVAMY67cWMbU0YHuU7swwM5fBI5p0sHYFvaXvm6co8UtUI9Hl+C0rSVjyl6yWQ==" saltValue="cru2NaH73itdcHhjG6Ad8A==" spinCount="100000" sqref="M103:M119" name="Rango1_33"/>
    <protectedRange algorithmName="SHA-512" hashValue="NgO/hu1xvRDdiMaUD/FGh5T6QVAMY67cWMbU0YHuU7swwM5fBI5p0sHYFvaXvm6co8UtUI9Hl+C0rSVjyl6yWQ==" saltValue="cru2NaH73itdcHhjG6Ad8A==" spinCount="100000" sqref="L103:L119" name="Rango1_5_1"/>
    <protectedRange algorithmName="SHA-512" hashValue="NgO/hu1xvRDdiMaUD/FGh5T6QVAMY67cWMbU0YHuU7swwM5fBI5p0sHYFvaXvm6co8UtUI9Hl+C0rSVjyl6yWQ==" saltValue="cru2NaH73itdcHhjG6Ad8A==" spinCount="100000" sqref="L120" name="Rango1_34"/>
    <protectedRange algorithmName="SHA-512" hashValue="NgO/hu1xvRDdiMaUD/FGh5T6QVAMY67cWMbU0YHuU7swwM5fBI5p0sHYFvaXvm6co8UtUI9Hl+C0rSVjyl6yWQ==" saltValue="cru2NaH73itdcHhjG6Ad8A==" spinCount="100000" sqref="L121:M125" name="Rango1_35"/>
  </protectedRanges>
  <mergeCells count="169">
    <mergeCell ref="C118:C119"/>
    <mergeCell ref="D118:D119"/>
    <mergeCell ref="E118:E119"/>
    <mergeCell ref="J118:J119"/>
    <mergeCell ref="K118:K119"/>
    <mergeCell ref="C122:C125"/>
    <mergeCell ref="D122:D125"/>
    <mergeCell ref="E122:E125"/>
    <mergeCell ref="J122:J125"/>
    <mergeCell ref="K122:K125"/>
    <mergeCell ref="C106:C107"/>
    <mergeCell ref="D106:D107"/>
    <mergeCell ref="E106:E107"/>
    <mergeCell ref="J106:J107"/>
    <mergeCell ref="K106:K107"/>
    <mergeCell ref="C114:C115"/>
    <mergeCell ref="D114:D115"/>
    <mergeCell ref="E114:E115"/>
    <mergeCell ref="J114:J115"/>
    <mergeCell ref="K114:K115"/>
    <mergeCell ref="C99:C100"/>
    <mergeCell ref="D99:D100"/>
    <mergeCell ref="E99:E100"/>
    <mergeCell ref="J99:J100"/>
    <mergeCell ref="K99:K100"/>
    <mergeCell ref="C101:C102"/>
    <mergeCell ref="D101:D102"/>
    <mergeCell ref="E101:E102"/>
    <mergeCell ref="J101:J102"/>
    <mergeCell ref="K101:K102"/>
    <mergeCell ref="C93:C94"/>
    <mergeCell ref="D93:D94"/>
    <mergeCell ref="E93:E94"/>
    <mergeCell ref="J93:J94"/>
    <mergeCell ref="K93:K94"/>
    <mergeCell ref="C97:C98"/>
    <mergeCell ref="D97:D98"/>
    <mergeCell ref="E97:E98"/>
    <mergeCell ref="J97:J98"/>
    <mergeCell ref="K97:K98"/>
    <mergeCell ref="C84:C85"/>
    <mergeCell ref="D84:D85"/>
    <mergeCell ref="E84:E85"/>
    <mergeCell ref="J84:J85"/>
    <mergeCell ref="K84:K85"/>
    <mergeCell ref="C89:C90"/>
    <mergeCell ref="D89:D90"/>
    <mergeCell ref="E89:E90"/>
    <mergeCell ref="J89:J90"/>
    <mergeCell ref="K89:K90"/>
    <mergeCell ref="C80:C81"/>
    <mergeCell ref="D80:D81"/>
    <mergeCell ref="E80:E81"/>
    <mergeCell ref="C82:C83"/>
    <mergeCell ref="D82:D83"/>
    <mergeCell ref="E82:E83"/>
    <mergeCell ref="J82:J83"/>
    <mergeCell ref="K82:K83"/>
    <mergeCell ref="J80:J81"/>
    <mergeCell ref="K80:K81"/>
    <mergeCell ref="C52:C54"/>
    <mergeCell ref="D52:D54"/>
    <mergeCell ref="E52:E54"/>
    <mergeCell ref="J52:J54"/>
    <mergeCell ref="K52:K54"/>
    <mergeCell ref="C78:C79"/>
    <mergeCell ref="D78:D79"/>
    <mergeCell ref="E78:E79"/>
    <mergeCell ref="J78:J79"/>
    <mergeCell ref="K78:K79"/>
    <mergeCell ref="C55:C56"/>
    <mergeCell ref="D55:D56"/>
    <mergeCell ref="E55:E56"/>
    <mergeCell ref="J55:J56"/>
    <mergeCell ref="K55:K56"/>
    <mergeCell ref="C65:C66"/>
    <mergeCell ref="D65:D66"/>
    <mergeCell ref="E65:E66"/>
    <mergeCell ref="J65:J66"/>
    <mergeCell ref="K65:K66"/>
    <mergeCell ref="C57:C62"/>
    <mergeCell ref="D57:D62"/>
    <mergeCell ref="E57:E62"/>
    <mergeCell ref="J57:J62"/>
    <mergeCell ref="C44:C46"/>
    <mergeCell ref="E44:E46"/>
    <mergeCell ref="D44:D46"/>
    <mergeCell ref="J44:J46"/>
    <mergeCell ref="K44:K46"/>
    <mergeCell ref="C47:C49"/>
    <mergeCell ref="D47:D49"/>
    <mergeCell ref="E47:E49"/>
    <mergeCell ref="J47:J49"/>
    <mergeCell ref="K47:K49"/>
    <mergeCell ref="C37:C38"/>
    <mergeCell ref="D37:D38"/>
    <mergeCell ref="E37:E38"/>
    <mergeCell ref="J37:J38"/>
    <mergeCell ref="K37:K38"/>
    <mergeCell ref="C39:C42"/>
    <mergeCell ref="E39:E42"/>
    <mergeCell ref="D39:D42"/>
    <mergeCell ref="J39:J42"/>
    <mergeCell ref="K39:K42"/>
    <mergeCell ref="C27:C31"/>
    <mergeCell ref="D27:D31"/>
    <mergeCell ref="E27:E31"/>
    <mergeCell ref="J27:J31"/>
    <mergeCell ref="K27:K31"/>
    <mergeCell ref="C33:C36"/>
    <mergeCell ref="D33:D36"/>
    <mergeCell ref="E33:E36"/>
    <mergeCell ref="J33:J36"/>
    <mergeCell ref="K33:K36"/>
    <mergeCell ref="C17:C18"/>
    <mergeCell ref="D17:D18"/>
    <mergeCell ref="E17:E18"/>
    <mergeCell ref="J17:J18"/>
    <mergeCell ref="K17:K18"/>
    <mergeCell ref="C21:C22"/>
    <mergeCell ref="D21:D22"/>
    <mergeCell ref="E21:E22"/>
    <mergeCell ref="J21:J22"/>
    <mergeCell ref="K21:K22"/>
    <mergeCell ref="D10:D12"/>
    <mergeCell ref="E10:E12"/>
    <mergeCell ref="J7:J9"/>
    <mergeCell ref="J10:J12"/>
    <mergeCell ref="K10:K12"/>
    <mergeCell ref="C13:C16"/>
    <mergeCell ref="D13:D16"/>
    <mergeCell ref="E13:E16"/>
    <mergeCell ref="J13:J16"/>
    <mergeCell ref="K13:K16"/>
    <mergeCell ref="C7:C9"/>
    <mergeCell ref="D7:D9"/>
    <mergeCell ref="E7:E9"/>
    <mergeCell ref="K7:K9"/>
    <mergeCell ref="C10:C12"/>
    <mergeCell ref="A1:B1"/>
    <mergeCell ref="C1:H1"/>
    <mergeCell ref="A3:N4"/>
    <mergeCell ref="L5:N5"/>
    <mergeCell ref="J5:J6"/>
    <mergeCell ref="I5:I6"/>
    <mergeCell ref="H5:H6"/>
    <mergeCell ref="G5:G6"/>
    <mergeCell ref="F5:F6"/>
    <mergeCell ref="E5:E6"/>
    <mergeCell ref="C5:C6"/>
    <mergeCell ref="B5:B6"/>
    <mergeCell ref="A5:A6"/>
    <mergeCell ref="K5:K6"/>
    <mergeCell ref="K57:K62"/>
    <mergeCell ref="J73:J74"/>
    <mergeCell ref="K73:K74"/>
    <mergeCell ref="J69:J70"/>
    <mergeCell ref="K69:K70"/>
    <mergeCell ref="C76:C77"/>
    <mergeCell ref="D76:D77"/>
    <mergeCell ref="E76:E77"/>
    <mergeCell ref="J76:J77"/>
    <mergeCell ref="K76:K77"/>
    <mergeCell ref="C69:C70"/>
    <mergeCell ref="D69:D70"/>
    <mergeCell ref="E69:E70"/>
    <mergeCell ref="C73:C74"/>
    <mergeCell ref="D73:D74"/>
    <mergeCell ref="E73:E74"/>
  </mergeCells>
  <conditionalFormatting sqref="A3 O3:XFD5 A5:K5 L6:N6 Q6:XFD6 A7:D7 K7 N7:XFD11 F7:I18 A8:B11 B8:B23 A8:A126 C10:E10 K10 O12:XFD1048576 C13:E13 K13 C17:E17 K17 N18 C19:E21 K19:K21 N22 C23:E27 K23:K27 F25:I25 N25 B25:B26 C32:I33 K32:K33 N32:N35 F34:I42 C37:E37 K37 C39:E39 K39 M42:N42 C43:E44 K43:K44 C47:E47 K47 B49 N49 C50:E52 K50:K52 N54:N55 C55:E55 K55 C57:E57 K57 F63:I63 N63 C63:E65 K63:K65 F67:I67 N67 C67:E69 K67:K69 F71:I71 N71 C71:E73 K71:K73 C75:I76 K75:K76 N75:N76 F77:I86 C78:E78 K78 C80:E80 K80 N81:N82 B81:B84 C82:E82 K82 C84:E84 K84 N86 C86:E89 K86:K89 M90:N90 B90:B94 C91:E93 K91:K93 C95:E97 K95:K97 C99:E99 K99 C101:E101 K101 C103:E106 K103:K106 C108:E114 K108:K114 C116:E118 K116:K118 C120:E122 K120:K122 A126:N1048576">
    <cfRule type="containsText" dxfId="212" priority="220" operator="containsText" text="ZONA RIESGO EXTREMO">
      <formula>NOT(ISERROR(SEARCH("ZONA RIESGO EXTREMO",A3)))</formula>
    </cfRule>
    <cfRule type="containsText" dxfId="211" priority="218" operator="containsText" text="ZONA RIESGO MODERADO">
      <formula>NOT(ISERROR(SEARCH("ZONA RIESGO MODERADO",A3)))</formula>
    </cfRule>
    <cfRule type="containsText" dxfId="210" priority="219" operator="containsText" text="ZONA RIESGO ALTO">
      <formula>NOT(ISERROR(SEARCH("ZONA RIESGO ALTO",A3)))</formula>
    </cfRule>
  </conditionalFormatting>
  <conditionalFormatting sqref="C10:E10 C13:E13 C17:E17 C19:E21 C23:E27 C32:I33 C37:E37 C39:E39 C43:E44 C47:E47 C50:E52 C55:E55 C57:E57 C63:E65 C67:E69 C71:E73 C75:I76 C78:E78 C80:E80 C82:E82 C84:E84 C86:E89 C91:E93 C95:E97 C99:E99 C101:E101 C103:E106 C108:E114 C116:E118 C120:E122 A3 O3:XFD5 A5:K5 L6:N6 Q6:XFD6 A7:D7 K7 N7:XFD11 F7:I18 A8:B11 B8:B23 A8:A126 K10 O12:XFD1048576 K13 K17 N18 K19:K21 N22 K23:K27 F25:I25 N25 B25:B26 K32:K33 N32:N35 F34:I42 K37 K39 M42:N42 K43:K44 K47 B49 N49 K50:K52 N54:N55 K55 K57 F63:I63 N63 K63:K65 F67:I67 N67 K67:K69 F71:I71 N71 K71:K73 K75:K76 N75:N76 F77:I86 K78 K80 N81:N82 B81:B84 K82 K84 N86 K86:K89 M90:N90 B90:B94 K91:K93 K95:K97 K99 K101 K103:K106 K108:K114 K116:K118 K120:K122 A126:N1048576">
    <cfRule type="containsText" dxfId="209" priority="217" operator="containsText" text="ZONA RIESGO BAJA">
      <formula>NOT(ISERROR(SEARCH("ZONA RIESGO BAJA",A3)))</formula>
    </cfRule>
  </conditionalFormatting>
  <conditionalFormatting sqref="E7 E10 E13 E17 E19:E21 E23:E27 E32:E33 E37 E39 E43:E44 E47 E50:E52 E55 E57 E63:E65 E67:E69 E71:E73 E75:E76 E78 E80 E82 E84 E86:E89 E91:E93 E95:E97 E99 E101 E103:E106 E108:E114 E116:E118 E120:E122">
    <cfRule type="containsText" dxfId="208" priority="106" operator="containsText" text="Alto">
      <formula>NOT(ISERROR(SEARCH("Alto",E7)))</formula>
    </cfRule>
    <cfRule type="containsText" dxfId="207" priority="108" operator="containsText" text="Bajo">
      <formula>NOT(ISERROR(SEARCH("Bajo",E7)))</formula>
    </cfRule>
    <cfRule type="containsText" dxfId="206" priority="107" operator="containsText" text="Moderado">
      <formula>NOT(ISERROR(SEARCH("Moderado",E7)))</formula>
    </cfRule>
    <cfRule type="containsText" dxfId="205" priority="105" operator="containsText" text="Extremo">
      <formula>NOT(ISERROR(SEARCH("Extremo",E7)))</formula>
    </cfRule>
  </conditionalFormatting>
  <conditionalFormatting sqref="E7">
    <cfRule type="cellIs" dxfId="204" priority="112" operator="equal">
      <formula>$H$26</formula>
    </cfRule>
    <cfRule type="cellIs" dxfId="203" priority="111" operator="equal">
      <formula>$H$25</formula>
    </cfRule>
    <cfRule type="cellIs" dxfId="202" priority="110" operator="equal">
      <formula>$H$24</formula>
    </cfRule>
    <cfRule type="cellIs" dxfId="201" priority="109" operator="equal">
      <formula>$H$23</formula>
    </cfRule>
  </conditionalFormatting>
  <conditionalFormatting sqref="J7 J10 J13 J17 J19:J21 J23:J27 J32:J33 J37 J39 J43:J44 J47 J50:J52 J55 J57 J63:J65 J67:J69 J71:J73 J75:J76 J78 J80 J82 J84 J86:J89 J91:J93 J95:J97 J99 J101 J103:J106 J108:J114 J116:J118 J120:J122">
    <cfRule type="cellIs" dxfId="200" priority="575" operator="equal">
      <formula>$H$26</formula>
    </cfRule>
    <cfRule type="cellIs" dxfId="199" priority="574" operator="equal">
      <formula>$H$25</formula>
    </cfRule>
    <cfRule type="cellIs" dxfId="198" priority="573" operator="equal">
      <formula>$H$24</formula>
    </cfRule>
    <cfRule type="cellIs" dxfId="197" priority="572" operator="equal">
      <formula>$H$23</formula>
    </cfRule>
    <cfRule type="containsText" dxfId="196" priority="571" operator="containsText" text="Bajo">
      <formula>NOT(ISERROR(SEARCH("Bajo",J7)))</formula>
    </cfRule>
    <cfRule type="containsText" dxfId="195" priority="570" operator="containsText" text="Moderado">
      <formula>NOT(ISERROR(SEARCH("Moderado",J7)))</formula>
    </cfRule>
    <cfRule type="containsText" dxfId="194" priority="569" operator="containsText" text="Alto">
      <formula>NOT(ISERROR(SEARCH("Alto",J7)))</formula>
    </cfRule>
    <cfRule type="containsText" dxfId="193" priority="568" operator="containsText" text="Extremo">
      <formula>NOT(ISERROR(SEARCH("Extremo",J7)))</formula>
    </cfRule>
  </conditionalFormatting>
  <conditionalFormatting sqref="L17:L18">
    <cfRule type="containsText" dxfId="192" priority="87" operator="containsText" text="ZONA RIESGO ALTO">
      <formula>NOT(ISERROR(SEARCH("ZONA RIESGO ALTO",L17)))</formula>
    </cfRule>
    <cfRule type="containsText" dxfId="191" priority="88" operator="containsText" text="ZONA RIESGO EXTREMO">
      <formula>NOT(ISERROR(SEARCH("ZONA RIESGO EXTREMO",L17)))</formula>
    </cfRule>
    <cfRule type="containsText" dxfId="190" priority="86" operator="containsText" text="ZONA RIESGO MODERADO">
      <formula>NOT(ISERROR(SEARCH("ZONA RIESGO MODERADO",L17)))</formula>
    </cfRule>
    <cfRule type="containsText" dxfId="189" priority="85" operator="containsText" text="ZONA RIESGO BAJA">
      <formula>NOT(ISERROR(SEARCH("ZONA RIESGO BAJA",L17)))</formula>
    </cfRule>
  </conditionalFormatting>
  <conditionalFormatting sqref="L22">
    <cfRule type="containsText" dxfId="188" priority="84" operator="containsText" text="ZONA RIESGO EXTREMO">
      <formula>NOT(ISERROR(SEARCH("ZONA RIESGO EXTREMO",L22)))</formula>
    </cfRule>
    <cfRule type="containsText" dxfId="187" priority="83" operator="containsText" text="ZONA RIESGO ALTO">
      <formula>NOT(ISERROR(SEARCH("ZONA RIESGO ALTO",L22)))</formula>
    </cfRule>
    <cfRule type="containsText" dxfId="186" priority="82" operator="containsText" text="ZONA RIESGO MODERADO">
      <formula>NOT(ISERROR(SEARCH("ZONA RIESGO MODERADO",L22)))</formula>
    </cfRule>
    <cfRule type="containsText" dxfId="185" priority="81" operator="containsText" text="ZONA RIESGO BAJA">
      <formula>NOT(ISERROR(SEARCH("ZONA RIESGO BAJA",L22)))</formula>
    </cfRule>
  </conditionalFormatting>
  <conditionalFormatting sqref="L25">
    <cfRule type="containsText" dxfId="184" priority="77" operator="containsText" text="ZONA RIESGO BAJA">
      <formula>NOT(ISERROR(SEARCH("ZONA RIESGO BAJA",L25)))</formula>
    </cfRule>
    <cfRule type="containsText" dxfId="183" priority="78" operator="containsText" text="ZONA RIESGO MODERADO">
      <formula>NOT(ISERROR(SEARCH("ZONA RIESGO MODERADO",L25)))</formula>
    </cfRule>
    <cfRule type="containsText" dxfId="182" priority="79" operator="containsText" text="ZONA RIESGO ALTO">
      <formula>NOT(ISERROR(SEARCH("ZONA RIESGO ALTO",L25)))</formula>
    </cfRule>
    <cfRule type="containsText" dxfId="181" priority="80" operator="containsText" text="ZONA RIESGO EXTREMO">
      <formula>NOT(ISERROR(SEARCH("ZONA RIESGO EXTREMO",L25)))</formula>
    </cfRule>
  </conditionalFormatting>
  <conditionalFormatting sqref="L38:L41">
    <cfRule type="containsText" dxfId="180" priority="66" operator="containsText" text="ZONA RIESGO MODERADO">
      <formula>NOT(ISERROR(SEARCH("ZONA RIESGO MODERADO",L38)))</formula>
    </cfRule>
    <cfRule type="containsText" dxfId="179" priority="68" operator="containsText" text="ZONA RIESGO EXTREMO">
      <formula>NOT(ISERROR(SEARCH("ZONA RIESGO EXTREMO",L38)))</formula>
    </cfRule>
    <cfRule type="containsText" dxfId="178" priority="67" operator="containsText" text="ZONA RIESGO ALTO">
      <formula>NOT(ISERROR(SEARCH("ZONA RIESGO ALTO",L38)))</formula>
    </cfRule>
    <cfRule type="containsText" dxfId="177" priority="65" operator="containsText" text="ZONA RIESGO BAJA">
      <formula>NOT(ISERROR(SEARCH("ZONA RIESGO BAJA",L38)))</formula>
    </cfRule>
  </conditionalFormatting>
  <conditionalFormatting sqref="L46:L48">
    <cfRule type="containsText" dxfId="176" priority="60" operator="containsText" text="ZONA RIESGO EXTREMO">
      <formula>NOT(ISERROR(SEARCH("ZONA RIESGO EXTREMO",L46)))</formula>
    </cfRule>
    <cfRule type="containsText" dxfId="175" priority="59" operator="containsText" text="ZONA RIESGO ALTO">
      <formula>NOT(ISERROR(SEARCH("ZONA RIESGO ALTO",L46)))</formula>
    </cfRule>
    <cfRule type="containsText" dxfId="174" priority="57" operator="containsText" text="ZONA RIESGO BAJA">
      <formula>NOT(ISERROR(SEARCH("ZONA RIESGO BAJA",L46)))</formula>
    </cfRule>
    <cfRule type="containsText" dxfId="173" priority="58" operator="containsText" text="ZONA RIESGO MODERADO">
      <formula>NOT(ISERROR(SEARCH("ZONA RIESGO MODERADO",L46)))</formula>
    </cfRule>
  </conditionalFormatting>
  <conditionalFormatting sqref="L51:L53">
    <cfRule type="containsText" dxfId="172" priority="49" operator="containsText" text="ZONA RIESGO BAJA">
      <formula>NOT(ISERROR(SEARCH("ZONA RIESGO BAJA",L51)))</formula>
    </cfRule>
    <cfRule type="containsText" dxfId="171" priority="50" operator="containsText" text="ZONA RIESGO MODERADO">
      <formula>NOT(ISERROR(SEARCH("ZONA RIESGO MODERADO",L51)))</formula>
    </cfRule>
    <cfRule type="containsText" dxfId="170" priority="51" operator="containsText" text="ZONA RIESGO ALTO">
      <formula>NOT(ISERROR(SEARCH("ZONA RIESGO ALTO",L51)))</formula>
    </cfRule>
    <cfRule type="containsText" dxfId="169" priority="52" operator="containsText" text="ZONA RIESGO EXTREMO">
      <formula>NOT(ISERROR(SEARCH("ZONA RIESGO EXTREMO",L51)))</formula>
    </cfRule>
  </conditionalFormatting>
  <conditionalFormatting sqref="L62">
    <cfRule type="containsText" dxfId="168" priority="45" operator="containsText" text="ZONA RIESGO BAJA">
      <formula>NOT(ISERROR(SEARCH("ZONA RIESGO BAJA",L62)))</formula>
    </cfRule>
    <cfRule type="containsText" dxfId="167" priority="46" operator="containsText" text="ZONA RIESGO MODERADO">
      <formula>NOT(ISERROR(SEARCH("ZONA RIESGO MODERADO",L62)))</formula>
    </cfRule>
    <cfRule type="containsText" dxfId="166" priority="47" operator="containsText" text="ZONA RIESGO ALTO">
      <formula>NOT(ISERROR(SEARCH("ZONA RIESGO ALTO",L62)))</formula>
    </cfRule>
    <cfRule type="containsText" dxfId="165" priority="48" operator="containsText" text="ZONA RIESGO EXTREMO">
      <formula>NOT(ISERROR(SEARCH("ZONA RIESGO EXTREMO",L62)))</formula>
    </cfRule>
  </conditionalFormatting>
  <conditionalFormatting sqref="L66">
    <cfRule type="containsText" dxfId="164" priority="41" operator="containsText" text="ZONA RIESGO BAJA">
      <formula>NOT(ISERROR(SEARCH("ZONA RIESGO BAJA",L66)))</formula>
    </cfRule>
    <cfRule type="containsText" dxfId="163" priority="42" operator="containsText" text="ZONA RIESGO MODERADO">
      <formula>NOT(ISERROR(SEARCH("ZONA RIESGO MODERADO",L66)))</formula>
    </cfRule>
    <cfRule type="containsText" dxfId="162" priority="43" operator="containsText" text="ZONA RIESGO ALTO">
      <formula>NOT(ISERROR(SEARCH("ZONA RIESGO ALTO",L66)))</formula>
    </cfRule>
    <cfRule type="containsText" dxfId="161" priority="44" operator="containsText" text="ZONA RIESGO EXTREMO">
      <formula>NOT(ISERROR(SEARCH("ZONA RIESGO EXTREMO",L66)))</formula>
    </cfRule>
  </conditionalFormatting>
  <conditionalFormatting sqref="L70 L74">
    <cfRule type="containsText" dxfId="160" priority="40" operator="containsText" text="ZONA RIESGO EXTREMO">
      <formula>NOT(ISERROR(SEARCH("ZONA RIESGO EXTREMO",L70)))</formula>
    </cfRule>
    <cfRule type="containsText" dxfId="159" priority="39" operator="containsText" text="ZONA RIESGO ALTO">
      <formula>NOT(ISERROR(SEARCH("ZONA RIESGO ALTO",L70)))</formula>
    </cfRule>
    <cfRule type="containsText" dxfId="158" priority="38" operator="containsText" text="ZONA RIESGO MODERADO">
      <formula>NOT(ISERROR(SEARCH("ZONA RIESGO MODERADO",L70)))</formula>
    </cfRule>
    <cfRule type="containsText" dxfId="157" priority="37" operator="containsText" text="ZONA RIESGO BAJA">
      <formula>NOT(ISERROR(SEARCH("ZONA RIESGO BAJA",L70)))</formula>
    </cfRule>
  </conditionalFormatting>
  <conditionalFormatting sqref="L79:L80">
    <cfRule type="containsText" dxfId="156" priority="29" operator="containsText" text="ZONA RIESGO BAJA">
      <formula>NOT(ISERROR(SEARCH("ZONA RIESGO BAJA",L79)))</formula>
    </cfRule>
    <cfRule type="containsText" dxfId="155" priority="30" operator="containsText" text="ZONA RIESGO MODERADO">
      <formula>NOT(ISERROR(SEARCH("ZONA RIESGO MODERADO",L79)))</formula>
    </cfRule>
    <cfRule type="containsText" dxfId="154" priority="32" operator="containsText" text="ZONA RIESGO EXTREMO">
      <formula>NOT(ISERROR(SEARCH("ZONA RIESGO EXTREMO",L79)))</formula>
    </cfRule>
    <cfRule type="containsText" dxfId="153" priority="31" operator="containsText" text="ZONA RIESGO ALTO">
      <formula>NOT(ISERROR(SEARCH("ZONA RIESGO ALTO",L79)))</formula>
    </cfRule>
  </conditionalFormatting>
  <conditionalFormatting sqref="L85">
    <cfRule type="containsText" dxfId="152" priority="26" operator="containsText" text="ZONA RIESGO MODERADO">
      <formula>NOT(ISERROR(SEARCH("ZONA RIESGO MODERADO",L85)))</formula>
    </cfRule>
    <cfRule type="containsText" dxfId="151" priority="28" operator="containsText" text="ZONA RIESGO EXTREMO">
      <formula>NOT(ISERROR(SEARCH("ZONA RIESGO EXTREMO",L85)))</formula>
    </cfRule>
    <cfRule type="containsText" dxfId="150" priority="27" operator="containsText" text="ZONA RIESGO ALTO">
      <formula>NOT(ISERROR(SEARCH("ZONA RIESGO ALTO",L85)))</formula>
    </cfRule>
    <cfRule type="containsText" dxfId="149" priority="25" operator="containsText" text="ZONA RIESGO BAJA">
      <formula>NOT(ISERROR(SEARCH("ZONA RIESGO BAJA",L85)))</formula>
    </cfRule>
  </conditionalFormatting>
  <conditionalFormatting sqref="L88:L125">
    <cfRule type="containsText" dxfId="148" priority="4" operator="containsText" text="ZONA RIESGO EXTREMO">
      <formula>NOT(ISERROR(SEARCH("ZONA RIESGO EXTREMO",L88)))</formula>
    </cfRule>
    <cfRule type="containsText" dxfId="147" priority="3" operator="containsText" text="ZONA RIESGO ALTO">
      <formula>NOT(ISERROR(SEARCH("ZONA RIESGO ALTO",L88)))</formula>
    </cfRule>
    <cfRule type="containsText" dxfId="146" priority="2" operator="containsText" text="ZONA RIESGO MODERADO">
      <formula>NOT(ISERROR(SEARCH("ZONA RIESGO MODERADO",L88)))</formula>
    </cfRule>
    <cfRule type="containsText" dxfId="145" priority="1" operator="containsText" text="ZONA RIESGO BAJA">
      <formula>NOT(ISERROR(SEARCH("ZONA RIESGO BAJA",L88)))</formula>
    </cfRule>
  </conditionalFormatting>
  <conditionalFormatting sqref="L7:M8 L9">
    <cfRule type="containsText" dxfId="144" priority="96" operator="containsText" text="ZONA RIESGO EXTREMO">
      <formula>NOT(ISERROR(SEARCH("ZONA RIESGO EXTREMO",L7)))</formula>
    </cfRule>
    <cfRule type="containsText" dxfId="143" priority="95" operator="containsText" text="ZONA RIESGO ALTO">
      <formula>NOT(ISERROR(SEARCH("ZONA RIESGO ALTO",L7)))</formula>
    </cfRule>
    <cfRule type="containsText" dxfId="142" priority="94" operator="containsText" text="ZONA RIESGO MODERADO">
      <formula>NOT(ISERROR(SEARCH("ZONA RIESGO MODERADO",L7)))</formula>
    </cfRule>
    <cfRule type="containsText" dxfId="141" priority="93" operator="containsText" text="ZONA RIESGO BAJA">
      <formula>NOT(ISERROR(SEARCH("ZONA RIESGO BAJA",L7)))</formula>
    </cfRule>
  </conditionalFormatting>
  <conditionalFormatting sqref="M16">
    <cfRule type="containsText" dxfId="140" priority="91" operator="containsText" text="ZONA RIESGO ALTO">
      <formula>NOT(ISERROR(SEARCH("ZONA RIESGO ALTO",M16)))</formula>
    </cfRule>
    <cfRule type="containsText" dxfId="139" priority="89" operator="containsText" text="ZONA RIESGO BAJA">
      <formula>NOT(ISERROR(SEARCH("ZONA RIESGO BAJA",M16)))</formula>
    </cfRule>
    <cfRule type="containsText" dxfId="138" priority="92" operator="containsText" text="ZONA RIESGO EXTREMO">
      <formula>NOT(ISERROR(SEARCH("ZONA RIESGO EXTREMO",M16)))</formula>
    </cfRule>
    <cfRule type="containsText" dxfId="137" priority="90" operator="containsText" text="ZONA RIESGO MODERADO">
      <formula>NOT(ISERROR(SEARCH("ZONA RIESGO MODERADO",M16)))</formula>
    </cfRule>
  </conditionalFormatting>
  <dataValidations count="3">
    <dataValidation allowBlank="1" showInputMessage="1" showErrorMessage="1" promptTitle="Descripción del reporte " prompt="Se describe detalladamente el cargue de soportes_x000a_documentales (evidencia) en la implementación de los controles." sqref="L7:L13 M38 M40:M42 L15:L43 L50:L78 L80:L87 M90:M94 M99:M102 M120" xr:uid="{00000000-0002-0000-0100-000000000000}"/>
    <dataValidation allowBlank="1" showInputMessage="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N7:N125" xr:uid="{00000000-0002-0000-0100-000001000000}"/>
    <dataValidation allowBlank="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M7:M8 M10:M13 M15:M17 M19:M36 M44:M46 M48:M89 M98 M103:M119 M123:M125" xr:uid="{66BACFC0-0166-4A57-82C3-E96955244563}"/>
  </dataValidations>
  <pageMargins left="0.70866141732283472" right="0.70866141732283472" top="0.74803149606299213" bottom="0.74803149606299213" header="0.31496062992125984" footer="0.31496062992125984"/>
  <pageSetup paperSize="9" scale="10" orientation="landscape" r:id="rId1"/>
  <headerFooter>
    <oddFooter>&amp;R&amp;G</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143"/>
  <sheetViews>
    <sheetView showGridLines="0" view="pageBreakPreview" zoomScale="70" zoomScaleNormal="110" zoomScaleSheetLayoutView="70" workbookViewId="0">
      <selection activeCell="B9" sqref="B9:H9"/>
    </sheetView>
  </sheetViews>
  <sheetFormatPr baseColWidth="10" defaultColWidth="11.42578125" defaultRowHeight="15" x14ac:dyDescent="0.25"/>
  <cols>
    <col min="1" max="1" width="2.85546875" style="69" customWidth="1"/>
    <col min="2" max="2" width="24.7109375" style="69" customWidth="1"/>
    <col min="3" max="3" width="60.7109375" style="69" customWidth="1"/>
    <col min="4" max="4" width="16" style="69" customWidth="1"/>
    <col min="5" max="5" width="24.7109375" style="69" customWidth="1"/>
    <col min="6" max="6" width="27.7109375" style="69" customWidth="1"/>
    <col min="7" max="8" width="24.7109375" style="69" customWidth="1"/>
    <col min="9" max="9" width="2.28515625" style="69" customWidth="1"/>
    <col min="10" max="16384" width="11.42578125" style="69"/>
  </cols>
  <sheetData>
    <row r="1" spans="1:8" ht="15.75" customHeight="1" x14ac:dyDescent="0.25">
      <c r="A1" s="302"/>
      <c r="B1" s="639"/>
      <c r="C1" s="642" t="s">
        <v>143</v>
      </c>
      <c r="D1" s="643"/>
      <c r="E1" s="643"/>
      <c r="F1" s="643"/>
      <c r="G1" s="643"/>
      <c r="H1" s="646" t="s">
        <v>405</v>
      </c>
    </row>
    <row r="2" spans="1:8" ht="30" customHeight="1" x14ac:dyDescent="0.25">
      <c r="A2" s="302"/>
      <c r="B2" s="640"/>
      <c r="C2" s="644"/>
      <c r="D2" s="644"/>
      <c r="E2" s="644"/>
      <c r="F2" s="644"/>
      <c r="G2" s="644"/>
      <c r="H2" s="647"/>
    </row>
    <row r="3" spans="1:8" ht="30" customHeight="1" x14ac:dyDescent="0.25">
      <c r="A3" s="302"/>
      <c r="B3" s="640"/>
      <c r="C3" s="644"/>
      <c r="D3" s="644"/>
      <c r="E3" s="644"/>
      <c r="F3" s="644"/>
      <c r="G3" s="644"/>
      <c r="H3" s="647"/>
    </row>
    <row r="4" spans="1:8" ht="30" customHeight="1" thickBot="1" x14ac:dyDescent="0.3">
      <c r="A4" s="302"/>
      <c r="B4" s="641"/>
      <c r="C4" s="645"/>
      <c r="D4" s="645"/>
      <c r="E4" s="645"/>
      <c r="F4" s="645"/>
      <c r="G4" s="645"/>
      <c r="H4" s="648"/>
    </row>
    <row r="5" spans="1:8" ht="15.75" thickBot="1" x14ac:dyDescent="0.3">
      <c r="H5" s="70"/>
    </row>
    <row r="6" spans="1:8" ht="18.75" thickBot="1" x14ac:dyDescent="0.3">
      <c r="B6" s="649" t="s">
        <v>144</v>
      </c>
      <c r="C6" s="650"/>
      <c r="D6" s="650"/>
      <c r="E6" s="650"/>
      <c r="F6" s="650"/>
      <c r="G6" s="650"/>
      <c r="H6" s="651"/>
    </row>
    <row r="7" spans="1:8" ht="63" customHeight="1" x14ac:dyDescent="0.25">
      <c r="B7" s="652" t="s">
        <v>1177</v>
      </c>
      <c r="C7" s="653"/>
      <c r="D7" s="653"/>
      <c r="E7" s="653"/>
      <c r="F7" s="653"/>
      <c r="G7" s="653"/>
      <c r="H7" s="654"/>
    </row>
    <row r="8" spans="1:8" ht="63" customHeight="1" x14ac:dyDescent="0.25">
      <c r="B8" s="655"/>
      <c r="C8" s="656"/>
      <c r="D8" s="656"/>
      <c r="E8" s="656"/>
      <c r="F8" s="656"/>
      <c r="G8" s="656"/>
      <c r="H8" s="657"/>
    </row>
    <row r="9" spans="1:8" ht="16.5" x14ac:dyDescent="0.25">
      <c r="B9" s="605" t="s">
        <v>145</v>
      </c>
      <c r="C9" s="658"/>
      <c r="D9" s="658"/>
      <c r="E9" s="658"/>
      <c r="F9" s="658"/>
      <c r="G9" s="658"/>
      <c r="H9" s="659"/>
    </row>
    <row r="10" spans="1:8" ht="95.25" customHeight="1" x14ac:dyDescent="0.25">
      <c r="B10" s="628" t="s">
        <v>336</v>
      </c>
      <c r="C10" s="629"/>
      <c r="D10" s="629"/>
      <c r="E10" s="629"/>
      <c r="F10" s="629"/>
      <c r="G10" s="629"/>
      <c r="H10" s="630"/>
    </row>
    <row r="11" spans="1:8" ht="16.5" x14ac:dyDescent="0.25">
      <c r="B11" s="72"/>
      <c r="C11" s="420"/>
      <c r="D11" s="420"/>
      <c r="E11" s="420"/>
      <c r="F11" s="420"/>
      <c r="G11" s="420"/>
      <c r="H11" s="73"/>
    </row>
    <row r="12" spans="1:8" ht="20.45" customHeight="1" x14ac:dyDescent="0.25">
      <c r="B12" s="631" t="s">
        <v>337</v>
      </c>
      <c r="C12" s="632"/>
      <c r="D12" s="632"/>
      <c r="E12" s="632"/>
      <c r="F12" s="632"/>
      <c r="G12" s="632"/>
      <c r="H12" s="633"/>
    </row>
    <row r="13" spans="1:8" s="74" customFormat="1" ht="20.45" customHeight="1" x14ac:dyDescent="0.25">
      <c r="B13" s="634"/>
      <c r="C13" s="635"/>
      <c r="D13" s="635"/>
      <c r="E13" s="635"/>
      <c r="F13" s="635"/>
      <c r="G13" s="635"/>
      <c r="H13" s="636"/>
    </row>
    <row r="14" spans="1:8" ht="20.45" customHeight="1" x14ac:dyDescent="0.25">
      <c r="B14" s="605" t="s">
        <v>146</v>
      </c>
      <c r="C14" s="606"/>
      <c r="D14" s="606"/>
      <c r="E14" s="606"/>
      <c r="F14" s="606"/>
      <c r="G14" s="606"/>
      <c r="H14" s="607"/>
    </row>
    <row r="15" spans="1:8" ht="9" customHeight="1" x14ac:dyDescent="0.25">
      <c r="B15" s="605"/>
      <c r="C15" s="606"/>
      <c r="D15" s="606"/>
      <c r="E15" s="606"/>
      <c r="F15" s="606"/>
      <c r="G15" s="606"/>
      <c r="H15" s="607"/>
    </row>
    <row r="16" spans="1:8" ht="16.5" x14ac:dyDescent="0.25">
      <c r="B16" s="605" t="s">
        <v>147</v>
      </c>
      <c r="C16" s="606"/>
      <c r="D16" s="606"/>
      <c r="E16" s="606"/>
      <c r="F16" s="606"/>
      <c r="G16" s="606"/>
      <c r="H16" s="607"/>
    </row>
    <row r="17" spans="2:8" ht="17.25" thickBot="1" x14ac:dyDescent="0.3">
      <c r="B17" s="421" t="s">
        <v>353</v>
      </c>
      <c r="C17" s="422"/>
      <c r="D17" s="422"/>
      <c r="E17" s="422"/>
      <c r="F17" s="422"/>
      <c r="G17" s="422"/>
      <c r="H17" s="423"/>
    </row>
    <row r="18" spans="2:8" ht="16.5" x14ac:dyDescent="0.25">
      <c r="B18" s="77"/>
      <c r="C18" s="78"/>
      <c r="D18" s="78"/>
      <c r="E18" s="78"/>
      <c r="F18" s="78"/>
      <c r="G18" s="78"/>
      <c r="H18" s="79"/>
    </row>
    <row r="19" spans="2:8" ht="14.45" customHeight="1" x14ac:dyDescent="0.25">
      <c r="B19" s="77"/>
      <c r="C19" s="419" t="s">
        <v>150</v>
      </c>
      <c r="D19" s="637" t="s">
        <v>151</v>
      </c>
      <c r="E19" s="638"/>
      <c r="F19" s="638"/>
      <c r="G19" s="638"/>
      <c r="H19" s="79"/>
    </row>
    <row r="20" spans="2:8" ht="14.45" customHeight="1" x14ac:dyDescent="0.25">
      <c r="B20" s="77"/>
      <c r="C20" s="424" t="s">
        <v>358</v>
      </c>
      <c r="D20" s="610" t="s">
        <v>362</v>
      </c>
      <c r="E20" s="610"/>
      <c r="F20" s="610"/>
      <c r="G20" s="610"/>
      <c r="H20" s="79"/>
    </row>
    <row r="21" spans="2:8" ht="14.45" customHeight="1" x14ac:dyDescent="0.25">
      <c r="B21" s="77"/>
      <c r="C21" s="424" t="s">
        <v>16</v>
      </c>
      <c r="D21" s="625" t="s">
        <v>363</v>
      </c>
      <c r="E21" s="626"/>
      <c r="F21" s="626"/>
      <c r="G21" s="627"/>
      <c r="H21" s="79"/>
    </row>
    <row r="22" spans="2:8" ht="14.45" customHeight="1" x14ac:dyDescent="0.25">
      <c r="B22" s="77"/>
      <c r="C22" s="424" t="s">
        <v>361</v>
      </c>
      <c r="D22" s="625" t="s">
        <v>375</v>
      </c>
      <c r="E22" s="626"/>
      <c r="F22" s="626"/>
      <c r="G22" s="627"/>
      <c r="H22" s="79"/>
    </row>
    <row r="23" spans="2:8" ht="27.6" customHeight="1" x14ac:dyDescent="0.25">
      <c r="B23" s="77"/>
      <c r="C23" s="424" t="s">
        <v>359</v>
      </c>
      <c r="D23" s="625" t="s">
        <v>372</v>
      </c>
      <c r="E23" s="626"/>
      <c r="F23" s="626"/>
      <c r="G23" s="627"/>
      <c r="H23" s="79"/>
    </row>
    <row r="24" spans="2:8" ht="29.1" customHeight="1" x14ac:dyDescent="0.25">
      <c r="B24" s="77"/>
      <c r="C24" s="424" t="s">
        <v>360</v>
      </c>
      <c r="D24" s="625" t="s">
        <v>364</v>
      </c>
      <c r="E24" s="626"/>
      <c r="F24" s="626"/>
      <c r="G24" s="627"/>
      <c r="H24" s="79"/>
    </row>
    <row r="25" spans="2:8" ht="44.1" customHeight="1" x14ac:dyDescent="0.25">
      <c r="B25" s="77"/>
      <c r="C25" s="424" t="s">
        <v>361</v>
      </c>
      <c r="D25" s="625" t="s">
        <v>365</v>
      </c>
      <c r="E25" s="626"/>
      <c r="F25" s="626"/>
      <c r="G25" s="627"/>
      <c r="H25" s="79"/>
    </row>
    <row r="26" spans="2:8" ht="44.1" customHeight="1" x14ac:dyDescent="0.25">
      <c r="B26" s="77"/>
      <c r="C26" s="424" t="s">
        <v>406</v>
      </c>
      <c r="D26" s="625" t="s">
        <v>407</v>
      </c>
      <c r="E26" s="626"/>
      <c r="F26" s="626"/>
      <c r="G26" s="627"/>
      <c r="H26" s="79"/>
    </row>
    <row r="27" spans="2:8" ht="32.450000000000003" customHeight="1" x14ac:dyDescent="0.25">
      <c r="B27" s="77"/>
      <c r="C27" s="424" t="s">
        <v>18</v>
      </c>
      <c r="D27" s="625" t="s">
        <v>367</v>
      </c>
      <c r="E27" s="626"/>
      <c r="F27" s="626"/>
      <c r="G27" s="627"/>
      <c r="H27" s="79"/>
    </row>
    <row r="28" spans="2:8" ht="32.450000000000003" customHeight="1" x14ac:dyDescent="0.25">
      <c r="B28" s="77"/>
      <c r="C28" s="424" t="s">
        <v>408</v>
      </c>
      <c r="D28" s="625" t="s">
        <v>409</v>
      </c>
      <c r="E28" s="626"/>
      <c r="F28" s="626"/>
      <c r="G28" s="627"/>
      <c r="H28" s="79"/>
    </row>
    <row r="29" spans="2:8" ht="66" customHeight="1" x14ac:dyDescent="0.25">
      <c r="B29" s="77"/>
      <c r="C29" s="424" t="s">
        <v>19</v>
      </c>
      <c r="D29" s="625" t="s">
        <v>368</v>
      </c>
      <c r="E29" s="626"/>
      <c r="F29" s="626"/>
      <c r="G29" s="627"/>
      <c r="H29" s="79"/>
    </row>
    <row r="30" spans="2:8" ht="66" customHeight="1" x14ac:dyDescent="0.25">
      <c r="B30" s="77"/>
      <c r="C30" s="424" t="s">
        <v>20</v>
      </c>
      <c r="D30" s="625" t="s">
        <v>366</v>
      </c>
      <c r="E30" s="626"/>
      <c r="F30" s="626"/>
      <c r="G30" s="627"/>
      <c r="H30" s="79"/>
    </row>
    <row r="31" spans="2:8" ht="66" customHeight="1" x14ac:dyDescent="0.25">
      <c r="B31" s="77"/>
      <c r="C31" s="424" t="s">
        <v>410</v>
      </c>
      <c r="D31" s="625" t="s">
        <v>411</v>
      </c>
      <c r="E31" s="626"/>
      <c r="F31" s="626"/>
      <c r="G31" s="627"/>
      <c r="H31" s="79"/>
    </row>
    <row r="32" spans="2:8" ht="66" customHeight="1" x14ac:dyDescent="0.25">
      <c r="B32" s="77"/>
      <c r="C32" s="424" t="s">
        <v>21</v>
      </c>
      <c r="D32" s="660" t="s">
        <v>369</v>
      </c>
      <c r="E32" s="661"/>
      <c r="F32" s="661"/>
      <c r="G32" s="662"/>
      <c r="H32" s="79"/>
    </row>
    <row r="33" spans="2:8" ht="66" customHeight="1" x14ac:dyDescent="0.25">
      <c r="B33" s="77"/>
      <c r="C33" s="424" t="s">
        <v>412</v>
      </c>
      <c r="D33" s="625" t="s">
        <v>413</v>
      </c>
      <c r="E33" s="626"/>
      <c r="F33" s="626"/>
      <c r="G33" s="627"/>
      <c r="H33" s="79"/>
    </row>
    <row r="34" spans="2:8" ht="63" customHeight="1" x14ac:dyDescent="0.25">
      <c r="B34" s="77"/>
      <c r="C34" s="424" t="s">
        <v>352</v>
      </c>
      <c r="D34" s="625" t="s">
        <v>415</v>
      </c>
      <c r="E34" s="626"/>
      <c r="F34" s="626"/>
      <c r="G34" s="627"/>
      <c r="H34" s="79"/>
    </row>
    <row r="35" spans="2:8" ht="59.25" customHeight="1" x14ac:dyDescent="0.25">
      <c r="B35" s="77"/>
      <c r="C35" s="424" t="s">
        <v>355</v>
      </c>
      <c r="D35" s="625" t="s">
        <v>415</v>
      </c>
      <c r="E35" s="626"/>
      <c r="F35" s="626"/>
      <c r="G35" s="627"/>
      <c r="H35" s="79"/>
    </row>
    <row r="36" spans="2:8" ht="60" customHeight="1" x14ac:dyDescent="0.25">
      <c r="B36" s="77"/>
      <c r="C36" s="424" t="s">
        <v>414</v>
      </c>
      <c r="D36" s="625" t="s">
        <v>415</v>
      </c>
      <c r="E36" s="626"/>
      <c r="F36" s="626"/>
      <c r="G36" s="627"/>
      <c r="H36" s="79"/>
    </row>
    <row r="37" spans="2:8" ht="15.6" customHeight="1" x14ac:dyDescent="0.25">
      <c r="B37" s="77"/>
      <c r="H37" s="79"/>
    </row>
    <row r="38" spans="2:8" ht="61.35" customHeight="1" x14ac:dyDescent="0.25">
      <c r="B38" s="77"/>
      <c r="H38" s="79"/>
    </row>
    <row r="39" spans="2:8" ht="16.5" x14ac:dyDescent="0.25">
      <c r="B39" s="77"/>
      <c r="C39" s="78"/>
      <c r="D39" s="78"/>
      <c r="E39" s="78"/>
      <c r="F39" s="78"/>
      <c r="G39" s="78"/>
      <c r="H39" s="79"/>
    </row>
    <row r="40" spans="2:8" ht="16.5" x14ac:dyDescent="0.25">
      <c r="B40" s="77"/>
      <c r="C40" s="78"/>
      <c r="D40" s="78"/>
      <c r="E40" s="78"/>
      <c r="F40" s="78"/>
      <c r="G40" s="78"/>
      <c r="H40" s="79"/>
    </row>
    <row r="41" spans="2:8" ht="16.5" x14ac:dyDescent="0.25">
      <c r="B41" s="77"/>
      <c r="C41" s="78"/>
      <c r="D41" s="78"/>
      <c r="E41" s="78"/>
      <c r="F41" s="78"/>
      <c r="G41" s="78"/>
      <c r="H41" s="79"/>
    </row>
    <row r="42" spans="2:8" ht="16.5" x14ac:dyDescent="0.25">
      <c r="B42" s="77"/>
      <c r="C42" s="78"/>
      <c r="D42" s="78"/>
      <c r="E42" s="78"/>
      <c r="F42" s="78"/>
      <c r="G42" s="78"/>
      <c r="H42" s="79"/>
    </row>
    <row r="43" spans="2:8" ht="18.600000000000001" customHeight="1" thickBot="1" x14ac:dyDescent="0.3">
      <c r="B43" s="622" t="s">
        <v>148</v>
      </c>
      <c r="C43" s="623"/>
      <c r="D43" s="623"/>
      <c r="E43" s="623"/>
      <c r="F43" s="623"/>
      <c r="G43" s="623"/>
      <c r="H43" s="624"/>
    </row>
    <row r="44" spans="2:8" ht="18.600000000000001" customHeight="1" x14ac:dyDescent="0.25">
      <c r="B44" s="77"/>
      <c r="C44" s="78"/>
      <c r="D44" s="78"/>
      <c r="E44" s="78"/>
      <c r="F44" s="78"/>
      <c r="G44" s="78"/>
      <c r="H44" s="79"/>
    </row>
    <row r="45" spans="2:8" ht="18.600000000000001" customHeight="1" x14ac:dyDescent="0.25">
      <c r="B45" s="605" t="s">
        <v>149</v>
      </c>
      <c r="C45" s="606"/>
      <c r="D45" s="606"/>
      <c r="E45" s="606"/>
      <c r="F45" s="606"/>
      <c r="G45" s="606"/>
      <c r="H45" s="607"/>
    </row>
    <row r="46" spans="2:8" ht="18.600000000000001" customHeight="1" x14ac:dyDescent="0.25">
      <c r="B46" s="77"/>
      <c r="C46" s="78"/>
      <c r="D46" s="78"/>
      <c r="E46" s="78"/>
      <c r="F46" s="78"/>
      <c r="G46" s="78"/>
      <c r="H46" s="79"/>
    </row>
    <row r="47" spans="2:8" ht="15" customHeight="1" x14ac:dyDescent="0.25">
      <c r="B47" s="80"/>
      <c r="C47" s="617" t="s">
        <v>150</v>
      </c>
      <c r="D47" s="617"/>
      <c r="E47" s="618" t="s">
        <v>151</v>
      </c>
      <c r="F47" s="618"/>
      <c r="G47" s="618"/>
      <c r="H47" s="81"/>
    </row>
    <row r="48" spans="2:8" ht="35.25" customHeight="1" x14ac:dyDescent="0.25">
      <c r="B48" s="80"/>
      <c r="C48" s="604" t="s">
        <v>16</v>
      </c>
      <c r="D48" s="604"/>
      <c r="E48" s="610" t="s">
        <v>152</v>
      </c>
      <c r="F48" s="610"/>
      <c r="G48" s="610"/>
      <c r="H48" s="81"/>
    </row>
    <row r="49" spans="2:8" ht="17.25" customHeight="1" x14ac:dyDescent="0.25">
      <c r="B49" s="80"/>
      <c r="C49" s="604" t="s">
        <v>153</v>
      </c>
      <c r="D49" s="604"/>
      <c r="E49" s="610" t="s">
        <v>154</v>
      </c>
      <c r="F49" s="610"/>
      <c r="G49" s="610"/>
      <c r="H49" s="81"/>
    </row>
    <row r="50" spans="2:8" ht="69.75" customHeight="1" x14ac:dyDescent="0.25">
      <c r="B50" s="80"/>
      <c r="C50" s="604" t="s">
        <v>155</v>
      </c>
      <c r="D50" s="604"/>
      <c r="E50" s="610" t="s">
        <v>156</v>
      </c>
      <c r="F50" s="610"/>
      <c r="G50" s="610"/>
      <c r="H50" s="81"/>
    </row>
    <row r="51" spans="2:8" ht="69.75" customHeight="1" x14ac:dyDescent="0.25">
      <c r="B51" s="80"/>
      <c r="C51" s="604" t="s">
        <v>159</v>
      </c>
      <c r="D51" s="604"/>
      <c r="E51" s="610" t="s">
        <v>338</v>
      </c>
      <c r="F51" s="610"/>
      <c r="G51" s="610"/>
      <c r="H51" s="81"/>
    </row>
    <row r="52" spans="2:8" ht="69.75" customHeight="1" x14ac:dyDescent="0.25">
      <c r="B52" s="80"/>
      <c r="C52" s="602" t="s">
        <v>160</v>
      </c>
      <c r="D52" s="602"/>
      <c r="E52" s="610" t="s">
        <v>374</v>
      </c>
      <c r="F52" s="610"/>
      <c r="G52" s="610"/>
      <c r="H52" s="81"/>
    </row>
    <row r="53" spans="2:8" ht="69.75" customHeight="1" x14ac:dyDescent="0.25">
      <c r="B53" s="80"/>
      <c r="C53" s="602" t="s">
        <v>161</v>
      </c>
      <c r="D53" s="602"/>
      <c r="E53" s="610" t="s">
        <v>162</v>
      </c>
      <c r="F53" s="610"/>
      <c r="G53" s="610"/>
      <c r="H53" s="81"/>
    </row>
    <row r="54" spans="2:8" ht="69.75" customHeight="1" x14ac:dyDescent="0.25">
      <c r="B54" s="80"/>
      <c r="C54" s="602" t="s">
        <v>163</v>
      </c>
      <c r="D54" s="602"/>
      <c r="E54" s="610" t="s">
        <v>164</v>
      </c>
      <c r="F54" s="610"/>
      <c r="G54" s="610"/>
      <c r="H54" s="81"/>
    </row>
    <row r="55" spans="2:8" ht="79.5" customHeight="1" x14ac:dyDescent="0.25">
      <c r="B55" s="80"/>
      <c r="C55" s="602" t="s">
        <v>165</v>
      </c>
      <c r="D55" s="602"/>
      <c r="E55" s="610" t="s">
        <v>339</v>
      </c>
      <c r="F55" s="610"/>
      <c r="G55" s="610"/>
      <c r="H55" s="81"/>
    </row>
    <row r="56" spans="2:8" ht="114.75" customHeight="1" x14ac:dyDescent="0.25">
      <c r="B56" s="80"/>
      <c r="C56" s="602" t="s">
        <v>166</v>
      </c>
      <c r="D56" s="602"/>
      <c r="E56" s="610" t="s">
        <v>340</v>
      </c>
      <c r="F56" s="610"/>
      <c r="G56" s="610"/>
      <c r="H56" s="81"/>
    </row>
    <row r="57" spans="2:8" ht="69.75" customHeight="1" x14ac:dyDescent="0.25">
      <c r="B57" s="80"/>
      <c r="C57" s="602" t="s">
        <v>167</v>
      </c>
      <c r="D57" s="602"/>
      <c r="E57" s="610" t="s">
        <v>341</v>
      </c>
      <c r="F57" s="610"/>
      <c r="G57" s="610"/>
      <c r="H57" s="81"/>
    </row>
    <row r="58" spans="2:8" ht="69.75" customHeight="1" x14ac:dyDescent="0.25">
      <c r="B58" s="80"/>
      <c r="C58" s="602" t="s">
        <v>168</v>
      </c>
      <c r="D58" s="602"/>
      <c r="E58" s="610" t="s">
        <v>416</v>
      </c>
      <c r="F58" s="610"/>
      <c r="G58" s="610"/>
      <c r="H58" s="81"/>
    </row>
    <row r="59" spans="2:8" x14ac:dyDescent="0.25">
      <c r="B59" s="80"/>
      <c r="C59" s="82"/>
      <c r="D59" s="82"/>
      <c r="E59" s="83"/>
      <c r="F59" s="83"/>
      <c r="G59" s="84"/>
      <c r="H59" s="81"/>
    </row>
    <row r="60" spans="2:8" ht="16.5" x14ac:dyDescent="0.25">
      <c r="B60" s="605" t="s">
        <v>169</v>
      </c>
      <c r="C60" s="606"/>
      <c r="D60" s="606"/>
      <c r="E60" s="606"/>
      <c r="F60" s="606"/>
      <c r="G60" s="606"/>
      <c r="H60" s="607"/>
    </row>
    <row r="61" spans="2:8" ht="14.45" customHeight="1" x14ac:dyDescent="0.25">
      <c r="B61" s="85"/>
      <c r="C61" s="86"/>
      <c r="D61" s="86"/>
      <c r="E61" s="86"/>
      <c r="F61" s="86"/>
      <c r="G61" s="86"/>
      <c r="H61" s="87"/>
    </row>
    <row r="62" spans="2:8" ht="14.45" customHeight="1" x14ac:dyDescent="0.25">
      <c r="B62" s="85"/>
      <c r="C62" s="617" t="s">
        <v>150</v>
      </c>
      <c r="D62" s="617"/>
      <c r="E62" s="618" t="s">
        <v>151</v>
      </c>
      <c r="F62" s="618"/>
      <c r="G62" s="618"/>
      <c r="H62" s="87"/>
    </row>
    <row r="63" spans="2:8" ht="103.5" customHeight="1" x14ac:dyDescent="0.25">
      <c r="B63" s="85"/>
      <c r="C63" s="602" t="s">
        <v>170</v>
      </c>
      <c r="D63" s="602"/>
      <c r="E63" s="610" t="s">
        <v>171</v>
      </c>
      <c r="F63" s="610"/>
      <c r="G63" s="610"/>
      <c r="H63" s="87"/>
    </row>
    <row r="64" spans="2:8" ht="58.5" customHeight="1" x14ac:dyDescent="0.25">
      <c r="B64" s="85"/>
      <c r="C64" s="602" t="s">
        <v>172</v>
      </c>
      <c r="D64" s="602"/>
      <c r="E64" s="610" t="s">
        <v>173</v>
      </c>
      <c r="F64" s="610"/>
      <c r="G64" s="610"/>
      <c r="H64" s="87"/>
    </row>
    <row r="65" spans="2:8" ht="54" customHeight="1" x14ac:dyDescent="0.25">
      <c r="B65" s="85"/>
      <c r="C65" s="602" t="s">
        <v>174</v>
      </c>
      <c r="D65" s="602"/>
      <c r="E65" s="610" t="s">
        <v>175</v>
      </c>
      <c r="F65" s="610"/>
      <c r="G65" s="610"/>
      <c r="H65" s="87"/>
    </row>
    <row r="66" spans="2:8" ht="32.450000000000003" customHeight="1" x14ac:dyDescent="0.25">
      <c r="B66" s="85"/>
      <c r="C66" s="602" t="s">
        <v>176</v>
      </c>
      <c r="D66" s="602"/>
      <c r="E66" s="610" t="s">
        <v>177</v>
      </c>
      <c r="F66" s="610"/>
      <c r="G66" s="610"/>
      <c r="H66" s="87"/>
    </row>
    <row r="67" spans="2:8" ht="16.5" x14ac:dyDescent="0.25">
      <c r="B67" s="85"/>
      <c r="C67" s="86"/>
      <c r="D67" s="86"/>
      <c r="E67" s="86"/>
      <c r="F67" s="86"/>
      <c r="G67" s="86"/>
      <c r="H67" s="87"/>
    </row>
    <row r="68" spans="2:8" ht="18.600000000000001" customHeight="1" x14ac:dyDescent="0.25">
      <c r="B68" s="619" t="s">
        <v>178</v>
      </c>
      <c r="C68" s="620"/>
      <c r="D68" s="620"/>
      <c r="E68" s="620"/>
      <c r="F68" s="620"/>
      <c r="G68" s="620"/>
      <c r="H68" s="621"/>
    </row>
    <row r="69" spans="2:8" ht="18.600000000000001" customHeight="1" x14ac:dyDescent="0.25">
      <c r="B69" s="88"/>
      <c r="C69" s="89"/>
      <c r="D69" s="89"/>
      <c r="E69" s="89"/>
      <c r="F69" s="89"/>
      <c r="G69" s="89"/>
      <c r="H69" s="90"/>
    </row>
    <row r="70" spans="2:8" ht="18.600000000000001" customHeight="1" x14ac:dyDescent="0.25">
      <c r="B70" s="605" t="s">
        <v>179</v>
      </c>
      <c r="C70" s="606"/>
      <c r="D70" s="606"/>
      <c r="E70" s="606"/>
      <c r="F70" s="606"/>
      <c r="G70" s="606"/>
      <c r="H70" s="607"/>
    </row>
    <row r="71" spans="2:8" ht="18.600000000000001" customHeight="1" x14ac:dyDescent="0.25">
      <c r="B71" s="77"/>
      <c r="C71" s="78"/>
      <c r="D71" s="78"/>
      <c r="E71" s="78"/>
      <c r="F71" s="78"/>
      <c r="G71" s="78"/>
      <c r="H71" s="79"/>
    </row>
    <row r="72" spans="2:8" ht="18.600000000000001" customHeight="1" x14ac:dyDescent="0.25">
      <c r="B72" s="77"/>
      <c r="C72" s="617" t="s">
        <v>150</v>
      </c>
      <c r="D72" s="617"/>
      <c r="E72" s="618" t="s">
        <v>151</v>
      </c>
      <c r="F72" s="618"/>
      <c r="G72" s="618"/>
      <c r="H72" s="79"/>
    </row>
    <row r="73" spans="2:8" ht="77.25" customHeight="1" x14ac:dyDescent="0.25">
      <c r="B73" s="77"/>
      <c r="C73" s="602" t="s">
        <v>180</v>
      </c>
      <c r="D73" s="602"/>
      <c r="E73" s="610" t="s">
        <v>343</v>
      </c>
      <c r="F73" s="610"/>
      <c r="G73" s="610"/>
      <c r="H73" s="79"/>
    </row>
    <row r="74" spans="2:8" ht="54" customHeight="1" x14ac:dyDescent="0.25">
      <c r="B74" s="77"/>
      <c r="C74" s="602" t="s">
        <v>181</v>
      </c>
      <c r="D74" s="602"/>
      <c r="E74" s="610" t="s">
        <v>182</v>
      </c>
      <c r="F74" s="610"/>
      <c r="G74" s="610"/>
      <c r="H74" s="79"/>
    </row>
    <row r="75" spans="2:8" ht="51.95" customHeight="1" x14ac:dyDescent="0.25">
      <c r="B75" s="77"/>
      <c r="C75" s="602" t="s">
        <v>183</v>
      </c>
      <c r="D75" s="602"/>
      <c r="E75" s="610" t="s">
        <v>184</v>
      </c>
      <c r="F75" s="610"/>
      <c r="G75" s="610"/>
      <c r="H75" s="79"/>
    </row>
    <row r="76" spans="2:8" ht="53.45" customHeight="1" x14ac:dyDescent="0.25">
      <c r="B76" s="77"/>
      <c r="C76" s="602" t="s">
        <v>185</v>
      </c>
      <c r="D76" s="602"/>
      <c r="E76" s="610" t="s">
        <v>184</v>
      </c>
      <c r="F76" s="610"/>
      <c r="G76" s="610"/>
      <c r="H76" s="79"/>
    </row>
    <row r="77" spans="2:8" ht="48.6" customHeight="1" x14ac:dyDescent="0.25">
      <c r="B77" s="77"/>
      <c r="C77" s="602" t="s">
        <v>186</v>
      </c>
      <c r="D77" s="602"/>
      <c r="E77" s="610" t="s">
        <v>187</v>
      </c>
      <c r="F77" s="610"/>
      <c r="G77" s="610"/>
      <c r="H77" s="79"/>
    </row>
    <row r="78" spans="2:8" ht="49.5" customHeight="1" x14ac:dyDescent="0.25">
      <c r="B78" s="77"/>
      <c r="C78" s="602" t="s">
        <v>188</v>
      </c>
      <c r="D78" s="602"/>
      <c r="E78" s="610" t="s">
        <v>189</v>
      </c>
      <c r="F78" s="610"/>
      <c r="G78" s="610"/>
      <c r="H78" s="79"/>
    </row>
    <row r="79" spans="2:8" ht="99.75" customHeight="1" x14ac:dyDescent="0.25">
      <c r="B79" s="77"/>
      <c r="C79" s="602" t="s">
        <v>190</v>
      </c>
      <c r="D79" s="602"/>
      <c r="E79" s="610" t="s">
        <v>417</v>
      </c>
      <c r="F79" s="610"/>
      <c r="G79" s="610"/>
      <c r="H79" s="79"/>
    </row>
    <row r="80" spans="2:8" ht="29.45" customHeight="1" x14ac:dyDescent="0.25">
      <c r="B80" s="77"/>
      <c r="C80" s="602" t="s">
        <v>191</v>
      </c>
      <c r="D80" s="602"/>
      <c r="E80" s="610" t="s">
        <v>192</v>
      </c>
      <c r="F80" s="610"/>
      <c r="G80" s="610"/>
      <c r="H80" s="79"/>
    </row>
    <row r="81" spans="2:8" ht="39.950000000000003" customHeight="1" x14ac:dyDescent="0.25">
      <c r="B81" s="77"/>
      <c r="C81" s="602" t="s">
        <v>193</v>
      </c>
      <c r="D81" s="602"/>
      <c r="E81" s="610" t="s">
        <v>194</v>
      </c>
      <c r="F81" s="610"/>
      <c r="G81" s="610"/>
      <c r="H81" s="79"/>
    </row>
    <row r="82" spans="2:8" ht="29.45" customHeight="1" x14ac:dyDescent="0.25">
      <c r="B82" s="77"/>
      <c r="C82" s="602" t="s">
        <v>195</v>
      </c>
      <c r="D82" s="602"/>
      <c r="E82" s="610" t="s">
        <v>196</v>
      </c>
      <c r="F82" s="610"/>
      <c r="G82" s="610"/>
      <c r="H82" s="79"/>
    </row>
    <row r="83" spans="2:8" ht="18.600000000000001" customHeight="1" x14ac:dyDescent="0.25">
      <c r="B83" s="77"/>
      <c r="C83" s="78"/>
      <c r="D83" s="78"/>
      <c r="E83" s="78"/>
      <c r="F83" s="78"/>
      <c r="G83" s="78"/>
      <c r="H83" s="79"/>
    </row>
    <row r="84" spans="2:8" ht="18.600000000000001" customHeight="1" x14ac:dyDescent="0.25">
      <c r="B84" s="614" t="s">
        <v>197</v>
      </c>
      <c r="C84" s="615"/>
      <c r="D84" s="615"/>
      <c r="E84" s="615"/>
      <c r="F84" s="615"/>
      <c r="G84" s="615"/>
      <c r="H84" s="616"/>
    </row>
    <row r="85" spans="2:8" ht="18.600000000000001" customHeight="1" x14ac:dyDescent="0.25">
      <c r="B85" s="77"/>
      <c r="C85" s="78"/>
      <c r="D85" s="78"/>
      <c r="E85" s="78"/>
      <c r="F85" s="78"/>
      <c r="G85" s="78"/>
      <c r="H85" s="79"/>
    </row>
    <row r="86" spans="2:8" ht="18.600000000000001" customHeight="1" x14ac:dyDescent="0.25">
      <c r="B86" s="611" t="s">
        <v>198</v>
      </c>
      <c r="C86" s="612"/>
      <c r="D86" s="612"/>
      <c r="E86" s="612"/>
      <c r="F86" s="612"/>
      <c r="G86" s="612"/>
      <c r="H86" s="613"/>
    </row>
    <row r="87" spans="2:8" ht="18.600000000000001" customHeight="1" x14ac:dyDescent="0.25">
      <c r="B87" s="71"/>
      <c r="C87" s="75"/>
      <c r="D87" s="75"/>
      <c r="E87" s="75"/>
      <c r="F87" s="75"/>
      <c r="G87" s="75"/>
      <c r="H87" s="76"/>
    </row>
    <row r="88" spans="2:8" ht="30" customHeight="1" x14ac:dyDescent="0.25">
      <c r="B88" s="605" t="s">
        <v>199</v>
      </c>
      <c r="C88" s="606"/>
      <c r="D88" s="606"/>
      <c r="E88" s="606"/>
      <c r="F88" s="606"/>
      <c r="G88" s="606"/>
      <c r="H88" s="607"/>
    </row>
    <row r="89" spans="2:8" ht="16.5" x14ac:dyDescent="0.25">
      <c r="B89" s="77"/>
      <c r="C89" s="78"/>
      <c r="D89" s="78"/>
      <c r="E89" s="78"/>
      <c r="F89" s="78"/>
      <c r="G89" s="78"/>
      <c r="H89" s="79"/>
    </row>
    <row r="90" spans="2:8" ht="30" customHeight="1" x14ac:dyDescent="0.25">
      <c r="B90" s="77"/>
      <c r="C90" s="617" t="s">
        <v>150</v>
      </c>
      <c r="D90" s="617"/>
      <c r="E90" s="618" t="s">
        <v>151</v>
      </c>
      <c r="F90" s="618"/>
      <c r="G90" s="618"/>
      <c r="H90" s="79"/>
    </row>
    <row r="91" spans="2:8" ht="30" customHeight="1" x14ac:dyDescent="0.25">
      <c r="B91" s="77"/>
      <c r="C91" s="602" t="s">
        <v>200</v>
      </c>
      <c r="D91" s="602"/>
      <c r="E91" s="610" t="s">
        <v>201</v>
      </c>
      <c r="F91" s="610"/>
      <c r="G91" s="610"/>
      <c r="H91" s="79"/>
    </row>
    <row r="92" spans="2:8" ht="44.45" customHeight="1" x14ac:dyDescent="0.25">
      <c r="B92" s="77"/>
      <c r="C92" s="602" t="s">
        <v>202</v>
      </c>
      <c r="D92" s="602"/>
      <c r="E92" s="610" t="s">
        <v>203</v>
      </c>
      <c r="F92" s="610"/>
      <c r="G92" s="610"/>
      <c r="H92" s="79"/>
    </row>
    <row r="93" spans="2:8" ht="51" customHeight="1" x14ac:dyDescent="0.25">
      <c r="B93" s="77"/>
      <c r="C93" s="602" t="s">
        <v>204</v>
      </c>
      <c r="D93" s="602"/>
      <c r="E93" s="610" t="s">
        <v>205</v>
      </c>
      <c r="F93" s="610"/>
      <c r="G93" s="610"/>
      <c r="H93" s="79"/>
    </row>
    <row r="94" spans="2:8" ht="90" customHeight="1" x14ac:dyDescent="0.25">
      <c r="B94" s="77"/>
      <c r="C94" s="602" t="s">
        <v>206</v>
      </c>
      <c r="D94" s="602"/>
      <c r="E94" s="610" t="s">
        <v>347</v>
      </c>
      <c r="F94" s="610"/>
      <c r="G94" s="610"/>
      <c r="H94" s="79"/>
    </row>
    <row r="95" spans="2:8" ht="30" customHeight="1" x14ac:dyDescent="0.25">
      <c r="B95" s="77"/>
      <c r="C95" s="602" t="s">
        <v>207</v>
      </c>
      <c r="D95" s="602"/>
      <c r="E95" s="610" t="s">
        <v>208</v>
      </c>
      <c r="F95" s="610"/>
      <c r="G95" s="610"/>
      <c r="H95" s="79"/>
    </row>
    <row r="96" spans="2:8" ht="30" customHeight="1" x14ac:dyDescent="0.25">
      <c r="B96" s="77"/>
      <c r="C96" s="602" t="s">
        <v>209</v>
      </c>
      <c r="D96" s="602"/>
      <c r="E96" s="610" t="s">
        <v>210</v>
      </c>
      <c r="F96" s="610"/>
      <c r="G96" s="610"/>
      <c r="H96" s="79"/>
    </row>
    <row r="97" spans="2:9" ht="45.75" customHeight="1" x14ac:dyDescent="0.25">
      <c r="B97" s="77"/>
      <c r="C97" s="602" t="s">
        <v>211</v>
      </c>
      <c r="D97" s="602"/>
      <c r="E97" s="610" t="s">
        <v>212</v>
      </c>
      <c r="F97" s="610"/>
      <c r="G97" s="610"/>
      <c r="H97" s="79"/>
    </row>
    <row r="98" spans="2:9" ht="69" customHeight="1" x14ac:dyDescent="0.25">
      <c r="B98" s="77"/>
      <c r="C98" s="602" t="s">
        <v>213</v>
      </c>
      <c r="D98" s="602"/>
      <c r="E98" s="610" t="s">
        <v>344</v>
      </c>
      <c r="F98" s="610"/>
      <c r="G98" s="610"/>
      <c r="H98" s="79"/>
    </row>
    <row r="99" spans="2:9" ht="30" customHeight="1" x14ac:dyDescent="0.25">
      <c r="B99" s="77"/>
      <c r="C99" s="78"/>
      <c r="D99" s="78"/>
      <c r="E99" s="78"/>
      <c r="F99" s="78"/>
      <c r="G99" s="78"/>
      <c r="H99" s="79"/>
    </row>
    <row r="100" spans="2:9" ht="18.600000000000001" customHeight="1" x14ac:dyDescent="0.25">
      <c r="B100" s="611" t="s">
        <v>214</v>
      </c>
      <c r="C100" s="612"/>
      <c r="D100" s="612"/>
      <c r="E100" s="612"/>
      <c r="F100" s="612"/>
      <c r="G100" s="612"/>
      <c r="H100" s="613"/>
    </row>
    <row r="101" spans="2:9" ht="18.600000000000001" customHeight="1" x14ac:dyDescent="0.25">
      <c r="B101" s="91"/>
      <c r="C101" s="92"/>
      <c r="D101" s="92"/>
      <c r="E101" s="92"/>
      <c r="F101" s="92"/>
      <c r="G101" s="92"/>
      <c r="H101" s="93"/>
    </row>
    <row r="102" spans="2:9" ht="18.600000000000001" customHeight="1" x14ac:dyDescent="0.25">
      <c r="B102" s="611" t="s">
        <v>215</v>
      </c>
      <c r="C102" s="612"/>
      <c r="D102" s="612"/>
      <c r="E102" s="612"/>
      <c r="F102" s="612"/>
      <c r="G102" s="612"/>
      <c r="H102" s="613"/>
    </row>
    <row r="103" spans="2:9" ht="18.600000000000001" customHeight="1" x14ac:dyDescent="0.25">
      <c r="B103" s="91"/>
      <c r="C103" s="92"/>
      <c r="D103" s="92"/>
      <c r="E103" s="92"/>
      <c r="F103" s="92"/>
      <c r="G103" s="92"/>
      <c r="H103" s="93"/>
    </row>
    <row r="104" spans="2:9" ht="18.600000000000001" customHeight="1" thickBot="1" x14ac:dyDescent="0.3">
      <c r="B104" s="605" t="s">
        <v>216</v>
      </c>
      <c r="C104" s="606"/>
      <c r="D104" s="606"/>
      <c r="E104" s="606"/>
      <c r="F104" s="606"/>
      <c r="G104" s="606"/>
      <c r="H104" s="607"/>
    </row>
    <row r="105" spans="2:9" ht="16.5" x14ac:dyDescent="0.25">
      <c r="B105" s="94"/>
      <c r="C105" s="95"/>
      <c r="D105" s="95"/>
      <c r="E105" s="95"/>
      <c r="F105" s="95"/>
      <c r="G105" s="95"/>
      <c r="H105" s="96"/>
    </row>
    <row r="106" spans="2:9" ht="16.5" x14ac:dyDescent="0.25">
      <c r="B106" s="77" t="s">
        <v>217</v>
      </c>
      <c r="C106" s="97"/>
      <c r="D106" s="97"/>
      <c r="E106" s="97"/>
      <c r="F106" s="97"/>
      <c r="G106" s="97"/>
      <c r="H106" s="98"/>
    </row>
    <row r="107" spans="2:9" x14ac:dyDescent="0.25">
      <c r="B107" s="80"/>
      <c r="C107" s="84"/>
      <c r="D107" s="99"/>
      <c r="E107" s="100"/>
      <c r="F107" s="100"/>
      <c r="G107" s="101"/>
      <c r="H107" s="81"/>
    </row>
    <row r="108" spans="2:9" x14ac:dyDescent="0.25">
      <c r="B108" s="102"/>
      <c r="C108" s="103" t="s">
        <v>218</v>
      </c>
      <c r="D108" s="608" t="s">
        <v>150</v>
      </c>
      <c r="E108" s="608"/>
      <c r="F108" s="609" t="s">
        <v>151</v>
      </c>
      <c r="G108" s="609"/>
      <c r="H108" s="81"/>
      <c r="I108" s="84"/>
    </row>
    <row r="109" spans="2:9" s="108" customFormat="1" ht="30.75" customHeight="1" x14ac:dyDescent="0.25">
      <c r="B109" s="104"/>
      <c r="C109" s="105">
        <v>2</v>
      </c>
      <c r="D109" s="604" t="s">
        <v>16</v>
      </c>
      <c r="E109" s="604"/>
      <c r="F109" s="603" t="s">
        <v>152</v>
      </c>
      <c r="G109" s="603"/>
      <c r="H109" s="106"/>
      <c r="I109" s="107"/>
    </row>
    <row r="110" spans="2:9" s="108" customFormat="1" ht="17.25" customHeight="1" x14ac:dyDescent="0.25">
      <c r="B110" s="104"/>
      <c r="C110" s="105">
        <v>2</v>
      </c>
      <c r="D110" s="604" t="s">
        <v>153</v>
      </c>
      <c r="E110" s="604"/>
      <c r="F110" s="603" t="s">
        <v>154</v>
      </c>
      <c r="G110" s="603"/>
      <c r="H110" s="106"/>
      <c r="I110" s="107"/>
    </row>
    <row r="111" spans="2:9" s="108" customFormat="1" ht="25.5" customHeight="1" x14ac:dyDescent="0.25">
      <c r="B111" s="104"/>
      <c r="C111" s="105">
        <v>2</v>
      </c>
      <c r="D111" s="604" t="s">
        <v>155</v>
      </c>
      <c r="E111" s="604"/>
      <c r="F111" s="603" t="s">
        <v>156</v>
      </c>
      <c r="G111" s="603"/>
      <c r="H111" s="106"/>
      <c r="I111" s="107"/>
    </row>
    <row r="112" spans="2:9" s="108" customFormat="1" ht="25.5" customHeight="1" x14ac:dyDescent="0.25">
      <c r="B112" s="104"/>
      <c r="C112" s="105">
        <v>2</v>
      </c>
      <c r="D112" s="604" t="s">
        <v>157</v>
      </c>
      <c r="E112" s="604"/>
      <c r="F112" s="603" t="s">
        <v>158</v>
      </c>
      <c r="G112" s="603"/>
      <c r="H112" s="106"/>
      <c r="I112" s="107"/>
    </row>
    <row r="113" spans="2:9" s="108" customFormat="1" ht="90" customHeight="1" x14ac:dyDescent="0.25">
      <c r="B113" s="104"/>
      <c r="C113" s="105">
        <v>2</v>
      </c>
      <c r="D113" s="604" t="s">
        <v>159</v>
      </c>
      <c r="E113" s="604"/>
      <c r="F113" s="603" t="s">
        <v>338</v>
      </c>
      <c r="G113" s="603"/>
      <c r="H113" s="106"/>
      <c r="I113" s="107"/>
    </row>
    <row r="114" spans="2:9" s="108" customFormat="1" ht="129.75" customHeight="1" x14ac:dyDescent="0.25">
      <c r="B114" s="104"/>
      <c r="C114" s="105">
        <v>2</v>
      </c>
      <c r="D114" s="602" t="s">
        <v>160</v>
      </c>
      <c r="E114" s="602"/>
      <c r="F114" s="603" t="s">
        <v>374</v>
      </c>
      <c r="G114" s="603"/>
      <c r="H114" s="106"/>
      <c r="I114" s="107"/>
    </row>
    <row r="115" spans="2:9" s="108" customFormat="1" ht="57.75" customHeight="1" x14ac:dyDescent="0.25">
      <c r="B115" s="104"/>
      <c r="C115" s="105">
        <v>2</v>
      </c>
      <c r="D115" s="602" t="s">
        <v>161</v>
      </c>
      <c r="E115" s="602"/>
      <c r="F115" s="603" t="s">
        <v>162</v>
      </c>
      <c r="G115" s="603"/>
      <c r="H115" s="106"/>
      <c r="I115" s="107"/>
    </row>
    <row r="116" spans="2:9" s="108" customFormat="1" ht="42.75" customHeight="1" x14ac:dyDescent="0.25">
      <c r="B116" s="104"/>
      <c r="C116" s="105">
        <v>2</v>
      </c>
      <c r="D116" s="602" t="s">
        <v>163</v>
      </c>
      <c r="E116" s="602"/>
      <c r="F116" s="603" t="s">
        <v>164</v>
      </c>
      <c r="G116" s="603"/>
      <c r="H116" s="106"/>
      <c r="I116" s="107"/>
    </row>
    <row r="117" spans="2:9" s="108" customFormat="1" ht="81" customHeight="1" x14ac:dyDescent="0.25">
      <c r="B117" s="104"/>
      <c r="C117" s="105">
        <v>2</v>
      </c>
      <c r="D117" s="602" t="s">
        <v>165</v>
      </c>
      <c r="E117" s="602"/>
      <c r="F117" s="603" t="s">
        <v>345</v>
      </c>
      <c r="G117" s="603"/>
      <c r="H117" s="106"/>
      <c r="I117" s="107"/>
    </row>
    <row r="118" spans="2:9" s="108" customFormat="1" ht="105" customHeight="1" x14ac:dyDescent="0.25">
      <c r="B118" s="104"/>
      <c r="C118" s="105">
        <v>2</v>
      </c>
      <c r="D118" s="602" t="s">
        <v>166</v>
      </c>
      <c r="E118" s="602"/>
      <c r="F118" s="603" t="s">
        <v>340</v>
      </c>
      <c r="G118" s="603"/>
      <c r="H118" s="106"/>
      <c r="I118" s="107"/>
    </row>
    <row r="119" spans="2:9" s="108" customFormat="1" ht="93.95" customHeight="1" x14ac:dyDescent="0.25">
      <c r="B119" s="104"/>
      <c r="C119" s="105">
        <v>2</v>
      </c>
      <c r="D119" s="602" t="s">
        <v>167</v>
      </c>
      <c r="E119" s="602"/>
      <c r="F119" s="603" t="s">
        <v>341</v>
      </c>
      <c r="G119" s="603"/>
      <c r="H119" s="106"/>
      <c r="I119" s="107"/>
    </row>
    <row r="120" spans="2:9" s="108" customFormat="1" ht="30.75" customHeight="1" x14ac:dyDescent="0.25">
      <c r="B120" s="104"/>
      <c r="C120" s="105">
        <v>2</v>
      </c>
      <c r="D120" s="602" t="s">
        <v>168</v>
      </c>
      <c r="E120" s="602"/>
      <c r="F120" s="603" t="s">
        <v>342</v>
      </c>
      <c r="G120" s="603"/>
      <c r="H120" s="106"/>
      <c r="I120" s="107"/>
    </row>
    <row r="121" spans="2:9" s="108" customFormat="1" ht="78" customHeight="1" x14ac:dyDescent="0.25">
      <c r="B121" s="104"/>
      <c r="C121" s="105">
        <v>3</v>
      </c>
      <c r="D121" s="602" t="s">
        <v>170</v>
      </c>
      <c r="E121" s="602"/>
      <c r="F121" s="603" t="s">
        <v>219</v>
      </c>
      <c r="G121" s="603"/>
      <c r="H121" s="106"/>
      <c r="I121" s="107"/>
    </row>
    <row r="122" spans="2:9" s="108" customFormat="1" ht="66.599999999999994" customHeight="1" x14ac:dyDescent="0.25">
      <c r="B122" s="104"/>
      <c r="C122" s="105">
        <v>3</v>
      </c>
      <c r="D122" s="602" t="s">
        <v>172</v>
      </c>
      <c r="E122" s="602"/>
      <c r="F122" s="603" t="s">
        <v>173</v>
      </c>
      <c r="G122" s="603"/>
      <c r="H122" s="106"/>
      <c r="I122" s="107"/>
    </row>
    <row r="123" spans="2:9" s="108" customFormat="1" ht="62.45" customHeight="1" x14ac:dyDescent="0.25">
      <c r="B123" s="104"/>
      <c r="C123" s="105">
        <v>3</v>
      </c>
      <c r="D123" s="602" t="s">
        <v>174</v>
      </c>
      <c r="E123" s="602"/>
      <c r="F123" s="603" t="s">
        <v>175</v>
      </c>
      <c r="G123" s="603"/>
      <c r="H123" s="106"/>
      <c r="I123" s="107"/>
    </row>
    <row r="124" spans="2:9" s="108" customFormat="1" ht="38.450000000000003" customHeight="1" x14ac:dyDescent="0.25">
      <c r="B124" s="104"/>
      <c r="C124" s="105">
        <v>3</v>
      </c>
      <c r="D124" s="602" t="s">
        <v>176</v>
      </c>
      <c r="E124" s="602"/>
      <c r="F124" s="603" t="s">
        <v>177</v>
      </c>
      <c r="G124" s="603"/>
      <c r="H124" s="106"/>
      <c r="I124" s="107"/>
    </row>
    <row r="125" spans="2:9" ht="85.5" customHeight="1" x14ac:dyDescent="0.25">
      <c r="B125" s="102"/>
      <c r="C125" s="109">
        <v>5</v>
      </c>
      <c r="D125" s="602" t="s">
        <v>180</v>
      </c>
      <c r="E125" s="602"/>
      <c r="F125" s="603" t="s">
        <v>346</v>
      </c>
      <c r="G125" s="603"/>
      <c r="H125" s="81"/>
      <c r="I125" s="84"/>
    </row>
    <row r="126" spans="2:9" ht="59.25" customHeight="1" x14ac:dyDescent="0.25">
      <c r="B126" s="102"/>
      <c r="C126" s="109">
        <v>5</v>
      </c>
      <c r="D126" s="602" t="s">
        <v>181</v>
      </c>
      <c r="E126" s="602"/>
      <c r="F126" s="603" t="s">
        <v>182</v>
      </c>
      <c r="G126" s="603"/>
      <c r="H126" s="81"/>
      <c r="I126" s="84"/>
    </row>
    <row r="127" spans="2:9" ht="59.25" customHeight="1" x14ac:dyDescent="0.25">
      <c r="B127" s="102"/>
      <c r="C127" s="109">
        <v>5</v>
      </c>
      <c r="D127" s="602" t="s">
        <v>183</v>
      </c>
      <c r="E127" s="602"/>
      <c r="F127" s="603" t="s">
        <v>184</v>
      </c>
      <c r="G127" s="603"/>
      <c r="H127" s="81"/>
      <c r="I127" s="84"/>
    </row>
    <row r="128" spans="2:9" ht="59.25" customHeight="1" x14ac:dyDescent="0.25">
      <c r="B128" s="102"/>
      <c r="C128" s="109">
        <v>5</v>
      </c>
      <c r="D128" s="602" t="s">
        <v>185</v>
      </c>
      <c r="E128" s="602"/>
      <c r="F128" s="603" t="s">
        <v>184</v>
      </c>
      <c r="G128" s="603"/>
      <c r="H128" s="81"/>
      <c r="I128" s="84"/>
    </row>
    <row r="129" spans="2:9" ht="47.45" customHeight="1" x14ac:dyDescent="0.25">
      <c r="B129" s="102"/>
      <c r="C129" s="109">
        <v>5</v>
      </c>
      <c r="D129" s="602" t="s">
        <v>186</v>
      </c>
      <c r="E129" s="602"/>
      <c r="F129" s="603" t="s">
        <v>187</v>
      </c>
      <c r="G129" s="603"/>
      <c r="H129" s="81"/>
      <c r="I129" s="84"/>
    </row>
    <row r="130" spans="2:9" ht="55.5" customHeight="1" x14ac:dyDescent="0.25">
      <c r="B130" s="102"/>
      <c r="C130" s="109">
        <v>5</v>
      </c>
      <c r="D130" s="602" t="s">
        <v>188</v>
      </c>
      <c r="E130" s="602"/>
      <c r="F130" s="603" t="s">
        <v>189</v>
      </c>
      <c r="G130" s="603"/>
      <c r="H130" s="81"/>
      <c r="I130" s="84"/>
    </row>
    <row r="131" spans="2:9" ht="60.75" customHeight="1" x14ac:dyDescent="0.25">
      <c r="B131" s="102"/>
      <c r="C131" s="109">
        <v>5</v>
      </c>
      <c r="D131" s="602" t="s">
        <v>190</v>
      </c>
      <c r="E131" s="602"/>
      <c r="F131" s="603" t="s">
        <v>220</v>
      </c>
      <c r="G131" s="603"/>
      <c r="H131" s="81"/>
      <c r="I131" s="84"/>
    </row>
    <row r="132" spans="2:9" ht="33.6" customHeight="1" x14ac:dyDescent="0.25">
      <c r="B132" s="102"/>
      <c r="C132" s="109">
        <v>5</v>
      </c>
      <c r="D132" s="602" t="s">
        <v>191</v>
      </c>
      <c r="E132" s="602"/>
      <c r="F132" s="603" t="s">
        <v>192</v>
      </c>
      <c r="G132" s="603"/>
      <c r="H132" s="81"/>
      <c r="I132" s="84"/>
    </row>
    <row r="133" spans="2:9" ht="44.25" customHeight="1" x14ac:dyDescent="0.25">
      <c r="B133" s="102"/>
      <c r="C133" s="109">
        <v>5</v>
      </c>
      <c r="D133" s="602" t="s">
        <v>193</v>
      </c>
      <c r="E133" s="602"/>
      <c r="F133" s="603" t="s">
        <v>194</v>
      </c>
      <c r="G133" s="603"/>
      <c r="H133" s="81"/>
      <c r="I133" s="84"/>
    </row>
    <row r="134" spans="2:9" ht="27" customHeight="1" x14ac:dyDescent="0.25">
      <c r="B134" s="102"/>
      <c r="C134" s="109">
        <v>5</v>
      </c>
      <c r="D134" s="602" t="s">
        <v>195</v>
      </c>
      <c r="E134" s="602"/>
      <c r="F134" s="603" t="s">
        <v>196</v>
      </c>
      <c r="G134" s="603"/>
      <c r="H134" s="81"/>
      <c r="I134" s="84"/>
    </row>
    <row r="135" spans="2:9" ht="24.95" customHeight="1" x14ac:dyDescent="0.25">
      <c r="B135" s="102"/>
      <c r="C135" s="109">
        <v>8</v>
      </c>
      <c r="D135" s="602" t="s">
        <v>200</v>
      </c>
      <c r="E135" s="602"/>
      <c r="F135" s="603" t="s">
        <v>201</v>
      </c>
      <c r="G135" s="603"/>
      <c r="H135" s="81"/>
      <c r="I135" s="84"/>
    </row>
    <row r="136" spans="2:9" ht="46.5" customHeight="1" x14ac:dyDescent="0.25">
      <c r="B136" s="102"/>
      <c r="C136" s="109">
        <v>8</v>
      </c>
      <c r="D136" s="602" t="s">
        <v>202</v>
      </c>
      <c r="E136" s="602"/>
      <c r="F136" s="603" t="s">
        <v>203</v>
      </c>
      <c r="G136" s="603"/>
      <c r="H136" s="81"/>
      <c r="I136" s="84"/>
    </row>
    <row r="137" spans="2:9" ht="46.5" customHeight="1" x14ac:dyDescent="0.25">
      <c r="B137" s="102"/>
      <c r="C137" s="109">
        <v>8</v>
      </c>
      <c r="D137" s="602" t="s">
        <v>204</v>
      </c>
      <c r="E137" s="602"/>
      <c r="F137" s="603" t="s">
        <v>205</v>
      </c>
      <c r="G137" s="603"/>
      <c r="H137" s="81"/>
      <c r="I137" s="84"/>
    </row>
    <row r="138" spans="2:9" s="108" customFormat="1" ht="82.5" customHeight="1" x14ac:dyDescent="0.25">
      <c r="B138" s="104"/>
      <c r="C138" s="105">
        <v>8</v>
      </c>
      <c r="D138" s="602" t="s">
        <v>221</v>
      </c>
      <c r="E138" s="602"/>
      <c r="F138" s="603" t="s">
        <v>347</v>
      </c>
      <c r="G138" s="603"/>
      <c r="H138" s="106"/>
      <c r="I138" s="107"/>
    </row>
    <row r="139" spans="2:9" s="108" customFormat="1" ht="33.950000000000003" customHeight="1" x14ac:dyDescent="0.25">
      <c r="B139" s="104"/>
      <c r="C139" s="105">
        <v>8</v>
      </c>
      <c r="D139" s="602" t="s">
        <v>207</v>
      </c>
      <c r="E139" s="602"/>
      <c r="F139" s="603" t="s">
        <v>208</v>
      </c>
      <c r="G139" s="603"/>
      <c r="H139" s="106"/>
      <c r="I139" s="107"/>
    </row>
    <row r="140" spans="2:9" s="108" customFormat="1" ht="33.950000000000003" customHeight="1" x14ac:dyDescent="0.25">
      <c r="B140" s="104"/>
      <c r="C140" s="105">
        <v>8</v>
      </c>
      <c r="D140" s="602" t="s">
        <v>209</v>
      </c>
      <c r="E140" s="602"/>
      <c r="F140" s="603" t="s">
        <v>210</v>
      </c>
      <c r="G140" s="603"/>
      <c r="H140" s="106"/>
      <c r="I140" s="107"/>
    </row>
    <row r="141" spans="2:9" s="108" customFormat="1" ht="33.950000000000003" customHeight="1" x14ac:dyDescent="0.25">
      <c r="B141" s="104"/>
      <c r="C141" s="105">
        <v>8</v>
      </c>
      <c r="D141" s="602" t="s">
        <v>211</v>
      </c>
      <c r="E141" s="602"/>
      <c r="F141" s="603" t="s">
        <v>212</v>
      </c>
      <c r="G141" s="603"/>
      <c r="H141" s="106"/>
      <c r="I141" s="107"/>
    </row>
    <row r="142" spans="2:9" s="108" customFormat="1" ht="67.5" customHeight="1" x14ac:dyDescent="0.25">
      <c r="B142" s="104"/>
      <c r="C142" s="105">
        <v>8</v>
      </c>
      <c r="D142" s="602" t="s">
        <v>213</v>
      </c>
      <c r="E142" s="602"/>
      <c r="F142" s="603" t="s">
        <v>344</v>
      </c>
      <c r="G142" s="603"/>
      <c r="H142" s="106"/>
      <c r="I142" s="107"/>
    </row>
    <row r="143" spans="2:9" ht="15.75" thickBot="1" x14ac:dyDescent="0.3">
      <c r="B143" s="110"/>
      <c r="C143" s="111"/>
      <c r="D143" s="111"/>
      <c r="E143" s="111"/>
      <c r="F143" s="111"/>
      <c r="G143" s="111"/>
      <c r="H143" s="112"/>
    </row>
  </sheetData>
  <sheetProtection formatCells="0" formatColumns="0" formatRows="0"/>
  <autoFilter ref="C108:G108" xr:uid="{00000000-0009-0000-0000-000002000000}">
    <filterColumn colId="1" showButton="0"/>
    <filterColumn colId="3" showButton="0"/>
  </autoFilter>
  <mergeCells count="185">
    <mergeCell ref="B1:B4"/>
    <mergeCell ref="C1:G4"/>
    <mergeCell ref="H1:H4"/>
    <mergeCell ref="B6:H6"/>
    <mergeCell ref="B7:H8"/>
    <mergeCell ref="B9:H9"/>
    <mergeCell ref="D34:G34"/>
    <mergeCell ref="D35:G35"/>
    <mergeCell ref="D23:G23"/>
    <mergeCell ref="D21:G21"/>
    <mergeCell ref="D22:G22"/>
    <mergeCell ref="D24:G24"/>
    <mergeCell ref="D25:G25"/>
    <mergeCell ref="D27:G27"/>
    <mergeCell ref="D33:G33"/>
    <mergeCell ref="D32:G32"/>
    <mergeCell ref="D31:G31"/>
    <mergeCell ref="D36:G36"/>
    <mergeCell ref="B10:H10"/>
    <mergeCell ref="B12:H12"/>
    <mergeCell ref="B13:H13"/>
    <mergeCell ref="B14:H14"/>
    <mergeCell ref="B15:H15"/>
    <mergeCell ref="B16:H16"/>
    <mergeCell ref="D30:G30"/>
    <mergeCell ref="D29:G29"/>
    <mergeCell ref="D26:G26"/>
    <mergeCell ref="D28:G28"/>
    <mergeCell ref="D19:G19"/>
    <mergeCell ref="D20:G20"/>
    <mergeCell ref="C49:D49"/>
    <mergeCell ref="E49:G49"/>
    <mergeCell ref="C50:D50"/>
    <mergeCell ref="E50:G50"/>
    <mergeCell ref="B43:H43"/>
    <mergeCell ref="B45:H45"/>
    <mergeCell ref="C47:D47"/>
    <mergeCell ref="E47:G47"/>
    <mergeCell ref="C48:D48"/>
    <mergeCell ref="E48:G48"/>
    <mergeCell ref="C54:D54"/>
    <mergeCell ref="E54:G54"/>
    <mergeCell ref="C55:D55"/>
    <mergeCell ref="E55:G55"/>
    <mergeCell ref="C56:D56"/>
    <mergeCell ref="E56:G56"/>
    <mergeCell ref="C51:D51"/>
    <mergeCell ref="E51:G51"/>
    <mergeCell ref="C52:D52"/>
    <mergeCell ref="E52:G52"/>
    <mergeCell ref="C53:D53"/>
    <mergeCell ref="E53:G53"/>
    <mergeCell ref="C63:D63"/>
    <mergeCell ref="E63:G63"/>
    <mergeCell ref="C64:D64"/>
    <mergeCell ref="E64:G64"/>
    <mergeCell ref="C65:D65"/>
    <mergeCell ref="E65:G65"/>
    <mergeCell ref="C57:D57"/>
    <mergeCell ref="E57:G57"/>
    <mergeCell ref="C58:D58"/>
    <mergeCell ref="E58:G58"/>
    <mergeCell ref="B60:H60"/>
    <mergeCell ref="C62:D62"/>
    <mergeCell ref="E62:G62"/>
    <mergeCell ref="C73:D73"/>
    <mergeCell ref="E73:G73"/>
    <mergeCell ref="C74:D74"/>
    <mergeCell ref="E74:G74"/>
    <mergeCell ref="C75:D75"/>
    <mergeCell ref="E75:G75"/>
    <mergeCell ref="C66:D66"/>
    <mergeCell ref="E66:G66"/>
    <mergeCell ref="B68:H68"/>
    <mergeCell ref="B70:H70"/>
    <mergeCell ref="C72:D72"/>
    <mergeCell ref="E72:G72"/>
    <mergeCell ref="C79:D79"/>
    <mergeCell ref="E79:G79"/>
    <mergeCell ref="C80:D80"/>
    <mergeCell ref="E80:G80"/>
    <mergeCell ref="C81:D81"/>
    <mergeCell ref="E81:G81"/>
    <mergeCell ref="C76:D76"/>
    <mergeCell ref="E76:G76"/>
    <mergeCell ref="C77:D77"/>
    <mergeCell ref="E77:G77"/>
    <mergeCell ref="C78:D78"/>
    <mergeCell ref="E78:G78"/>
    <mergeCell ref="C91:D91"/>
    <mergeCell ref="E91:G91"/>
    <mergeCell ref="C92:D92"/>
    <mergeCell ref="E92:G92"/>
    <mergeCell ref="C93:D93"/>
    <mergeCell ref="E93:G93"/>
    <mergeCell ref="C82:D82"/>
    <mergeCell ref="E82:G82"/>
    <mergeCell ref="B84:H84"/>
    <mergeCell ref="B86:H86"/>
    <mergeCell ref="B88:H88"/>
    <mergeCell ref="C90:D90"/>
    <mergeCell ref="E90:G90"/>
    <mergeCell ref="C97:D97"/>
    <mergeCell ref="E97:G97"/>
    <mergeCell ref="C98:D98"/>
    <mergeCell ref="E98:G98"/>
    <mergeCell ref="B100:H100"/>
    <mergeCell ref="B102:H102"/>
    <mergeCell ref="C94:D94"/>
    <mergeCell ref="E94:G94"/>
    <mergeCell ref="C95:D95"/>
    <mergeCell ref="E95:G95"/>
    <mergeCell ref="C96:D96"/>
    <mergeCell ref="E96:G96"/>
    <mergeCell ref="D111:E111"/>
    <mergeCell ref="F111:G111"/>
    <mergeCell ref="D112:E112"/>
    <mergeCell ref="F112:G112"/>
    <mergeCell ref="D113:E113"/>
    <mergeCell ref="F113:G113"/>
    <mergeCell ref="B104:H104"/>
    <mergeCell ref="D108:E108"/>
    <mergeCell ref="F108:G108"/>
    <mergeCell ref="D109:E109"/>
    <mergeCell ref="F109:G109"/>
    <mergeCell ref="D110:E110"/>
    <mergeCell ref="F110:G110"/>
    <mergeCell ref="D117:E117"/>
    <mergeCell ref="F117:G117"/>
    <mergeCell ref="D118:E118"/>
    <mergeCell ref="F118:G118"/>
    <mergeCell ref="D119:E119"/>
    <mergeCell ref="F119:G119"/>
    <mergeCell ref="D114:E114"/>
    <mergeCell ref="F114:G114"/>
    <mergeCell ref="D115:E115"/>
    <mergeCell ref="F115:G115"/>
    <mergeCell ref="D116:E116"/>
    <mergeCell ref="F116:G116"/>
    <mergeCell ref="D123:E123"/>
    <mergeCell ref="F123:G123"/>
    <mergeCell ref="D124:E124"/>
    <mergeCell ref="F124:G124"/>
    <mergeCell ref="D125:E125"/>
    <mergeCell ref="F125:G125"/>
    <mergeCell ref="D120:E120"/>
    <mergeCell ref="F120:G120"/>
    <mergeCell ref="D121:E121"/>
    <mergeCell ref="F121:G121"/>
    <mergeCell ref="D122:E122"/>
    <mergeCell ref="F122:G122"/>
    <mergeCell ref="D129:E129"/>
    <mergeCell ref="F129:G129"/>
    <mergeCell ref="D130:E130"/>
    <mergeCell ref="F130:G130"/>
    <mergeCell ref="D131:E131"/>
    <mergeCell ref="F131:G131"/>
    <mergeCell ref="D126:E126"/>
    <mergeCell ref="F126:G126"/>
    <mergeCell ref="D127:E127"/>
    <mergeCell ref="F127:G127"/>
    <mergeCell ref="D128:E128"/>
    <mergeCell ref="F128:G128"/>
    <mergeCell ref="D132:E132"/>
    <mergeCell ref="F132:G132"/>
    <mergeCell ref="D141:E141"/>
    <mergeCell ref="F141:G141"/>
    <mergeCell ref="D142:E142"/>
    <mergeCell ref="F142:G142"/>
    <mergeCell ref="D138:E138"/>
    <mergeCell ref="F138:G138"/>
    <mergeCell ref="D139:E139"/>
    <mergeCell ref="F139:G139"/>
    <mergeCell ref="D140:E140"/>
    <mergeCell ref="F140:G140"/>
    <mergeCell ref="D133:E133"/>
    <mergeCell ref="F133:G133"/>
    <mergeCell ref="D134:E134"/>
    <mergeCell ref="F134:G134"/>
    <mergeCell ref="D135:E135"/>
    <mergeCell ref="F135:G135"/>
    <mergeCell ref="D136:E136"/>
    <mergeCell ref="F136:G136"/>
    <mergeCell ref="D137:E137"/>
    <mergeCell ref="F137:G137"/>
  </mergeCells>
  <conditionalFormatting sqref="C19:C36">
    <cfRule type="containsText" dxfId="136" priority="5" operator="containsText" text="ZONA RIESGO BAJA">
      <formula>NOT(ISERROR(SEARCH("ZONA RIESGO BAJA",C19)))</formula>
    </cfRule>
    <cfRule type="containsText" dxfId="135" priority="6" operator="containsText" text="ZONA RIESGO MODERADO">
      <formula>NOT(ISERROR(SEARCH("ZONA RIESGO MODERADO",C19)))</formula>
    </cfRule>
    <cfRule type="containsText" dxfId="134" priority="7" operator="containsText" text="ZONA RIESGO ALTO">
      <formula>NOT(ISERROR(SEARCH("ZONA RIESGO ALTO",C19)))</formula>
    </cfRule>
    <cfRule type="containsText" dxfId="133" priority="8" operator="containsText" text="ZONA RIESGO EXTREMO">
      <formula>NOT(ISERROR(SEARCH("ZONA RIESGO EXTREMO",C19)))</formula>
    </cfRule>
  </conditionalFormatting>
  <conditionalFormatting sqref="D19">
    <cfRule type="containsText" dxfId="132" priority="13" operator="containsText" text="ZONA RIESGO BAJA">
      <formula>NOT(ISERROR(SEARCH("ZONA RIESGO BAJA",D19)))</formula>
    </cfRule>
    <cfRule type="containsText" dxfId="131" priority="14" operator="containsText" text="ZONA RIESGO MODERADO">
      <formula>NOT(ISERROR(SEARCH("ZONA RIESGO MODERADO",D19)))</formula>
    </cfRule>
    <cfRule type="containsText" dxfId="130" priority="15" operator="containsText" text="ZONA RIESGO ALTO">
      <formula>NOT(ISERROR(SEARCH("ZONA RIESGO ALTO",D19)))</formula>
    </cfRule>
    <cfRule type="containsText" dxfId="129" priority="16" operator="containsText" text="ZONA RIESGO EXTREMO">
      <formula>NOT(ISERROR(SEARCH("ZONA RIESGO EXTREMO",D19)))</formula>
    </cfRule>
  </conditionalFormatting>
  <pageMargins left="0.70866141732283472" right="0.70866141732283472" top="0.74803149606299213" bottom="0.74803149606299213" header="0.31496062992125984" footer="0.31496062992125984"/>
  <pageSetup scale="43" fitToHeight="0" orientation="portrait" r:id="rId1"/>
  <headerFooter>
    <oddFooter>&amp;R&amp;G</oddFooter>
  </headerFooter>
  <rowBreaks count="3" manualBreakCount="3">
    <brk id="66" max="8" man="1"/>
    <brk id="101" max="8" man="1"/>
    <brk id="124" max="8" man="1"/>
  </rowBreaks>
  <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80"/>
  <sheetViews>
    <sheetView showGridLines="0" view="pageBreakPreview" zoomScale="80" zoomScaleNormal="10" zoomScaleSheetLayoutView="80" workbookViewId="0">
      <pane ySplit="7" topLeftCell="A8" activePane="bottomLeft" state="frozen"/>
      <selection pane="bottomLeft" activeCell="B4" sqref="B4:I4"/>
    </sheetView>
  </sheetViews>
  <sheetFormatPr baseColWidth="10" defaultColWidth="11.42578125" defaultRowHeight="14.25" x14ac:dyDescent="0.25"/>
  <cols>
    <col min="1" max="1" width="21.42578125" style="119" customWidth="1"/>
    <col min="2" max="2" width="34" style="119" customWidth="1"/>
    <col min="3" max="3" width="26" style="119" customWidth="1"/>
    <col min="4" max="4" width="38.28515625" style="119" customWidth="1"/>
    <col min="5" max="5" width="59.85546875" style="119" customWidth="1"/>
    <col min="6" max="6" width="24.42578125" style="119" customWidth="1"/>
    <col min="7" max="7" width="30.85546875" style="119" customWidth="1"/>
    <col min="8" max="8" width="30" style="119" customWidth="1"/>
    <col min="9" max="9" width="26.28515625" style="119" customWidth="1"/>
    <col min="10" max="29" width="11.42578125" style="119" customWidth="1"/>
    <col min="30" max="30" width="8.140625" style="119" customWidth="1"/>
    <col min="31" max="35" width="32.28515625" style="119" customWidth="1"/>
    <col min="36" max="16377" width="11.42578125" style="119"/>
    <col min="16378" max="16384" width="25.42578125" style="119" customWidth="1"/>
  </cols>
  <sheetData>
    <row r="1" spans="1:9" s="69" customFormat="1" ht="111.75" customHeight="1" thickBot="1" x14ac:dyDescent="0.3">
      <c r="A1" s="669"/>
      <c r="B1" s="670"/>
      <c r="C1" s="671" t="s">
        <v>143</v>
      </c>
      <c r="D1" s="672"/>
      <c r="E1" s="672"/>
      <c r="F1" s="672"/>
      <c r="G1" s="672"/>
      <c r="H1" s="673"/>
      <c r="I1" s="310" t="s">
        <v>405</v>
      </c>
    </row>
    <row r="2" spans="1:9" s="116" customFormat="1" ht="15.75" thickBot="1" x14ac:dyDescent="0.25">
      <c r="A2" s="113"/>
      <c r="B2" s="113"/>
      <c r="C2" s="114"/>
      <c r="D2" s="115"/>
      <c r="G2" s="117"/>
      <c r="H2" s="117"/>
      <c r="I2" s="117"/>
    </row>
    <row r="3" spans="1:9" ht="27" customHeight="1" x14ac:dyDescent="0.25">
      <c r="A3" s="311" t="s">
        <v>222</v>
      </c>
      <c r="B3" s="665" t="s">
        <v>1178</v>
      </c>
      <c r="C3" s="665"/>
      <c r="D3" s="665"/>
      <c r="E3" s="665"/>
      <c r="F3" s="665"/>
      <c r="G3" s="665"/>
      <c r="H3" s="665"/>
      <c r="I3" s="666"/>
    </row>
    <row r="4" spans="1:9" ht="30" x14ac:dyDescent="0.25">
      <c r="A4" s="312" t="s">
        <v>223</v>
      </c>
      <c r="B4" s="667" t="s">
        <v>26</v>
      </c>
      <c r="C4" s="667"/>
      <c r="D4" s="667"/>
      <c r="E4" s="667"/>
      <c r="F4" s="667"/>
      <c r="G4" s="667"/>
      <c r="H4" s="667"/>
      <c r="I4" s="668"/>
    </row>
    <row r="5" spans="1:9" ht="15" x14ac:dyDescent="0.25">
      <c r="A5" s="313"/>
      <c r="B5" s="314"/>
      <c r="C5" s="314"/>
      <c r="D5" s="315"/>
      <c r="E5" s="316"/>
      <c r="F5" s="317"/>
      <c r="G5" s="316"/>
      <c r="I5" s="318"/>
    </row>
    <row r="6" spans="1:9" ht="41.1" customHeight="1" x14ac:dyDescent="0.25">
      <c r="A6" s="319" t="s">
        <v>224</v>
      </c>
      <c r="B6" s="320"/>
      <c r="C6" s="121" t="s">
        <v>225</v>
      </c>
      <c r="D6" s="121" t="s">
        <v>226</v>
      </c>
      <c r="E6" s="320"/>
      <c r="F6" s="663" t="s">
        <v>227</v>
      </c>
      <c r="G6" s="664"/>
      <c r="H6" s="321"/>
      <c r="I6" s="322"/>
    </row>
    <row r="7" spans="1:9" ht="42" customHeight="1" x14ac:dyDescent="0.25">
      <c r="A7" s="312" t="s">
        <v>159</v>
      </c>
      <c r="B7" s="118" t="s">
        <v>160</v>
      </c>
      <c r="C7" s="118" t="s">
        <v>228</v>
      </c>
      <c r="D7" s="118" t="s">
        <v>163</v>
      </c>
      <c r="E7" s="118" t="s">
        <v>165</v>
      </c>
      <c r="F7" s="122" t="s">
        <v>229</v>
      </c>
      <c r="G7" s="122" t="s">
        <v>230</v>
      </c>
      <c r="H7" s="122" t="s">
        <v>231</v>
      </c>
      <c r="I7" s="323" t="s">
        <v>168</v>
      </c>
    </row>
    <row r="8" spans="1:9" s="125" customFormat="1" ht="26.25" customHeight="1" x14ac:dyDescent="0.25">
      <c r="A8" s="324" t="s">
        <v>418</v>
      </c>
      <c r="B8" s="308" t="s">
        <v>419</v>
      </c>
      <c r="C8" s="308" t="s">
        <v>420</v>
      </c>
      <c r="D8" s="308" t="s">
        <v>421</v>
      </c>
      <c r="E8" s="123" t="s">
        <v>616</v>
      </c>
      <c r="F8" s="309" t="s">
        <v>422</v>
      </c>
      <c r="G8" s="309" t="s">
        <v>423</v>
      </c>
      <c r="H8" s="124" t="s">
        <v>423</v>
      </c>
      <c r="I8" s="325" t="s">
        <v>423</v>
      </c>
    </row>
    <row r="9" spans="1:9" s="125" customFormat="1" ht="26.25" customHeight="1" x14ac:dyDescent="0.25">
      <c r="A9" s="324" t="s">
        <v>424</v>
      </c>
      <c r="B9" s="308" t="s">
        <v>419</v>
      </c>
      <c r="C9" s="308" t="s">
        <v>425</v>
      </c>
      <c r="D9" s="308" t="s">
        <v>426</v>
      </c>
      <c r="E9" s="123" t="s">
        <v>617</v>
      </c>
      <c r="F9" s="309" t="s">
        <v>422</v>
      </c>
      <c r="G9" s="309" t="s">
        <v>423</v>
      </c>
      <c r="H9" s="124" t="s">
        <v>423</v>
      </c>
      <c r="I9" s="325" t="s">
        <v>423</v>
      </c>
    </row>
    <row r="10" spans="1:9" ht="26.25" customHeight="1" x14ac:dyDescent="0.25">
      <c r="A10" s="324" t="s">
        <v>427</v>
      </c>
      <c r="B10" s="308" t="s">
        <v>419</v>
      </c>
      <c r="C10" s="308" t="s">
        <v>428</v>
      </c>
      <c r="D10" s="308" t="s">
        <v>429</v>
      </c>
      <c r="E10" s="123" t="s">
        <v>618</v>
      </c>
      <c r="F10" s="309" t="s">
        <v>422</v>
      </c>
      <c r="G10" s="309" t="s">
        <v>423</v>
      </c>
      <c r="H10" s="124" t="s">
        <v>423</v>
      </c>
      <c r="I10" s="325" t="s">
        <v>423</v>
      </c>
    </row>
    <row r="11" spans="1:9" ht="26.25" customHeight="1" x14ac:dyDescent="0.25">
      <c r="A11" s="324" t="s">
        <v>430</v>
      </c>
      <c r="B11" s="308" t="s">
        <v>419</v>
      </c>
      <c r="C11" s="308" t="s">
        <v>431</v>
      </c>
      <c r="D11" s="308" t="s">
        <v>432</v>
      </c>
      <c r="E11" s="123" t="s">
        <v>619</v>
      </c>
      <c r="F11" s="309" t="s">
        <v>422</v>
      </c>
      <c r="G11" s="309" t="s">
        <v>423</v>
      </c>
      <c r="H11" s="124" t="s">
        <v>423</v>
      </c>
      <c r="I11" s="325" t="s">
        <v>423</v>
      </c>
    </row>
    <row r="12" spans="1:9" ht="26.25" customHeight="1" x14ac:dyDescent="0.25">
      <c r="A12" s="324" t="s">
        <v>433</v>
      </c>
      <c r="B12" s="308" t="s">
        <v>434</v>
      </c>
      <c r="C12" s="308" t="s">
        <v>435</v>
      </c>
      <c r="D12" s="308" t="s">
        <v>436</v>
      </c>
      <c r="E12" s="123" t="s">
        <v>620</v>
      </c>
      <c r="F12" s="309" t="s">
        <v>422</v>
      </c>
      <c r="G12" s="309" t="s">
        <v>423</v>
      </c>
      <c r="H12" s="124" t="s">
        <v>423</v>
      </c>
      <c r="I12" s="325" t="s">
        <v>423</v>
      </c>
    </row>
    <row r="13" spans="1:9" ht="26.25" customHeight="1" x14ac:dyDescent="0.25">
      <c r="A13" s="324" t="s">
        <v>437</v>
      </c>
      <c r="B13" s="308" t="s">
        <v>419</v>
      </c>
      <c r="C13" s="308" t="s">
        <v>438</v>
      </c>
      <c r="D13" s="308" t="s">
        <v>439</v>
      </c>
      <c r="E13" s="123" t="s">
        <v>621</v>
      </c>
      <c r="F13" s="309" t="s">
        <v>422</v>
      </c>
      <c r="G13" s="309" t="s">
        <v>423</v>
      </c>
      <c r="H13" s="124" t="s">
        <v>423</v>
      </c>
      <c r="I13" s="325" t="s">
        <v>423</v>
      </c>
    </row>
    <row r="14" spans="1:9" ht="26.25" customHeight="1" x14ac:dyDescent="0.25">
      <c r="A14" s="324" t="s">
        <v>440</v>
      </c>
      <c r="B14" s="308" t="s">
        <v>419</v>
      </c>
      <c r="C14" s="308" t="s">
        <v>441</v>
      </c>
      <c r="D14" s="308" t="s">
        <v>442</v>
      </c>
      <c r="E14" s="123" t="s">
        <v>622</v>
      </c>
      <c r="F14" s="309" t="s">
        <v>422</v>
      </c>
      <c r="G14" s="309" t="s">
        <v>423</v>
      </c>
      <c r="H14" s="124" t="s">
        <v>423</v>
      </c>
      <c r="I14" s="325" t="s">
        <v>423</v>
      </c>
    </row>
    <row r="15" spans="1:9" ht="26.25" customHeight="1" x14ac:dyDescent="0.25">
      <c r="A15" s="324" t="s">
        <v>443</v>
      </c>
      <c r="B15" s="308" t="s">
        <v>419</v>
      </c>
      <c r="C15" s="308" t="s">
        <v>441</v>
      </c>
      <c r="D15" s="308" t="s">
        <v>444</v>
      </c>
      <c r="E15" s="123" t="s">
        <v>623</v>
      </c>
      <c r="F15" s="309" t="s">
        <v>422</v>
      </c>
      <c r="G15" s="309" t="s">
        <v>423</v>
      </c>
      <c r="H15" s="124" t="s">
        <v>423</v>
      </c>
      <c r="I15" s="325" t="s">
        <v>423</v>
      </c>
    </row>
    <row r="16" spans="1:9" s="126" customFormat="1" ht="26.25" customHeight="1" x14ac:dyDescent="0.25">
      <c r="A16" s="324" t="s">
        <v>445</v>
      </c>
      <c r="B16" s="308" t="s">
        <v>446</v>
      </c>
      <c r="C16" s="308" t="s">
        <v>447</v>
      </c>
      <c r="D16" s="308" t="s">
        <v>448</v>
      </c>
      <c r="E16" s="123" t="s">
        <v>624</v>
      </c>
      <c r="F16" s="309" t="s">
        <v>422</v>
      </c>
      <c r="G16" s="309" t="s">
        <v>423</v>
      </c>
      <c r="H16" s="124" t="s">
        <v>423</v>
      </c>
      <c r="I16" s="325" t="s">
        <v>423</v>
      </c>
    </row>
    <row r="17" spans="1:9" s="126" customFormat="1" ht="26.25" customHeight="1" x14ac:dyDescent="0.25">
      <c r="A17" s="324" t="s">
        <v>449</v>
      </c>
      <c r="B17" s="308" t="s">
        <v>419</v>
      </c>
      <c r="C17" s="308" t="s">
        <v>450</v>
      </c>
      <c r="D17" s="308" t="s">
        <v>451</v>
      </c>
      <c r="E17" s="123" t="s">
        <v>625</v>
      </c>
      <c r="F17" s="309" t="s">
        <v>422</v>
      </c>
      <c r="G17" s="309" t="s">
        <v>423</v>
      </c>
      <c r="H17" s="124" t="s">
        <v>423</v>
      </c>
      <c r="I17" s="325" t="s">
        <v>423</v>
      </c>
    </row>
    <row r="18" spans="1:9" s="126" customFormat="1" ht="26.25" customHeight="1" x14ac:dyDescent="0.25">
      <c r="A18" s="324" t="s">
        <v>452</v>
      </c>
      <c r="B18" s="308" t="s">
        <v>419</v>
      </c>
      <c r="C18" s="308" t="s">
        <v>453</v>
      </c>
      <c r="D18" s="308" t="s">
        <v>454</v>
      </c>
      <c r="E18" s="123" t="s">
        <v>626</v>
      </c>
      <c r="F18" s="309" t="s">
        <v>422</v>
      </c>
      <c r="G18" s="309" t="s">
        <v>423</v>
      </c>
      <c r="H18" s="124" t="s">
        <v>423</v>
      </c>
      <c r="I18" s="325" t="s">
        <v>423</v>
      </c>
    </row>
    <row r="19" spans="1:9" s="126" customFormat="1" ht="26.25" customHeight="1" x14ac:dyDescent="0.25">
      <c r="A19" s="324" t="s">
        <v>455</v>
      </c>
      <c r="B19" s="308" t="s">
        <v>456</v>
      </c>
      <c r="C19" s="308" t="s">
        <v>457</v>
      </c>
      <c r="D19" s="308" t="s">
        <v>458</v>
      </c>
      <c r="E19" s="123" t="s">
        <v>627</v>
      </c>
      <c r="F19" s="309" t="s">
        <v>422</v>
      </c>
      <c r="G19" s="309" t="s">
        <v>423</v>
      </c>
      <c r="H19" s="124" t="s">
        <v>423</v>
      </c>
      <c r="I19" s="325" t="s">
        <v>423</v>
      </c>
    </row>
    <row r="20" spans="1:9" s="126" customFormat="1" ht="26.25" customHeight="1" x14ac:dyDescent="0.25">
      <c r="A20" s="324" t="s">
        <v>459</v>
      </c>
      <c r="B20" s="308" t="s">
        <v>419</v>
      </c>
      <c r="C20" s="308" t="s">
        <v>460</v>
      </c>
      <c r="D20" s="308" t="s">
        <v>461</v>
      </c>
      <c r="E20" s="123" t="s">
        <v>628</v>
      </c>
      <c r="F20" s="309" t="s">
        <v>422</v>
      </c>
      <c r="G20" s="309" t="s">
        <v>423</v>
      </c>
      <c r="H20" s="124" t="s">
        <v>423</v>
      </c>
      <c r="I20" s="325" t="s">
        <v>423</v>
      </c>
    </row>
    <row r="21" spans="1:9" s="126" customFormat="1" ht="26.25" customHeight="1" x14ac:dyDescent="0.25">
      <c r="A21" s="324" t="s">
        <v>462</v>
      </c>
      <c r="B21" s="308" t="s">
        <v>419</v>
      </c>
      <c r="C21" s="308" t="s">
        <v>450</v>
      </c>
      <c r="D21" s="308" t="s">
        <v>463</v>
      </c>
      <c r="E21" s="123" t="s">
        <v>629</v>
      </c>
      <c r="F21" s="309" t="s">
        <v>422</v>
      </c>
      <c r="G21" s="309" t="s">
        <v>423</v>
      </c>
      <c r="H21" s="124" t="s">
        <v>423</v>
      </c>
      <c r="I21" s="325" t="s">
        <v>423</v>
      </c>
    </row>
    <row r="22" spans="1:9" s="126" customFormat="1" ht="26.25" customHeight="1" x14ac:dyDescent="0.25">
      <c r="A22" s="324" t="s">
        <v>464</v>
      </c>
      <c r="B22" s="308" t="s">
        <v>446</v>
      </c>
      <c r="C22" s="308" t="s">
        <v>465</v>
      </c>
      <c r="D22" s="308" t="s">
        <v>466</v>
      </c>
      <c r="E22" s="123" t="s">
        <v>630</v>
      </c>
      <c r="F22" s="309" t="s">
        <v>422</v>
      </c>
      <c r="G22" s="309" t="s">
        <v>423</v>
      </c>
      <c r="H22" s="124" t="s">
        <v>423</v>
      </c>
      <c r="I22" s="325" t="s">
        <v>423</v>
      </c>
    </row>
    <row r="23" spans="1:9" s="126" customFormat="1" ht="26.25" customHeight="1" x14ac:dyDescent="0.25">
      <c r="A23" s="324" t="s">
        <v>467</v>
      </c>
      <c r="B23" s="308" t="s">
        <v>446</v>
      </c>
      <c r="C23" s="308" t="s">
        <v>465</v>
      </c>
      <c r="D23" s="308" t="s">
        <v>468</v>
      </c>
      <c r="E23" s="123" t="s">
        <v>631</v>
      </c>
      <c r="F23" s="309" t="s">
        <v>422</v>
      </c>
      <c r="G23" s="309" t="s">
        <v>423</v>
      </c>
      <c r="H23" s="124" t="s">
        <v>423</v>
      </c>
      <c r="I23" s="325" t="s">
        <v>423</v>
      </c>
    </row>
    <row r="24" spans="1:9" s="126" customFormat="1" ht="26.25" customHeight="1" x14ac:dyDescent="0.25">
      <c r="A24" s="324" t="s">
        <v>469</v>
      </c>
      <c r="B24" s="308" t="s">
        <v>446</v>
      </c>
      <c r="C24" s="308" t="s">
        <v>465</v>
      </c>
      <c r="D24" s="308" t="s">
        <v>470</v>
      </c>
      <c r="E24" s="123" t="s">
        <v>632</v>
      </c>
      <c r="F24" s="309" t="s">
        <v>422</v>
      </c>
      <c r="G24" s="309" t="s">
        <v>423</v>
      </c>
      <c r="H24" s="124" t="s">
        <v>423</v>
      </c>
      <c r="I24" s="325" t="s">
        <v>423</v>
      </c>
    </row>
    <row r="25" spans="1:9" s="126" customFormat="1" ht="26.25" customHeight="1" x14ac:dyDescent="0.25">
      <c r="A25" s="324" t="s">
        <v>471</v>
      </c>
      <c r="B25" s="308" t="s">
        <v>419</v>
      </c>
      <c r="C25" s="308" t="s">
        <v>472</v>
      </c>
      <c r="D25" s="308" t="s">
        <v>473</v>
      </c>
      <c r="E25" s="123" t="s">
        <v>633</v>
      </c>
      <c r="F25" s="309" t="s">
        <v>422</v>
      </c>
      <c r="G25" s="309" t="s">
        <v>423</v>
      </c>
      <c r="H25" s="124" t="s">
        <v>423</v>
      </c>
      <c r="I25" s="325" t="s">
        <v>423</v>
      </c>
    </row>
    <row r="26" spans="1:9" s="126" customFormat="1" ht="26.25" customHeight="1" x14ac:dyDescent="0.25">
      <c r="A26" s="324" t="s">
        <v>474</v>
      </c>
      <c r="B26" s="308" t="s">
        <v>419</v>
      </c>
      <c r="C26" s="308" t="s">
        <v>475</v>
      </c>
      <c r="D26" s="308" t="s">
        <v>473</v>
      </c>
      <c r="E26" s="123" t="s">
        <v>634</v>
      </c>
      <c r="F26" s="309" t="s">
        <v>422</v>
      </c>
      <c r="G26" s="309" t="s">
        <v>423</v>
      </c>
      <c r="H26" s="124" t="s">
        <v>423</v>
      </c>
      <c r="I26" s="325" t="s">
        <v>423</v>
      </c>
    </row>
    <row r="27" spans="1:9" s="126" customFormat="1" ht="26.25" customHeight="1" x14ac:dyDescent="0.25">
      <c r="A27" s="324" t="s">
        <v>476</v>
      </c>
      <c r="B27" s="308" t="s">
        <v>434</v>
      </c>
      <c r="C27" s="308" t="s">
        <v>477</v>
      </c>
      <c r="D27" s="308" t="s">
        <v>478</v>
      </c>
      <c r="E27" s="123" t="s">
        <v>635</v>
      </c>
      <c r="F27" s="309" t="s">
        <v>422</v>
      </c>
      <c r="G27" s="309" t="s">
        <v>423</v>
      </c>
      <c r="H27" s="124" t="s">
        <v>423</v>
      </c>
      <c r="I27" s="325" t="s">
        <v>423</v>
      </c>
    </row>
    <row r="28" spans="1:9" s="126" customFormat="1" ht="42.75" x14ac:dyDescent="0.25">
      <c r="A28" s="324" t="s">
        <v>479</v>
      </c>
      <c r="B28" s="308" t="s">
        <v>434</v>
      </c>
      <c r="C28" s="308" t="s">
        <v>480</v>
      </c>
      <c r="D28" s="308" t="s">
        <v>481</v>
      </c>
      <c r="E28" s="123" t="s">
        <v>636</v>
      </c>
      <c r="F28" s="309" t="s">
        <v>422</v>
      </c>
      <c r="G28" s="309" t="s">
        <v>423</v>
      </c>
      <c r="H28" s="124" t="s">
        <v>423</v>
      </c>
      <c r="I28" s="325" t="s">
        <v>423</v>
      </c>
    </row>
    <row r="29" spans="1:9" ht="409.5" x14ac:dyDescent="0.25">
      <c r="A29" s="324" t="s">
        <v>482</v>
      </c>
      <c r="B29" s="308" t="s">
        <v>419</v>
      </c>
      <c r="C29" s="308" t="s">
        <v>483</v>
      </c>
      <c r="D29" s="308" t="s">
        <v>484</v>
      </c>
      <c r="E29" s="123" t="s">
        <v>637</v>
      </c>
      <c r="F29" s="309" t="s">
        <v>422</v>
      </c>
      <c r="G29" s="309" t="s">
        <v>423</v>
      </c>
      <c r="H29" s="124" t="s">
        <v>423</v>
      </c>
      <c r="I29" s="325" t="s">
        <v>423</v>
      </c>
    </row>
    <row r="30" spans="1:9" ht="142.5" x14ac:dyDescent="0.25">
      <c r="A30" s="324" t="s">
        <v>485</v>
      </c>
      <c r="B30" s="308" t="s">
        <v>446</v>
      </c>
      <c r="C30" s="308" t="s">
        <v>486</v>
      </c>
      <c r="D30" s="308" t="s">
        <v>487</v>
      </c>
      <c r="E30" s="123" t="s">
        <v>638</v>
      </c>
      <c r="F30" s="309" t="s">
        <v>422</v>
      </c>
      <c r="G30" s="309" t="s">
        <v>423</v>
      </c>
      <c r="H30" s="124" t="s">
        <v>423</v>
      </c>
      <c r="I30" s="325" t="s">
        <v>423</v>
      </c>
    </row>
    <row r="31" spans="1:9" ht="299.25" x14ac:dyDescent="0.25">
      <c r="A31" s="324" t="s">
        <v>488</v>
      </c>
      <c r="B31" s="308" t="s">
        <v>446</v>
      </c>
      <c r="C31" s="308" t="s">
        <v>489</v>
      </c>
      <c r="D31" s="308" t="s">
        <v>490</v>
      </c>
      <c r="E31" s="123" t="s">
        <v>639</v>
      </c>
      <c r="F31" s="309" t="s">
        <v>422</v>
      </c>
      <c r="G31" s="309" t="s">
        <v>423</v>
      </c>
      <c r="H31" s="124" t="s">
        <v>423</v>
      </c>
      <c r="I31" s="325" t="s">
        <v>423</v>
      </c>
    </row>
    <row r="32" spans="1:9" ht="228" x14ac:dyDescent="0.25">
      <c r="A32" s="324" t="s">
        <v>491</v>
      </c>
      <c r="B32" s="308" t="s">
        <v>446</v>
      </c>
      <c r="C32" s="308" t="s">
        <v>492</v>
      </c>
      <c r="D32" s="308" t="s">
        <v>493</v>
      </c>
      <c r="E32" s="123" t="s">
        <v>640</v>
      </c>
      <c r="F32" s="309" t="s">
        <v>422</v>
      </c>
      <c r="G32" s="309" t="s">
        <v>423</v>
      </c>
      <c r="H32" s="124" t="s">
        <v>423</v>
      </c>
      <c r="I32" s="325" t="s">
        <v>423</v>
      </c>
    </row>
    <row r="33" spans="1:31" ht="156.75" x14ac:dyDescent="0.25">
      <c r="A33" s="324" t="s">
        <v>494</v>
      </c>
      <c r="B33" s="308" t="s">
        <v>434</v>
      </c>
      <c r="C33" s="308" t="s">
        <v>495</v>
      </c>
      <c r="D33" s="308" t="s">
        <v>496</v>
      </c>
      <c r="E33" s="123" t="s">
        <v>641</v>
      </c>
      <c r="F33" s="309" t="s">
        <v>422</v>
      </c>
      <c r="G33" s="309" t="s">
        <v>423</v>
      </c>
      <c r="H33" s="124" t="s">
        <v>423</v>
      </c>
      <c r="I33" s="325" t="s">
        <v>423</v>
      </c>
    </row>
    <row r="34" spans="1:31" ht="57" x14ac:dyDescent="0.25">
      <c r="A34" s="324" t="s">
        <v>497</v>
      </c>
      <c r="B34" s="308" t="s">
        <v>419</v>
      </c>
      <c r="C34" s="308" t="s">
        <v>498</v>
      </c>
      <c r="D34" s="308" t="s">
        <v>499</v>
      </c>
      <c r="E34" s="123" t="s">
        <v>642</v>
      </c>
      <c r="F34" s="309" t="s">
        <v>422</v>
      </c>
      <c r="G34" s="309" t="s">
        <v>423</v>
      </c>
      <c r="H34" s="124" t="s">
        <v>423</v>
      </c>
      <c r="I34" s="325" t="s">
        <v>423</v>
      </c>
    </row>
    <row r="35" spans="1:31" ht="42.75" x14ac:dyDescent="0.25">
      <c r="A35" s="324" t="s">
        <v>500</v>
      </c>
      <c r="B35" s="308" t="s">
        <v>434</v>
      </c>
      <c r="C35" s="308" t="s">
        <v>501</v>
      </c>
      <c r="D35" s="308" t="s">
        <v>502</v>
      </c>
      <c r="E35" s="123" t="s">
        <v>643</v>
      </c>
      <c r="F35" s="309" t="s">
        <v>422</v>
      </c>
      <c r="G35" s="309" t="s">
        <v>423</v>
      </c>
      <c r="H35" s="124" t="s">
        <v>423</v>
      </c>
      <c r="I35" s="325" t="s">
        <v>423</v>
      </c>
    </row>
    <row r="36" spans="1:31" ht="85.5" x14ac:dyDescent="0.25">
      <c r="A36" s="324" t="s">
        <v>503</v>
      </c>
      <c r="B36" s="308" t="s">
        <v>434</v>
      </c>
      <c r="C36" s="308" t="s">
        <v>504</v>
      </c>
      <c r="D36" s="308" t="s">
        <v>505</v>
      </c>
      <c r="E36" s="123" t="s">
        <v>644</v>
      </c>
      <c r="F36" s="309" t="s">
        <v>422</v>
      </c>
      <c r="G36" s="309" t="s">
        <v>423</v>
      </c>
      <c r="H36" s="124" t="s">
        <v>423</v>
      </c>
      <c r="I36" s="325" t="s">
        <v>423</v>
      </c>
    </row>
    <row r="37" spans="1:31" ht="57" x14ac:dyDescent="0.25">
      <c r="A37" s="324" t="s">
        <v>506</v>
      </c>
      <c r="B37" s="308" t="s">
        <v>446</v>
      </c>
      <c r="C37" s="308" t="s">
        <v>507</v>
      </c>
      <c r="D37" s="308" t="s">
        <v>508</v>
      </c>
      <c r="E37" s="123" t="s">
        <v>645</v>
      </c>
      <c r="F37" s="309" t="s">
        <v>422</v>
      </c>
      <c r="G37" s="309" t="s">
        <v>423</v>
      </c>
      <c r="H37" s="124" t="s">
        <v>423</v>
      </c>
      <c r="I37" s="325" t="s">
        <v>423</v>
      </c>
    </row>
    <row r="38" spans="1:31" ht="57" x14ac:dyDescent="0.25">
      <c r="A38" s="324" t="s">
        <v>509</v>
      </c>
      <c r="B38" s="308" t="s">
        <v>446</v>
      </c>
      <c r="C38" s="308" t="s">
        <v>510</v>
      </c>
      <c r="D38" s="308" t="s">
        <v>511</v>
      </c>
      <c r="E38" s="123" t="s">
        <v>646</v>
      </c>
      <c r="F38" s="309" t="s">
        <v>422</v>
      </c>
      <c r="G38" s="309" t="s">
        <v>423</v>
      </c>
      <c r="H38" s="124" t="s">
        <v>423</v>
      </c>
      <c r="I38" s="325" t="s">
        <v>423</v>
      </c>
    </row>
    <row r="39" spans="1:31" ht="71.25" x14ac:dyDescent="0.25">
      <c r="A39" s="324" t="s">
        <v>512</v>
      </c>
      <c r="B39" s="308" t="s">
        <v>446</v>
      </c>
      <c r="C39" s="308" t="s">
        <v>513</v>
      </c>
      <c r="D39" s="308" t="s">
        <v>514</v>
      </c>
      <c r="E39" s="123" t="s">
        <v>647</v>
      </c>
      <c r="F39" s="309" t="s">
        <v>422</v>
      </c>
      <c r="G39" s="309" t="s">
        <v>423</v>
      </c>
      <c r="H39" s="124" t="s">
        <v>423</v>
      </c>
      <c r="I39" s="325" t="s">
        <v>423</v>
      </c>
    </row>
    <row r="40" spans="1:31" ht="42.75" x14ac:dyDescent="0.25">
      <c r="A40" s="324" t="s">
        <v>515</v>
      </c>
      <c r="B40" s="308" t="s">
        <v>446</v>
      </c>
      <c r="C40" s="308" t="s">
        <v>516</v>
      </c>
      <c r="D40" s="308" t="s">
        <v>517</v>
      </c>
      <c r="E40" s="123" t="s">
        <v>648</v>
      </c>
      <c r="F40" s="309" t="s">
        <v>422</v>
      </c>
      <c r="G40" s="309" t="s">
        <v>423</v>
      </c>
      <c r="H40" s="124" t="s">
        <v>423</v>
      </c>
      <c r="I40" s="325" t="s">
        <v>423</v>
      </c>
    </row>
    <row r="41" spans="1:31" ht="57" x14ac:dyDescent="0.25">
      <c r="A41" s="324" t="s">
        <v>518</v>
      </c>
      <c r="B41" s="308" t="s">
        <v>446</v>
      </c>
      <c r="C41" s="308" t="s">
        <v>519</v>
      </c>
      <c r="D41" s="308" t="s">
        <v>520</v>
      </c>
      <c r="E41" s="123" t="s">
        <v>649</v>
      </c>
      <c r="F41" s="309" t="s">
        <v>422</v>
      </c>
      <c r="G41" s="309" t="s">
        <v>423</v>
      </c>
      <c r="H41" s="124" t="s">
        <v>423</v>
      </c>
      <c r="I41" s="325" t="s">
        <v>423</v>
      </c>
    </row>
    <row r="42" spans="1:31" ht="57" x14ac:dyDescent="0.25">
      <c r="A42" s="324" t="s">
        <v>521</v>
      </c>
      <c r="B42" s="308" t="s">
        <v>419</v>
      </c>
      <c r="C42" s="308" t="s">
        <v>522</v>
      </c>
      <c r="D42" s="308" t="s">
        <v>523</v>
      </c>
      <c r="E42" s="123" t="s">
        <v>650</v>
      </c>
      <c r="F42" s="309" t="s">
        <v>422</v>
      </c>
      <c r="G42" s="309" t="s">
        <v>423</v>
      </c>
      <c r="H42" s="124" t="s">
        <v>423</v>
      </c>
      <c r="I42" s="325" t="s">
        <v>423</v>
      </c>
      <c r="AC42" s="127"/>
    </row>
    <row r="43" spans="1:31" ht="114" x14ac:dyDescent="0.25">
      <c r="A43" s="324" t="s">
        <v>524</v>
      </c>
      <c r="B43" s="308" t="s">
        <v>419</v>
      </c>
      <c r="C43" s="308" t="s">
        <v>525</v>
      </c>
      <c r="D43" s="308" t="s">
        <v>526</v>
      </c>
      <c r="E43" s="123" t="s">
        <v>651</v>
      </c>
      <c r="F43" s="309" t="s">
        <v>422</v>
      </c>
      <c r="G43" s="309" t="s">
        <v>423</v>
      </c>
      <c r="H43" s="124" t="s">
        <v>423</v>
      </c>
      <c r="I43" s="325" t="s">
        <v>423</v>
      </c>
      <c r="AE43" s="127"/>
    </row>
    <row r="44" spans="1:31" ht="57" x14ac:dyDescent="0.25">
      <c r="A44" s="324" t="s">
        <v>527</v>
      </c>
      <c r="B44" s="308" t="s">
        <v>419</v>
      </c>
      <c r="C44" s="308" t="s">
        <v>528</v>
      </c>
      <c r="D44" s="308" t="s">
        <v>529</v>
      </c>
      <c r="E44" s="123" t="s">
        <v>652</v>
      </c>
      <c r="F44" s="309" t="s">
        <v>422</v>
      </c>
      <c r="G44" s="309" t="s">
        <v>423</v>
      </c>
      <c r="H44" s="124" t="s">
        <v>423</v>
      </c>
      <c r="I44" s="325" t="s">
        <v>423</v>
      </c>
      <c r="AE44" s="127"/>
    </row>
    <row r="45" spans="1:31" ht="57" x14ac:dyDescent="0.25">
      <c r="A45" s="324" t="s">
        <v>530</v>
      </c>
      <c r="B45" s="308" t="s">
        <v>419</v>
      </c>
      <c r="C45" s="308" t="s">
        <v>531</v>
      </c>
      <c r="D45" s="308" t="s">
        <v>532</v>
      </c>
      <c r="E45" s="123" t="s">
        <v>653</v>
      </c>
      <c r="F45" s="309" t="s">
        <v>422</v>
      </c>
      <c r="G45" s="309" t="s">
        <v>423</v>
      </c>
      <c r="H45" s="124" t="s">
        <v>423</v>
      </c>
      <c r="I45" s="325" t="s">
        <v>423</v>
      </c>
      <c r="AE45" s="127"/>
    </row>
    <row r="46" spans="1:31" ht="57" x14ac:dyDescent="0.25">
      <c r="A46" s="324" t="s">
        <v>533</v>
      </c>
      <c r="B46" s="308" t="s">
        <v>446</v>
      </c>
      <c r="C46" s="308" t="s">
        <v>534</v>
      </c>
      <c r="D46" s="308" t="s">
        <v>535</v>
      </c>
      <c r="E46" s="123" t="s">
        <v>654</v>
      </c>
      <c r="F46" s="309" t="s">
        <v>422</v>
      </c>
      <c r="G46" s="309" t="s">
        <v>423</v>
      </c>
      <c r="H46" s="124" t="s">
        <v>423</v>
      </c>
      <c r="I46" s="325" t="s">
        <v>423</v>
      </c>
      <c r="AE46" s="127"/>
    </row>
    <row r="47" spans="1:31" ht="57" x14ac:dyDescent="0.25">
      <c r="A47" s="324" t="s">
        <v>536</v>
      </c>
      <c r="B47" s="308" t="s">
        <v>446</v>
      </c>
      <c r="C47" s="308" t="s">
        <v>534</v>
      </c>
      <c r="D47" s="308" t="s">
        <v>537</v>
      </c>
      <c r="E47" s="123" t="s">
        <v>655</v>
      </c>
      <c r="F47" s="309" t="s">
        <v>422</v>
      </c>
      <c r="G47" s="309" t="s">
        <v>423</v>
      </c>
      <c r="H47" s="124" t="s">
        <v>423</v>
      </c>
      <c r="I47" s="325" t="s">
        <v>423</v>
      </c>
      <c r="AE47" s="127"/>
    </row>
    <row r="48" spans="1:31" ht="42.75" x14ac:dyDescent="0.25">
      <c r="A48" s="324" t="s">
        <v>538</v>
      </c>
      <c r="B48" s="308" t="s">
        <v>419</v>
      </c>
      <c r="C48" s="308" t="s">
        <v>453</v>
      </c>
      <c r="D48" s="308" t="s">
        <v>539</v>
      </c>
      <c r="E48" s="123" t="s">
        <v>656</v>
      </c>
      <c r="F48" s="309" t="s">
        <v>422</v>
      </c>
      <c r="G48" s="309" t="s">
        <v>423</v>
      </c>
      <c r="H48" s="124" t="s">
        <v>423</v>
      </c>
      <c r="I48" s="325" t="s">
        <v>423</v>
      </c>
      <c r="AE48" s="127"/>
    </row>
    <row r="49" spans="1:31" ht="42.75" x14ac:dyDescent="0.25">
      <c r="A49" s="324" t="s">
        <v>540</v>
      </c>
      <c r="B49" s="308" t="s">
        <v>419</v>
      </c>
      <c r="C49" s="308" t="s">
        <v>541</v>
      </c>
      <c r="D49" s="308" t="s">
        <v>542</v>
      </c>
      <c r="E49" s="123" t="s">
        <v>657</v>
      </c>
      <c r="F49" s="309" t="s">
        <v>422</v>
      </c>
      <c r="G49" s="309" t="s">
        <v>423</v>
      </c>
      <c r="H49" s="124" t="s">
        <v>423</v>
      </c>
      <c r="I49" s="325" t="s">
        <v>423</v>
      </c>
      <c r="AE49" s="127"/>
    </row>
    <row r="50" spans="1:31" ht="85.5" x14ac:dyDescent="0.25">
      <c r="A50" s="324" t="s">
        <v>543</v>
      </c>
      <c r="B50" s="308" t="s">
        <v>446</v>
      </c>
      <c r="C50" s="308" t="s">
        <v>544</v>
      </c>
      <c r="D50" s="308" t="s">
        <v>545</v>
      </c>
      <c r="E50" s="123" t="s">
        <v>658</v>
      </c>
      <c r="F50" s="309" t="s">
        <v>422</v>
      </c>
      <c r="G50" s="309" t="s">
        <v>423</v>
      </c>
      <c r="H50" s="124" t="s">
        <v>423</v>
      </c>
      <c r="I50" s="325" t="s">
        <v>423</v>
      </c>
      <c r="AE50" s="127"/>
    </row>
    <row r="51" spans="1:31" ht="57" x14ac:dyDescent="0.25">
      <c r="A51" s="324" t="s">
        <v>546</v>
      </c>
      <c r="B51" s="308" t="s">
        <v>446</v>
      </c>
      <c r="C51" s="308" t="s">
        <v>547</v>
      </c>
      <c r="D51" s="308" t="s">
        <v>548</v>
      </c>
      <c r="E51" s="123" t="s">
        <v>659</v>
      </c>
      <c r="F51" s="309" t="s">
        <v>422</v>
      </c>
      <c r="G51" s="309" t="s">
        <v>423</v>
      </c>
      <c r="H51" s="124" t="s">
        <v>423</v>
      </c>
      <c r="I51" s="325" t="s">
        <v>423</v>
      </c>
      <c r="AE51" s="127"/>
    </row>
    <row r="52" spans="1:31" ht="42.75" x14ac:dyDescent="0.25">
      <c r="A52" s="324" t="s">
        <v>549</v>
      </c>
      <c r="B52" s="308" t="s">
        <v>419</v>
      </c>
      <c r="C52" s="308" t="s">
        <v>550</v>
      </c>
      <c r="D52" s="308" t="s">
        <v>551</v>
      </c>
      <c r="E52" s="123" t="s">
        <v>660</v>
      </c>
      <c r="F52" s="309" t="s">
        <v>422</v>
      </c>
      <c r="G52" s="309" t="s">
        <v>423</v>
      </c>
      <c r="H52" s="124" t="s">
        <v>423</v>
      </c>
      <c r="I52" s="325" t="s">
        <v>423</v>
      </c>
    </row>
    <row r="53" spans="1:31" ht="57" x14ac:dyDescent="0.25">
      <c r="A53" s="324" t="s">
        <v>552</v>
      </c>
      <c r="B53" s="308" t="s">
        <v>446</v>
      </c>
      <c r="C53" s="308" t="s">
        <v>553</v>
      </c>
      <c r="D53" s="308" t="s">
        <v>554</v>
      </c>
      <c r="E53" s="123" t="s">
        <v>661</v>
      </c>
      <c r="F53" s="309" t="s">
        <v>422</v>
      </c>
      <c r="G53" s="309" t="s">
        <v>423</v>
      </c>
      <c r="H53" s="124" t="s">
        <v>423</v>
      </c>
      <c r="I53" s="325" t="s">
        <v>423</v>
      </c>
    </row>
    <row r="54" spans="1:31" ht="57" x14ac:dyDescent="0.25">
      <c r="A54" s="324" t="s">
        <v>555</v>
      </c>
      <c r="B54" s="308" t="s">
        <v>446</v>
      </c>
      <c r="C54" s="308" t="s">
        <v>556</v>
      </c>
      <c r="D54" s="308" t="s">
        <v>557</v>
      </c>
      <c r="E54" s="123" t="s">
        <v>662</v>
      </c>
      <c r="F54" s="309" t="s">
        <v>422</v>
      </c>
      <c r="G54" s="309" t="s">
        <v>423</v>
      </c>
      <c r="H54" s="124" t="s">
        <v>423</v>
      </c>
      <c r="I54" s="325" t="s">
        <v>423</v>
      </c>
    </row>
    <row r="55" spans="1:31" ht="57" x14ac:dyDescent="0.25">
      <c r="A55" s="324" t="s">
        <v>558</v>
      </c>
      <c r="B55" s="308" t="s">
        <v>434</v>
      </c>
      <c r="C55" s="308" t="s">
        <v>516</v>
      </c>
      <c r="D55" s="308" t="s">
        <v>559</v>
      </c>
      <c r="E55" s="123" t="s">
        <v>663</v>
      </c>
      <c r="F55" s="309" t="s">
        <v>422</v>
      </c>
      <c r="G55" s="309" t="s">
        <v>423</v>
      </c>
      <c r="H55" s="124" t="s">
        <v>423</v>
      </c>
      <c r="I55" s="325" t="s">
        <v>423</v>
      </c>
    </row>
    <row r="56" spans="1:31" ht="57" x14ac:dyDescent="0.25">
      <c r="A56" s="324" t="s">
        <v>560</v>
      </c>
      <c r="B56" s="308" t="s">
        <v>446</v>
      </c>
      <c r="C56" s="308" t="s">
        <v>561</v>
      </c>
      <c r="D56" s="308" t="s">
        <v>562</v>
      </c>
      <c r="E56" s="123" t="s">
        <v>664</v>
      </c>
      <c r="F56" s="309" t="s">
        <v>422</v>
      </c>
      <c r="G56" s="309" t="s">
        <v>423</v>
      </c>
      <c r="H56" s="124" t="s">
        <v>423</v>
      </c>
      <c r="I56" s="325" t="s">
        <v>423</v>
      </c>
    </row>
    <row r="57" spans="1:31" ht="99.75" x14ac:dyDescent="0.25">
      <c r="A57" s="324" t="s">
        <v>563</v>
      </c>
      <c r="B57" s="308" t="s">
        <v>446</v>
      </c>
      <c r="C57" s="308" t="s">
        <v>564</v>
      </c>
      <c r="D57" s="308" t="s">
        <v>565</v>
      </c>
      <c r="E57" s="123" t="s">
        <v>665</v>
      </c>
      <c r="F57" s="309" t="s">
        <v>422</v>
      </c>
      <c r="G57" s="309" t="s">
        <v>423</v>
      </c>
      <c r="H57" s="124" t="s">
        <v>423</v>
      </c>
      <c r="I57" s="325" t="s">
        <v>423</v>
      </c>
    </row>
    <row r="58" spans="1:31" ht="57" x14ac:dyDescent="0.25">
      <c r="A58" s="324" t="s">
        <v>566</v>
      </c>
      <c r="B58" s="308" t="s">
        <v>446</v>
      </c>
      <c r="C58" s="308" t="s">
        <v>567</v>
      </c>
      <c r="D58" s="308" t="s">
        <v>568</v>
      </c>
      <c r="E58" s="123" t="s">
        <v>666</v>
      </c>
      <c r="F58" s="309" t="s">
        <v>422</v>
      </c>
      <c r="G58" s="309" t="s">
        <v>423</v>
      </c>
      <c r="H58" s="124" t="s">
        <v>423</v>
      </c>
      <c r="I58" s="325" t="s">
        <v>423</v>
      </c>
    </row>
    <row r="59" spans="1:31" ht="57" x14ac:dyDescent="0.25">
      <c r="A59" s="324" t="s">
        <v>569</v>
      </c>
      <c r="B59" s="308" t="s">
        <v>446</v>
      </c>
      <c r="C59" s="308" t="s">
        <v>570</v>
      </c>
      <c r="D59" s="308" t="s">
        <v>571</v>
      </c>
      <c r="E59" s="123" t="s">
        <v>667</v>
      </c>
      <c r="F59" s="309" t="s">
        <v>422</v>
      </c>
      <c r="G59" s="309" t="s">
        <v>423</v>
      </c>
      <c r="H59" s="124" t="s">
        <v>423</v>
      </c>
      <c r="I59" s="325" t="s">
        <v>423</v>
      </c>
    </row>
    <row r="60" spans="1:31" ht="71.25" x14ac:dyDescent="0.25">
      <c r="A60" s="324" t="s">
        <v>572</v>
      </c>
      <c r="B60" s="308" t="s">
        <v>446</v>
      </c>
      <c r="C60" s="308" t="s">
        <v>573</v>
      </c>
      <c r="D60" s="308" t="s">
        <v>574</v>
      </c>
      <c r="E60" s="123" t="s">
        <v>668</v>
      </c>
      <c r="F60" s="309" t="s">
        <v>422</v>
      </c>
      <c r="G60" s="309" t="s">
        <v>423</v>
      </c>
      <c r="H60" s="124" t="s">
        <v>423</v>
      </c>
      <c r="I60" s="325" t="s">
        <v>423</v>
      </c>
    </row>
    <row r="61" spans="1:31" ht="42.75" x14ac:dyDescent="0.25">
      <c r="A61" s="324" t="s">
        <v>575</v>
      </c>
      <c r="B61" s="308" t="s">
        <v>419</v>
      </c>
      <c r="C61" s="308" t="s">
        <v>576</v>
      </c>
      <c r="D61" s="308" t="s">
        <v>577</v>
      </c>
      <c r="E61" s="123" t="s">
        <v>669</v>
      </c>
      <c r="F61" s="309" t="s">
        <v>422</v>
      </c>
      <c r="G61" s="309" t="s">
        <v>423</v>
      </c>
      <c r="H61" s="124" t="s">
        <v>423</v>
      </c>
      <c r="I61" s="325" t="s">
        <v>423</v>
      </c>
    </row>
    <row r="62" spans="1:31" ht="99.75" x14ac:dyDescent="0.25">
      <c r="A62" s="324" t="s">
        <v>578</v>
      </c>
      <c r="B62" s="308" t="s">
        <v>446</v>
      </c>
      <c r="C62" s="308" t="s">
        <v>579</v>
      </c>
      <c r="D62" s="308" t="s">
        <v>580</v>
      </c>
      <c r="E62" s="123" t="s">
        <v>670</v>
      </c>
      <c r="F62" s="309" t="s">
        <v>422</v>
      </c>
      <c r="G62" s="309" t="s">
        <v>423</v>
      </c>
      <c r="H62" s="124" t="s">
        <v>423</v>
      </c>
      <c r="I62" s="325" t="s">
        <v>423</v>
      </c>
    </row>
    <row r="63" spans="1:31" ht="57" x14ac:dyDescent="0.25">
      <c r="A63" s="324" t="s">
        <v>581</v>
      </c>
      <c r="B63" s="308" t="s">
        <v>446</v>
      </c>
      <c r="C63" s="308" t="s">
        <v>582</v>
      </c>
      <c r="D63" s="308" t="s">
        <v>583</v>
      </c>
      <c r="E63" s="123" t="s">
        <v>671</v>
      </c>
      <c r="F63" s="309" t="s">
        <v>422</v>
      </c>
      <c r="G63" s="309" t="s">
        <v>423</v>
      </c>
      <c r="H63" s="124" t="s">
        <v>423</v>
      </c>
      <c r="I63" s="325" t="s">
        <v>423</v>
      </c>
    </row>
    <row r="64" spans="1:31" ht="71.25" x14ac:dyDescent="0.25">
      <c r="A64" s="324" t="s">
        <v>584</v>
      </c>
      <c r="B64" s="308" t="s">
        <v>434</v>
      </c>
      <c r="C64" s="308" t="s">
        <v>585</v>
      </c>
      <c r="D64" s="308" t="s">
        <v>586</v>
      </c>
      <c r="E64" s="123" t="s">
        <v>672</v>
      </c>
      <c r="F64" s="309" t="s">
        <v>422</v>
      </c>
      <c r="G64" s="309" t="s">
        <v>423</v>
      </c>
      <c r="H64" s="124" t="s">
        <v>423</v>
      </c>
      <c r="I64" s="325" t="s">
        <v>423</v>
      </c>
    </row>
    <row r="65" spans="1:9" ht="42.75" x14ac:dyDescent="0.25">
      <c r="A65" s="324" t="s">
        <v>587</v>
      </c>
      <c r="B65" s="308" t="s">
        <v>419</v>
      </c>
      <c r="C65" s="308" t="s">
        <v>588</v>
      </c>
      <c r="D65" s="308" t="s">
        <v>589</v>
      </c>
      <c r="E65" s="123" t="s">
        <v>673</v>
      </c>
      <c r="F65" s="309" t="s">
        <v>422</v>
      </c>
      <c r="G65" s="309" t="s">
        <v>423</v>
      </c>
      <c r="H65" s="124" t="s">
        <v>423</v>
      </c>
      <c r="I65" s="325" t="s">
        <v>423</v>
      </c>
    </row>
    <row r="66" spans="1:9" ht="42.75" x14ac:dyDescent="0.25">
      <c r="A66" s="324" t="s">
        <v>590</v>
      </c>
      <c r="B66" s="308" t="s">
        <v>419</v>
      </c>
      <c r="C66" s="308" t="s">
        <v>591</v>
      </c>
      <c r="D66" s="308" t="s">
        <v>592</v>
      </c>
      <c r="E66" s="123" t="s">
        <v>674</v>
      </c>
      <c r="F66" s="309" t="s">
        <v>422</v>
      </c>
      <c r="G66" s="309" t="s">
        <v>423</v>
      </c>
      <c r="H66" s="124" t="s">
        <v>423</v>
      </c>
      <c r="I66" s="325" t="s">
        <v>423</v>
      </c>
    </row>
    <row r="67" spans="1:9" ht="42.75" x14ac:dyDescent="0.25">
      <c r="A67" s="324" t="s">
        <v>593</v>
      </c>
      <c r="B67" s="308" t="s">
        <v>419</v>
      </c>
      <c r="C67" s="308" t="s">
        <v>594</v>
      </c>
      <c r="D67" s="308" t="s">
        <v>595</v>
      </c>
      <c r="E67" s="123" t="s">
        <v>675</v>
      </c>
      <c r="F67" s="309" t="s">
        <v>422</v>
      </c>
      <c r="G67" s="309" t="s">
        <v>423</v>
      </c>
      <c r="H67" s="124" t="s">
        <v>423</v>
      </c>
      <c r="I67" s="325" t="s">
        <v>423</v>
      </c>
    </row>
    <row r="68" spans="1:9" ht="42.75" x14ac:dyDescent="0.25">
      <c r="A68" s="324" t="s">
        <v>596</v>
      </c>
      <c r="B68" s="308" t="s">
        <v>419</v>
      </c>
      <c r="C68" s="308" t="s">
        <v>594</v>
      </c>
      <c r="D68" s="308" t="s">
        <v>597</v>
      </c>
      <c r="E68" s="123" t="s">
        <v>676</v>
      </c>
      <c r="F68" s="309" t="s">
        <v>422</v>
      </c>
      <c r="G68" s="309" t="s">
        <v>423</v>
      </c>
      <c r="H68" s="124" t="s">
        <v>423</v>
      </c>
      <c r="I68" s="325" t="s">
        <v>423</v>
      </c>
    </row>
    <row r="69" spans="1:9" ht="42.75" x14ac:dyDescent="0.25">
      <c r="A69" s="324" t="s">
        <v>598</v>
      </c>
      <c r="B69" s="308" t="s">
        <v>419</v>
      </c>
      <c r="C69" s="308" t="s">
        <v>594</v>
      </c>
      <c r="D69" s="308" t="s">
        <v>599</v>
      </c>
      <c r="E69" s="123" t="s">
        <v>677</v>
      </c>
      <c r="F69" s="309" t="s">
        <v>422</v>
      </c>
      <c r="G69" s="309" t="s">
        <v>423</v>
      </c>
      <c r="H69" s="124" t="s">
        <v>423</v>
      </c>
      <c r="I69" s="325" t="s">
        <v>423</v>
      </c>
    </row>
    <row r="70" spans="1:9" ht="57" x14ac:dyDescent="0.25">
      <c r="A70" s="324" t="s">
        <v>600</v>
      </c>
      <c r="B70" s="308" t="s">
        <v>419</v>
      </c>
      <c r="C70" s="308" t="s">
        <v>594</v>
      </c>
      <c r="D70" s="308" t="s">
        <v>601</v>
      </c>
      <c r="E70" s="123" t="s">
        <v>678</v>
      </c>
      <c r="F70" s="309" t="s">
        <v>422</v>
      </c>
      <c r="G70" s="309" t="s">
        <v>423</v>
      </c>
      <c r="H70" s="124" t="s">
        <v>423</v>
      </c>
      <c r="I70" s="325" t="s">
        <v>423</v>
      </c>
    </row>
    <row r="71" spans="1:9" ht="57" x14ac:dyDescent="0.25">
      <c r="A71" s="324" t="s">
        <v>602</v>
      </c>
      <c r="B71" s="308" t="s">
        <v>419</v>
      </c>
      <c r="C71" s="308" t="s">
        <v>594</v>
      </c>
      <c r="D71" s="308" t="s">
        <v>603</v>
      </c>
      <c r="E71" s="123" t="s">
        <v>679</v>
      </c>
      <c r="F71" s="309" t="s">
        <v>422</v>
      </c>
      <c r="G71" s="309" t="s">
        <v>423</v>
      </c>
      <c r="H71" s="124" t="s">
        <v>423</v>
      </c>
      <c r="I71" s="325" t="s">
        <v>423</v>
      </c>
    </row>
    <row r="72" spans="1:9" ht="42.75" x14ac:dyDescent="0.25">
      <c r="A72" s="324" t="s">
        <v>604</v>
      </c>
      <c r="B72" s="308" t="s">
        <v>419</v>
      </c>
      <c r="C72" s="308" t="s">
        <v>605</v>
      </c>
      <c r="D72" s="308" t="s">
        <v>606</v>
      </c>
      <c r="E72" s="123" t="s">
        <v>680</v>
      </c>
      <c r="F72" s="309" t="s">
        <v>422</v>
      </c>
      <c r="G72" s="309" t="s">
        <v>423</v>
      </c>
      <c r="H72" s="124" t="s">
        <v>423</v>
      </c>
      <c r="I72" s="325" t="s">
        <v>423</v>
      </c>
    </row>
    <row r="73" spans="1:9" ht="128.25" x14ac:dyDescent="0.25">
      <c r="A73" s="324" t="s">
        <v>607</v>
      </c>
      <c r="B73" s="308" t="s">
        <v>446</v>
      </c>
      <c r="C73" s="308" t="s">
        <v>608</v>
      </c>
      <c r="D73" s="308" t="s">
        <v>609</v>
      </c>
      <c r="E73" s="123" t="s">
        <v>681</v>
      </c>
      <c r="F73" s="309" t="s">
        <v>422</v>
      </c>
      <c r="G73" s="309" t="s">
        <v>423</v>
      </c>
      <c r="H73" s="124" t="s">
        <v>423</v>
      </c>
      <c r="I73" s="325" t="s">
        <v>423</v>
      </c>
    </row>
    <row r="74" spans="1:9" ht="71.25" x14ac:dyDescent="0.25">
      <c r="A74" s="324" t="s">
        <v>610</v>
      </c>
      <c r="B74" s="308" t="s">
        <v>419</v>
      </c>
      <c r="C74" s="308" t="s">
        <v>611</v>
      </c>
      <c r="D74" s="308" t="s">
        <v>612</v>
      </c>
      <c r="E74" s="123" t="s">
        <v>682</v>
      </c>
      <c r="F74" s="309" t="s">
        <v>422</v>
      </c>
      <c r="G74" s="309" t="s">
        <v>423</v>
      </c>
      <c r="H74" s="124" t="s">
        <v>423</v>
      </c>
      <c r="I74" s="325" t="s">
        <v>423</v>
      </c>
    </row>
    <row r="75" spans="1:9" ht="156.75" x14ac:dyDescent="0.25">
      <c r="A75" s="324" t="s">
        <v>613</v>
      </c>
      <c r="B75" s="308" t="s">
        <v>419</v>
      </c>
      <c r="C75" s="308" t="s">
        <v>614</v>
      </c>
      <c r="D75" s="308" t="s">
        <v>615</v>
      </c>
      <c r="E75" s="123" t="s">
        <v>683</v>
      </c>
      <c r="F75" s="309" t="s">
        <v>422</v>
      </c>
      <c r="G75" s="309" t="s">
        <v>423</v>
      </c>
      <c r="H75" s="124" t="s">
        <v>423</v>
      </c>
      <c r="I75" s="325" t="s">
        <v>423</v>
      </c>
    </row>
    <row r="76" spans="1:9" x14ac:dyDescent="0.25">
      <c r="A76" s="324"/>
    </row>
    <row r="77" spans="1:9" ht="15" thickBot="1" x14ac:dyDescent="0.3">
      <c r="A77" s="326"/>
    </row>
    <row r="78" spans="1:9" x14ac:dyDescent="0.25">
      <c r="A78" s="324"/>
    </row>
    <row r="79" spans="1:9" x14ac:dyDescent="0.25">
      <c r="A79" s="324"/>
    </row>
    <row r="80" spans="1:9" x14ac:dyDescent="0.25">
      <c r="A80" s="324"/>
    </row>
  </sheetData>
  <sheetProtection formatCells="0" formatColumns="0" formatRows="0" sort="0" autoFilter="0" pivotTables="0"/>
  <autoFilter ref="A7:I7" xr:uid="{00000000-0009-0000-0000-000003000000}"/>
  <mergeCells count="5">
    <mergeCell ref="F6:G6"/>
    <mergeCell ref="B3:I3"/>
    <mergeCell ref="B4:I4"/>
    <mergeCell ref="A1:B1"/>
    <mergeCell ref="C1:H1"/>
  </mergeCells>
  <phoneticPr fontId="61" type="noConversion"/>
  <dataValidations count="2">
    <dataValidation type="list" allowBlank="1" showInputMessage="1" showErrorMessage="1" sqref="F8" xr:uid="{00000000-0002-0000-0300-000000000000}">
      <formula1>Tipo</formula1>
    </dataValidation>
    <dataValidation type="list" allowBlank="1" showInputMessage="1" showErrorMessage="1" sqref="B8:B75" xr:uid="{CAD38817-4F81-488B-81F4-0FB02971F2BA}">
      <formula1>"Posibilidad de Afectación Económica, Posibilidad de Afectación Reputacional, Posibilidad de Afectación Económica y Reputacional"</formula1>
    </dataValidation>
  </dataValidations>
  <printOptions horizontalCentered="1"/>
  <pageMargins left="0.31496062992125984" right="0.27559055118110237" top="0.23622047244094491" bottom="0.15748031496062992" header="0" footer="0"/>
  <pageSetup paperSize="5" scale="58" orientation="landscape" r:id="rId1"/>
  <headerFooter alignWithMargins="0">
    <oddFooter>&amp;R&amp;G</oddFooter>
  </headerFooter>
  <drawing r:id="rId2"/>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pageSetUpPr fitToPage="1"/>
  </sheetPr>
  <dimension ref="A1:F18"/>
  <sheetViews>
    <sheetView showGridLines="0" view="pageBreakPreview" zoomScale="90" zoomScaleNormal="100" zoomScaleSheetLayoutView="90" workbookViewId="0">
      <selection activeCell="F2" sqref="F2"/>
    </sheetView>
  </sheetViews>
  <sheetFormatPr baseColWidth="10" defaultColWidth="11.42578125" defaultRowHeight="12.75" x14ac:dyDescent="0.2"/>
  <cols>
    <col min="1" max="6" width="25.7109375" style="129" customWidth="1"/>
    <col min="7" max="16384" width="11.42578125" style="129"/>
  </cols>
  <sheetData>
    <row r="1" spans="1:6" ht="99.75" customHeight="1" thickBot="1" x14ac:dyDescent="0.3">
      <c r="A1" s="328"/>
      <c r="B1" s="672" t="s">
        <v>143</v>
      </c>
      <c r="C1" s="672"/>
      <c r="D1" s="672"/>
      <c r="E1" s="672"/>
      <c r="F1" s="329" t="s">
        <v>376</v>
      </c>
    </row>
    <row r="2" spans="1:6" ht="19.5" customHeight="1" x14ac:dyDescent="0.2">
      <c r="A2" s="128"/>
      <c r="B2" s="140"/>
      <c r="C2" s="140"/>
      <c r="D2" s="140"/>
      <c r="E2" s="140"/>
      <c r="F2" s="327"/>
    </row>
    <row r="3" spans="1:6" ht="19.5" customHeight="1" thickBot="1" x14ac:dyDescent="0.25">
      <c r="A3" s="679" t="s">
        <v>232</v>
      </c>
      <c r="B3" s="680"/>
      <c r="C3" s="680"/>
      <c r="D3" s="680"/>
      <c r="E3" s="680"/>
      <c r="F3" s="681"/>
    </row>
    <row r="4" spans="1:6" ht="13.5" thickBot="1" x14ac:dyDescent="0.25">
      <c r="A4" s="130" t="s">
        <v>0</v>
      </c>
      <c r="B4" s="682" t="s">
        <v>233</v>
      </c>
      <c r="C4" s="683"/>
      <c r="D4" s="683"/>
      <c r="E4" s="683"/>
      <c r="F4" s="684"/>
    </row>
    <row r="5" spans="1:6" ht="13.5" thickBot="1" x14ac:dyDescent="0.25">
      <c r="A5" s="130" t="s">
        <v>234</v>
      </c>
      <c r="B5" s="682" t="s">
        <v>233</v>
      </c>
      <c r="C5" s="683"/>
      <c r="D5" s="683"/>
      <c r="E5" s="683"/>
      <c r="F5" s="684"/>
    </row>
    <row r="6" spans="1:6" ht="13.5" thickBot="1" x14ac:dyDescent="0.25">
      <c r="A6" s="677" t="s">
        <v>235</v>
      </c>
      <c r="B6" s="678"/>
      <c r="C6" s="677" t="s">
        <v>236</v>
      </c>
      <c r="D6" s="678"/>
      <c r="E6" s="677" t="s">
        <v>237</v>
      </c>
      <c r="F6" s="678"/>
    </row>
    <row r="7" spans="1:6" ht="13.5" thickBot="1" x14ac:dyDescent="0.25">
      <c r="A7" s="675" t="s">
        <v>238</v>
      </c>
      <c r="B7" s="676"/>
      <c r="C7" s="675" t="s">
        <v>239</v>
      </c>
      <c r="D7" s="676"/>
      <c r="E7" s="675" t="s">
        <v>240</v>
      </c>
      <c r="F7" s="676"/>
    </row>
    <row r="8" spans="1:6" ht="81" customHeight="1" x14ac:dyDescent="0.2">
      <c r="A8" s="674" t="s">
        <v>241</v>
      </c>
      <c r="B8" s="674"/>
      <c r="C8" s="674" t="s">
        <v>233</v>
      </c>
      <c r="D8" s="674"/>
      <c r="E8" s="674" t="s">
        <v>233</v>
      </c>
      <c r="F8" s="674"/>
    </row>
    <row r="9" spans="1:6" ht="81" customHeight="1" x14ac:dyDescent="0.2">
      <c r="A9" s="674" t="s">
        <v>241</v>
      </c>
      <c r="B9" s="674"/>
      <c r="C9" s="674" t="s">
        <v>233</v>
      </c>
      <c r="D9" s="674"/>
      <c r="E9" s="674" t="s">
        <v>233</v>
      </c>
      <c r="F9" s="674"/>
    </row>
    <row r="10" spans="1:6" ht="81" customHeight="1" x14ac:dyDescent="0.2">
      <c r="A10" s="674" t="s">
        <v>241</v>
      </c>
      <c r="B10" s="674"/>
      <c r="C10" s="674" t="s">
        <v>233</v>
      </c>
      <c r="D10" s="674"/>
      <c r="E10" s="674" t="s">
        <v>233</v>
      </c>
      <c r="F10" s="674"/>
    </row>
    <row r="11" spans="1:6" ht="81" customHeight="1" x14ac:dyDescent="0.2">
      <c r="A11" s="674" t="s">
        <v>241</v>
      </c>
      <c r="B11" s="674"/>
      <c r="C11" s="674" t="s">
        <v>233</v>
      </c>
      <c r="D11" s="674"/>
      <c r="E11" s="674" t="s">
        <v>233</v>
      </c>
      <c r="F11" s="674"/>
    </row>
    <row r="12" spans="1:6" ht="81" customHeight="1" x14ac:dyDescent="0.2">
      <c r="A12" s="674" t="s">
        <v>241</v>
      </c>
      <c r="B12" s="674"/>
      <c r="C12" s="674" t="s">
        <v>233</v>
      </c>
      <c r="D12" s="674"/>
      <c r="E12" s="674" t="s">
        <v>233</v>
      </c>
      <c r="F12" s="674"/>
    </row>
    <row r="13" spans="1:6" ht="81" customHeight="1" x14ac:dyDescent="0.2">
      <c r="A13" s="674" t="s">
        <v>241</v>
      </c>
      <c r="B13" s="674"/>
      <c r="C13" s="674" t="s">
        <v>233</v>
      </c>
      <c r="D13" s="674"/>
      <c r="E13" s="674" t="s">
        <v>233</v>
      </c>
      <c r="F13" s="674"/>
    </row>
    <row r="14" spans="1:6" ht="81" customHeight="1" x14ac:dyDescent="0.2">
      <c r="A14" s="674" t="s">
        <v>241</v>
      </c>
      <c r="B14" s="674"/>
      <c r="C14" s="674" t="s">
        <v>233</v>
      </c>
      <c r="D14" s="674"/>
      <c r="E14" s="674" t="s">
        <v>233</v>
      </c>
      <c r="F14" s="674"/>
    </row>
    <row r="15" spans="1:6" ht="81" customHeight="1" x14ac:dyDescent="0.2">
      <c r="A15" s="674" t="s">
        <v>241</v>
      </c>
      <c r="B15" s="674"/>
      <c r="C15" s="674" t="s">
        <v>233</v>
      </c>
      <c r="D15" s="674"/>
      <c r="E15" s="674" t="s">
        <v>233</v>
      </c>
      <c r="F15" s="674"/>
    </row>
    <row r="16" spans="1:6" ht="81" customHeight="1" x14ac:dyDescent="0.2">
      <c r="A16" s="674" t="s">
        <v>241</v>
      </c>
      <c r="B16" s="674"/>
      <c r="C16" s="674" t="s">
        <v>233</v>
      </c>
      <c r="D16" s="674"/>
      <c r="E16" s="674" t="s">
        <v>233</v>
      </c>
      <c r="F16" s="674"/>
    </row>
    <row r="17" spans="1:6" ht="81" customHeight="1" x14ac:dyDescent="0.2">
      <c r="A17" s="674" t="s">
        <v>241</v>
      </c>
      <c r="B17" s="674"/>
      <c r="C17" s="674" t="s">
        <v>233</v>
      </c>
      <c r="D17" s="674"/>
      <c r="E17" s="674" t="s">
        <v>233</v>
      </c>
      <c r="F17" s="674"/>
    </row>
    <row r="18" spans="1:6" ht="81" customHeight="1" x14ac:dyDescent="0.2">
      <c r="A18" s="674" t="s">
        <v>241</v>
      </c>
      <c r="B18" s="674"/>
      <c r="C18" s="674" t="s">
        <v>233</v>
      </c>
      <c r="D18" s="674"/>
      <c r="E18" s="674" t="s">
        <v>233</v>
      </c>
      <c r="F18" s="674"/>
    </row>
  </sheetData>
  <mergeCells count="43">
    <mergeCell ref="B1:E1"/>
    <mergeCell ref="A6:B6"/>
    <mergeCell ref="C6:D6"/>
    <mergeCell ref="E6:F6"/>
    <mergeCell ref="A3:F3"/>
    <mergeCell ref="B4:F4"/>
    <mergeCell ref="B5:F5"/>
    <mergeCell ref="A7:B7"/>
    <mergeCell ref="C7:D7"/>
    <mergeCell ref="E7:F7"/>
    <mergeCell ref="A8:B8"/>
    <mergeCell ref="C8:D8"/>
    <mergeCell ref="E8:F8"/>
    <mergeCell ref="A9:B9"/>
    <mergeCell ref="C9:D9"/>
    <mergeCell ref="E9:F9"/>
    <mergeCell ref="A10:B10"/>
    <mergeCell ref="C10:D10"/>
    <mergeCell ref="E10:F10"/>
    <mergeCell ref="A11:B11"/>
    <mergeCell ref="C11:D11"/>
    <mergeCell ref="E11:F11"/>
    <mergeCell ref="A12:B12"/>
    <mergeCell ref="C12:D12"/>
    <mergeCell ref="E12:F12"/>
    <mergeCell ref="A13:B13"/>
    <mergeCell ref="C13:D13"/>
    <mergeCell ref="E13:F13"/>
    <mergeCell ref="A14:B14"/>
    <mergeCell ref="C14:D14"/>
    <mergeCell ref="E14:F14"/>
    <mergeCell ref="A15:B15"/>
    <mergeCell ref="C15:D15"/>
    <mergeCell ref="E15:F15"/>
    <mergeCell ref="A16:B16"/>
    <mergeCell ref="C16:D16"/>
    <mergeCell ref="E16:F16"/>
    <mergeCell ref="A17:B17"/>
    <mergeCell ref="C17:D17"/>
    <mergeCell ref="E17:F17"/>
    <mergeCell ref="A18:B18"/>
    <mergeCell ref="C18:D18"/>
    <mergeCell ref="E18:F18"/>
  </mergeCells>
  <pageMargins left="0.70866141732283472" right="0.70866141732283472" top="0.74803149606299213" bottom="0.74803149606299213" header="0.31496062992125984" footer="0.31496062992125984"/>
  <pageSetup paperSize="9" scale="56" orientation="portrait" r:id="rId1"/>
  <headerFooter>
    <oddFooter>&amp;R&amp;G</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74"/>
  <sheetViews>
    <sheetView showGridLines="0" view="pageBreakPreview" zoomScale="60" zoomScaleNormal="55" workbookViewId="0">
      <pane ySplit="6" topLeftCell="A7" activePane="bottomLeft" state="frozen"/>
      <selection pane="bottomLeft" activeCell="O8" sqref="O8"/>
    </sheetView>
  </sheetViews>
  <sheetFormatPr baseColWidth="10" defaultColWidth="14.28515625" defaultRowHeight="14.25" x14ac:dyDescent="0.25"/>
  <cols>
    <col min="1" max="1" width="15.42578125" style="119" customWidth="1"/>
    <col min="2" max="2" width="29.28515625" style="134" customWidth="1"/>
    <col min="3" max="3" width="15.42578125" style="134" customWidth="1"/>
    <col min="4" max="4" width="21.140625" style="119" customWidth="1"/>
    <col min="5" max="5" width="16.85546875" style="189" customWidth="1"/>
    <col min="6" max="6" width="16.140625" style="119" customWidth="1"/>
    <col min="7" max="7" width="13.42578125" style="189" customWidth="1"/>
    <col min="8" max="8" width="11.140625" style="189" customWidth="1"/>
    <col min="9" max="9" width="10.42578125" style="189" customWidth="1"/>
    <col min="10" max="10" width="22.7109375" style="189" customWidth="1"/>
    <col min="11" max="11" width="12.42578125" style="189" customWidth="1"/>
    <col min="12" max="12" width="10.140625" style="189" customWidth="1"/>
    <col min="13" max="13" width="9.7109375" style="190" customWidth="1"/>
    <col min="14" max="14" width="11" style="190" bestFit="1" customWidth="1"/>
    <col min="15" max="15" width="23.140625" style="119" customWidth="1"/>
    <col min="16" max="16" width="21.7109375" style="119" customWidth="1"/>
    <col min="17" max="17" width="32.85546875" style="119" customWidth="1"/>
    <col min="18" max="18" width="9.42578125" style="134" customWidth="1"/>
    <col min="19" max="19" width="9.85546875" style="134" customWidth="1"/>
    <col min="20" max="20" width="17.85546875" style="119" customWidth="1"/>
    <col min="21" max="21" width="5.42578125" style="119" customWidth="1"/>
    <col min="22" max="22" width="14.140625" style="119" bestFit="1" customWidth="1"/>
    <col min="23" max="23" width="14.85546875" style="119" bestFit="1" customWidth="1"/>
    <col min="24" max="24" width="27.42578125" style="119" customWidth="1"/>
    <col min="25" max="25" width="54.42578125" style="119" customWidth="1"/>
    <col min="26" max="29" width="24.140625" style="119" customWidth="1"/>
    <col min="30" max="256" width="11.42578125" style="119" customWidth="1"/>
    <col min="257" max="257" width="12.7109375" style="119" customWidth="1"/>
    <col min="258" max="258" width="47" style="119" customWidth="1"/>
    <col min="259" max="259" width="35" style="119" customWidth="1"/>
    <col min="260" max="16384" width="14.28515625" style="119"/>
  </cols>
  <sheetData>
    <row r="1" spans="1:25" ht="106.5" customHeight="1" thickBot="1" x14ac:dyDescent="0.3">
      <c r="A1" s="685"/>
      <c r="B1" s="686"/>
      <c r="C1" s="672" t="s">
        <v>143</v>
      </c>
      <c r="D1" s="672"/>
      <c r="E1" s="672"/>
      <c r="F1" s="672"/>
      <c r="G1" s="672"/>
      <c r="H1" s="672"/>
      <c r="I1" s="672"/>
      <c r="J1" s="672"/>
      <c r="K1" s="672"/>
      <c r="L1" s="672"/>
      <c r="M1" s="687" t="s">
        <v>405</v>
      </c>
      <c r="N1" s="688"/>
      <c r="O1" s="132"/>
      <c r="P1" s="133"/>
      <c r="Q1" s="133"/>
      <c r="R1" s="119"/>
      <c r="S1" s="119"/>
      <c r="U1" s="134"/>
      <c r="V1" s="134"/>
    </row>
    <row r="2" spans="1:25" s="116" customFormat="1" ht="15.75" thickBot="1" x14ac:dyDescent="0.25">
      <c r="A2" s="131"/>
      <c r="B2" s="136"/>
      <c r="C2" s="68"/>
      <c r="D2" s="137"/>
      <c r="E2" s="132"/>
      <c r="G2" s="138"/>
      <c r="H2" s="139"/>
      <c r="I2" s="132"/>
      <c r="J2" s="132"/>
      <c r="K2" s="132"/>
      <c r="L2" s="132"/>
      <c r="M2" s="133"/>
      <c r="N2" s="133"/>
      <c r="R2" s="135"/>
      <c r="S2" s="135"/>
    </row>
    <row r="3" spans="1:25" s="116" customFormat="1" ht="15.75" thickBot="1" x14ac:dyDescent="0.25">
      <c r="A3" s="311" t="s">
        <v>222</v>
      </c>
      <c r="B3" s="692" t="str">
        <f>+IF('2 CONTEXTO E IDENTIFICACIÓN'!$B$3="","",'2 CONTEXTO E IDENTIFICACIÓN'!$B$3)</f>
        <v>CONSOLIDADO DE PROCESOS DE LA SDSCJ</v>
      </c>
      <c r="C3" s="692"/>
      <c r="D3" s="692"/>
      <c r="E3" s="332"/>
      <c r="F3" s="332"/>
      <c r="G3" s="333"/>
      <c r="H3" s="333"/>
      <c r="I3" s="333"/>
      <c r="J3" s="333"/>
      <c r="K3" s="333"/>
      <c r="L3" s="333"/>
      <c r="M3" s="333"/>
      <c r="N3" s="334"/>
      <c r="R3" s="135"/>
      <c r="S3" s="135"/>
    </row>
    <row r="4" spans="1:25" s="116" customFormat="1" ht="15.75" thickBot="1" x14ac:dyDescent="0.25">
      <c r="A4" s="335"/>
      <c r="B4" s="141"/>
      <c r="C4" s="336"/>
      <c r="D4" s="336"/>
      <c r="E4" s="140"/>
      <c r="F4" s="140"/>
      <c r="G4" s="693" t="s">
        <v>242</v>
      </c>
      <c r="H4" s="694"/>
      <c r="I4" s="694"/>
      <c r="J4" s="694"/>
      <c r="K4" s="694"/>
      <c r="L4" s="694"/>
      <c r="M4" s="694"/>
      <c r="N4" s="695"/>
      <c r="R4" s="135"/>
      <c r="S4" s="135"/>
    </row>
    <row r="5" spans="1:25" s="142" customFormat="1" ht="14.1" customHeight="1" thickBot="1" x14ac:dyDescent="0.25">
      <c r="A5" s="337"/>
      <c r="C5" s="696" t="s">
        <v>243</v>
      </c>
      <c r="D5" s="697"/>
      <c r="E5" s="697"/>
      <c r="F5" s="698"/>
      <c r="G5" s="699" t="s">
        <v>172</v>
      </c>
      <c r="H5" s="700"/>
      <c r="I5" s="701"/>
      <c r="J5" s="699" t="s">
        <v>174</v>
      </c>
      <c r="K5" s="700"/>
      <c r="L5" s="701"/>
      <c r="M5" s="699" t="s">
        <v>244</v>
      </c>
      <c r="N5" s="701"/>
      <c r="P5" s="116"/>
      <c r="Q5" s="116"/>
      <c r="R5" s="135"/>
      <c r="S5" s="135"/>
      <c r="T5" s="116"/>
      <c r="U5" s="116"/>
      <c r="V5" s="116"/>
      <c r="W5" s="116"/>
      <c r="X5" s="116"/>
      <c r="Y5" s="116"/>
    </row>
    <row r="6" spans="1:25" s="151" customFormat="1" ht="57.75" thickBot="1" x14ac:dyDescent="0.3">
      <c r="A6" s="143" t="s">
        <v>245</v>
      </c>
      <c r="B6" s="144" t="s">
        <v>246</v>
      </c>
      <c r="C6" s="143" t="s">
        <v>170</v>
      </c>
      <c r="D6" s="145" t="s">
        <v>247</v>
      </c>
      <c r="E6" s="146" t="s">
        <v>248</v>
      </c>
      <c r="F6" s="147" t="s">
        <v>249</v>
      </c>
      <c r="G6" s="148" t="s">
        <v>172</v>
      </c>
      <c r="H6" s="149" t="s">
        <v>250</v>
      </c>
      <c r="I6" s="146" t="s">
        <v>251</v>
      </c>
      <c r="J6" s="148" t="s">
        <v>174</v>
      </c>
      <c r="K6" s="149" t="s">
        <v>250</v>
      </c>
      <c r="L6" s="146" t="s">
        <v>251</v>
      </c>
      <c r="M6" s="148" t="s">
        <v>252</v>
      </c>
      <c r="N6" s="150" t="s">
        <v>253</v>
      </c>
      <c r="P6" s="702" t="s">
        <v>254</v>
      </c>
      <c r="Q6" s="703"/>
      <c r="R6" s="704"/>
      <c r="S6" s="704"/>
      <c r="T6" s="705"/>
      <c r="U6" s="142"/>
      <c r="V6" s="689" t="s">
        <v>255</v>
      </c>
      <c r="W6" s="690"/>
      <c r="X6" s="690"/>
      <c r="Y6" s="691"/>
    </row>
    <row r="7" spans="1:25" ht="42.6" customHeight="1" x14ac:dyDescent="0.25">
      <c r="A7" s="152" t="str">
        <f>'2 CONTEXTO E IDENTIFICACIÓN'!A8</f>
        <v>R1AJ</v>
      </c>
      <c r="B7" s="153"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C7" s="471">
        <v>1867</v>
      </c>
      <c r="D7" s="429" t="str">
        <f t="shared" ref="D7:D26" si="0">+IF(C7="","",IF(C7&lt;=$S$8,$Q$8,IF(C7&lt;=$S$9,$Q$9,IF(C7&lt;=$S$10,$Q$10,IF(C7&lt;=$S$11,$Q$11,IF(C7&gt;=$R$12,$Q$12,""))))))</f>
        <v xml:space="preserve"> La actividad que conlleva el riesgo se ejecuta
 mínimo 500 veces al año y máximo 5000 veces
 por año</v>
      </c>
      <c r="E7" s="430">
        <f t="shared" ref="E7:E26" si="1">+IF(D7="","",IF(D7=$Q$8,$T$8,IF(D7=$Q$9,$T$9,IF(D7=$Q$10,$T$10,IF(D7=$Q$11,$T$11,IF(D7=$Q$12,$T$12))))))</f>
        <v>0.8</v>
      </c>
      <c r="F7" s="431" t="str">
        <f t="shared" ref="F7:F26" si="2">+IF(D7="","",IF(D7=$Q$8,$P$8,IF(D7=$Q$9,$P$9,IF(D7=$Q$10,$P$10,IF(D7=$Q$11,$P$11,IF(D7=$Q$12,$P$12))))))</f>
        <v>Alta</v>
      </c>
      <c r="G7" s="338"/>
      <c r="H7" s="434" t="str">
        <f>+IF(G7="","",IF(G7="N/A","",IF(OR(G7=$X$8,G7=$Y$8),$W$8,IF(OR(G7=$X$9,G7=$Y$9),$W$9,IF(OR(G7=$X$10,G7=$Y$10),$W$10,IF(OR(G7=$X$11,G7=$Y$11),$W$11,IF(OR(G7=$X$12,G7=$Y$12),$W$12)))))))</f>
        <v/>
      </c>
      <c r="I7" s="431" t="str">
        <f t="shared" ref="I7:I26" si="3">+IF(G7="","",IF(G7="N/A","",IF(OR(G7=$X$8,G7=$Y$8),$V$8,IF(OR(G7=$X$9,G7=$Y$9),$V$9,IF(OR(G7=$X$10,G7=$Y$10),$V$10,IF(OR(G7=$X$11,G7=$Y$11),$V$11,IF(OR(G7=$X$12,G7=$Y$12),$V$12)))))))</f>
        <v/>
      </c>
      <c r="J7" s="338" t="s">
        <v>274</v>
      </c>
      <c r="K7" s="434">
        <f t="shared" ref="K7:K26" si="4">+IF(J7="","",IF(J7="N/A","",IF(OR(J7=$X$8,J7=$Y$8),$W$8,IF(OR(J7=$X$9,J7=$Y$9),$W$9,IF(OR(J7=$X$10,J7=$Y$10),$W$10,IF(OR(J7=$X$11,J7=$Y$11),$W$11,IF(OR(J7=$X$12,J7=$Y$12),$W$12)))))))</f>
        <v>1</v>
      </c>
      <c r="L7" s="431" t="str">
        <f t="shared" ref="L7:L26" si="5">+IF(J7="","",IF(J7="N/A","",IF(OR(J7=$X$8,J7=$Y$8),$V$8,IF(OR(J7=$X$9,J7=$Y$9),$V$9,IF(OR(J7=$X$10,J7=$Y$10),$V$10,IF(OR(J7=$X$11,J7=$Y$11),$V$11,IF(OR(J7=$X$12,J7=$Y$12),$V$12)))))))</f>
        <v>Catastrófico</v>
      </c>
      <c r="M7" s="435">
        <f>+IF(H7="",K7,IF(K7="",H7,IF(H7&gt;K7,H7,K7)))</f>
        <v>1</v>
      </c>
      <c r="N7" s="436" t="str">
        <f>+IF(M7="","",IF(M7=$W$8,$V$8,IF(M7=$W$9,$V$9,IF(M7=$W$10,$V$10,IF(M7=$W$11,$V$11,IF(M7=$W$12,$V$12))))))</f>
        <v>Catastrófico</v>
      </c>
      <c r="P7" s="160" t="s">
        <v>251</v>
      </c>
      <c r="Q7" s="161" t="s">
        <v>247</v>
      </c>
      <c r="R7" s="162" t="s">
        <v>257</v>
      </c>
      <c r="S7" s="162" t="s">
        <v>258</v>
      </c>
      <c r="T7" s="163" t="s">
        <v>259</v>
      </c>
      <c r="U7" s="151"/>
      <c r="V7" s="160" t="s">
        <v>251</v>
      </c>
      <c r="W7" s="161" t="s">
        <v>260</v>
      </c>
      <c r="X7" s="161" t="s">
        <v>261</v>
      </c>
      <c r="Y7" s="163" t="s">
        <v>174</v>
      </c>
    </row>
    <row r="8" spans="1:25" ht="156.75" x14ac:dyDescent="0.25">
      <c r="A8" s="300" t="str">
        <f>'2 CONTEXTO E IDENTIFICACIÓN'!A9</f>
        <v>R2AJ</v>
      </c>
      <c r="B8" s="153"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C8" s="324">
        <v>365</v>
      </c>
      <c r="D8" s="165" t="str">
        <f t="shared" si="0"/>
        <v xml:space="preserve"> La actividad que conlleva el riesgo se ejecuta de
 24 a 500 veces por año</v>
      </c>
      <c r="E8" s="155">
        <f t="shared" si="1"/>
        <v>0.6</v>
      </c>
      <c r="F8" s="156" t="str">
        <f t="shared" si="2"/>
        <v>Media</v>
      </c>
      <c r="G8" s="339"/>
      <c r="H8" s="166" t="str">
        <f t="shared" ref="H8:H26" si="6">+IF(G8="","",IF(G8="N/A","",IF(OR(G8=$X$8,G8=$Y$8),$W$8,IF(OR(G8=$X$9,G8=$Y$9),$W$9,IF(OR(G8=$X$10,G8=$Y$10),$W$10,IF(OR(G8=$X$11,G8=$Y$11),$W$11,IF(OR(G8=$X$12,G8=$Y$12),$W$12)))))))</f>
        <v/>
      </c>
      <c r="I8" s="179" t="str">
        <f t="shared" si="3"/>
        <v/>
      </c>
      <c r="J8" s="338" t="s">
        <v>266</v>
      </c>
      <c r="K8" s="166">
        <f t="shared" si="4"/>
        <v>0.4</v>
      </c>
      <c r="L8" s="179" t="str">
        <f t="shared" si="5"/>
        <v>Menor</v>
      </c>
      <c r="M8" s="168">
        <f>+IF(H8="",K8,IF(K8="",H8,IF(H8&gt;K8,H8,K8)))</f>
        <v>0.4</v>
      </c>
      <c r="N8" s="169" t="str">
        <f t="shared" ref="N8:N26" si="7">+IF(M8="","",IF(M8=$W$8,$V$8,IF(M8=$W$9,$V$9,IF(M8=$W$10,$V$10,IF(M8=$W$11,$V$11,IF(M8=$W$12,$V$12))))))</f>
        <v>Menor</v>
      </c>
      <c r="P8" s="170" t="s">
        <v>262</v>
      </c>
      <c r="Q8" s="171" t="s">
        <v>385</v>
      </c>
      <c r="R8" s="172">
        <v>0</v>
      </c>
      <c r="S8" s="172">
        <v>2</v>
      </c>
      <c r="T8" s="173">
        <v>0.2</v>
      </c>
      <c r="V8" s="170" t="s">
        <v>263</v>
      </c>
      <c r="W8" s="174">
        <v>0.2</v>
      </c>
      <c r="X8" s="171" t="s">
        <v>380</v>
      </c>
      <c r="Y8" s="175" t="s">
        <v>256</v>
      </c>
    </row>
    <row r="9" spans="1:25" ht="199.5" x14ac:dyDescent="0.25">
      <c r="A9" s="300" t="str">
        <f>'2 CONTEXTO E IDENTIFICACIÓN'!A10</f>
        <v>R3AJ</v>
      </c>
      <c r="B9" s="153"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324">
        <v>246</v>
      </c>
      <c r="D9" s="165" t="str">
        <f t="shared" si="0"/>
        <v xml:space="preserve"> La actividad que conlleva el riesgo se ejecuta de
 24 a 500 veces por año</v>
      </c>
      <c r="E9" s="155">
        <f t="shared" si="1"/>
        <v>0.6</v>
      </c>
      <c r="F9" s="156" t="str">
        <f t="shared" si="2"/>
        <v>Media</v>
      </c>
      <c r="G9" s="339"/>
      <c r="H9" s="166" t="str">
        <f t="shared" si="6"/>
        <v/>
      </c>
      <c r="I9" s="179" t="str">
        <f t="shared" si="3"/>
        <v/>
      </c>
      <c r="J9" s="338" t="s">
        <v>256</v>
      </c>
      <c r="K9" s="166">
        <f t="shared" si="4"/>
        <v>0.2</v>
      </c>
      <c r="L9" s="179" t="str">
        <f t="shared" si="5"/>
        <v>Leve</v>
      </c>
      <c r="M9" s="168">
        <f t="shared" ref="M9:M26" si="8">+IF(H9="",K9,IF(K9="",H9,IF(H9&gt;K9,H9,K9)))</f>
        <v>0.2</v>
      </c>
      <c r="N9" s="169" t="str">
        <f t="shared" si="7"/>
        <v>Leve</v>
      </c>
      <c r="P9" s="176" t="s">
        <v>264</v>
      </c>
      <c r="Q9" s="177" t="s">
        <v>386</v>
      </c>
      <c r="R9" s="172">
        <v>3</v>
      </c>
      <c r="S9" s="172">
        <v>24</v>
      </c>
      <c r="T9" s="173">
        <v>0.4</v>
      </c>
      <c r="V9" s="176" t="s">
        <v>265</v>
      </c>
      <c r="W9" s="174">
        <v>0.4</v>
      </c>
      <c r="X9" s="177" t="s">
        <v>381</v>
      </c>
      <c r="Y9" s="178" t="s">
        <v>266</v>
      </c>
    </row>
    <row r="10" spans="1:25" ht="171" x14ac:dyDescent="0.25">
      <c r="A10" s="300" t="str">
        <f>'2 CONTEXTO E IDENTIFICACIÓN'!A11</f>
        <v>R4AJ</v>
      </c>
      <c r="B10" s="153"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324">
        <v>12</v>
      </c>
      <c r="D10" s="165" t="str">
        <f t="shared" si="0"/>
        <v xml:space="preserve"> La actividad que conlleva el riesgo se ejecuta de
 3 a 24 veces por año</v>
      </c>
      <c r="E10" s="167">
        <f t="shared" si="1"/>
        <v>0.4</v>
      </c>
      <c r="F10" s="179" t="str">
        <f t="shared" si="2"/>
        <v>Baja</v>
      </c>
      <c r="G10" s="339"/>
      <c r="H10" s="166" t="str">
        <f t="shared" si="6"/>
        <v/>
      </c>
      <c r="I10" s="179" t="str">
        <f t="shared" si="3"/>
        <v/>
      </c>
      <c r="J10" s="338" t="s">
        <v>268</v>
      </c>
      <c r="K10" s="166">
        <f t="shared" si="4"/>
        <v>0.6</v>
      </c>
      <c r="L10" s="179" t="str">
        <f t="shared" si="5"/>
        <v>Moderado</v>
      </c>
      <c r="M10" s="168">
        <f t="shared" si="8"/>
        <v>0.6</v>
      </c>
      <c r="N10" s="169" t="str">
        <f t="shared" si="7"/>
        <v>Moderado</v>
      </c>
      <c r="P10" s="180" t="s">
        <v>267</v>
      </c>
      <c r="Q10" s="177" t="s">
        <v>387</v>
      </c>
      <c r="R10" s="172">
        <v>25</v>
      </c>
      <c r="S10" s="172">
        <v>500</v>
      </c>
      <c r="T10" s="173">
        <v>0.6</v>
      </c>
      <c r="V10" s="180" t="s">
        <v>75</v>
      </c>
      <c r="W10" s="174">
        <v>0.6</v>
      </c>
      <c r="X10" s="177" t="s">
        <v>382</v>
      </c>
      <c r="Y10" s="178" t="s">
        <v>268</v>
      </c>
    </row>
    <row r="11" spans="1:25" ht="171" x14ac:dyDescent="0.25">
      <c r="A11" s="300" t="str">
        <f>'2 CONTEXTO E IDENTIFICACIÓN'!A12</f>
        <v>R5AJ</v>
      </c>
      <c r="B11" s="153"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324">
        <v>797</v>
      </c>
      <c r="D11" s="165" t="str">
        <f t="shared" si="0"/>
        <v xml:space="preserve"> La actividad que conlleva el riesgo se ejecuta
 mínimo 500 veces al año y máximo 5000 veces
 por año</v>
      </c>
      <c r="E11" s="167">
        <f t="shared" si="1"/>
        <v>0.8</v>
      </c>
      <c r="F11" s="179" t="str">
        <f t="shared" si="2"/>
        <v>Alta</v>
      </c>
      <c r="G11" s="339"/>
      <c r="H11" s="166" t="str">
        <f t="shared" si="6"/>
        <v/>
      </c>
      <c r="I11" s="179" t="str">
        <f t="shared" si="3"/>
        <v/>
      </c>
      <c r="J11" s="339" t="s">
        <v>256</v>
      </c>
      <c r="K11" s="166">
        <f t="shared" si="4"/>
        <v>0.2</v>
      </c>
      <c r="L11" s="179" t="str">
        <f t="shared" si="5"/>
        <v>Leve</v>
      </c>
      <c r="M11" s="168">
        <f t="shared" si="8"/>
        <v>0.2</v>
      </c>
      <c r="N11" s="169" t="str">
        <f t="shared" si="7"/>
        <v>Leve</v>
      </c>
      <c r="P11" s="180" t="s">
        <v>269</v>
      </c>
      <c r="Q11" s="177" t="s">
        <v>388</v>
      </c>
      <c r="R11" s="172">
        <v>501</v>
      </c>
      <c r="S11" s="172">
        <v>5000</v>
      </c>
      <c r="T11" s="173">
        <v>0.8</v>
      </c>
      <c r="V11" s="180" t="s">
        <v>270</v>
      </c>
      <c r="W11" s="174">
        <v>0.8</v>
      </c>
      <c r="X11" s="177" t="s">
        <v>383</v>
      </c>
      <c r="Y11" s="178" t="s">
        <v>271</v>
      </c>
    </row>
    <row r="12" spans="1:25" ht="114" x14ac:dyDescent="0.25">
      <c r="A12" s="300" t="str">
        <f>'2 CONTEXTO E IDENTIFICACIÓN'!A13</f>
        <v>R6AJ</v>
      </c>
      <c r="B12" s="153" t="str">
        <f>'2 CONTEXTO E IDENTIFICACIÓN'!E13</f>
        <v>Posibilidad de afectación reputacional por una queja de un grupo de valor debido a fallas en la calidad en la prestación del servicio  de atención en el programa Distrital de Justicia Juvenil Restaurativa</v>
      </c>
      <c r="C12" s="308">
        <v>44886</v>
      </c>
      <c r="D12" s="165" t="str">
        <f t="shared" si="0"/>
        <v xml:space="preserve"> La actividad que conlleva el riesgo se ejecuta más 
de 5000 veces por año</v>
      </c>
      <c r="E12" s="167">
        <f t="shared" si="1"/>
        <v>1</v>
      </c>
      <c r="F12" s="179" t="str">
        <f t="shared" si="2"/>
        <v>Muy Alta</v>
      </c>
      <c r="G12" s="472"/>
      <c r="H12" s="166" t="str">
        <f t="shared" si="6"/>
        <v/>
      </c>
      <c r="I12" s="179" t="str">
        <f t="shared" si="3"/>
        <v/>
      </c>
      <c r="J12" s="472" t="s">
        <v>271</v>
      </c>
      <c r="K12" s="166">
        <f t="shared" si="4"/>
        <v>0.8</v>
      </c>
      <c r="L12" s="179" t="str">
        <f t="shared" si="5"/>
        <v>Mayor</v>
      </c>
      <c r="M12" s="168">
        <f t="shared" si="8"/>
        <v>0.8</v>
      </c>
      <c r="N12" s="169" t="str">
        <f t="shared" si="7"/>
        <v>Mayor</v>
      </c>
      <c r="P12" s="180" t="s">
        <v>272</v>
      </c>
      <c r="Q12" s="177" t="s">
        <v>389</v>
      </c>
      <c r="R12" s="172">
        <v>5001</v>
      </c>
      <c r="S12" s="172"/>
      <c r="T12" s="173">
        <v>1</v>
      </c>
      <c r="V12" s="180" t="s">
        <v>273</v>
      </c>
      <c r="W12" s="174">
        <v>1</v>
      </c>
      <c r="X12" s="177" t="s">
        <v>384</v>
      </c>
      <c r="Y12" s="178" t="s">
        <v>274</v>
      </c>
    </row>
    <row r="13" spans="1:25" ht="43.5" customHeight="1" x14ac:dyDescent="0.25">
      <c r="A13" s="300" t="str">
        <f>'2 CONTEXTO E IDENTIFICACIÓN'!A14</f>
        <v>R1AR</v>
      </c>
      <c r="B13" s="153" t="str">
        <f>'2 CONTEXTO E IDENTIFICACIÓN'!E14</f>
        <v>Posibilidad de afectación reputacional por sanciones de entes de control  debido a responder PQRSDF fuera de los tiempos de ley</v>
      </c>
      <c r="C13" s="308">
        <v>12952</v>
      </c>
      <c r="D13" s="165" t="str">
        <f t="shared" si="0"/>
        <v xml:space="preserve"> La actividad que conlleva el riesgo se ejecuta más 
de 5000 veces por año</v>
      </c>
      <c r="E13" s="167">
        <f t="shared" si="1"/>
        <v>1</v>
      </c>
      <c r="F13" s="179" t="str">
        <f t="shared" si="2"/>
        <v>Muy Alta</v>
      </c>
      <c r="G13" s="472"/>
      <c r="H13" s="166" t="str">
        <f t="shared" si="6"/>
        <v/>
      </c>
      <c r="I13" s="179" t="str">
        <f t="shared" si="3"/>
        <v/>
      </c>
      <c r="J13" s="472" t="s">
        <v>271</v>
      </c>
      <c r="K13" s="166">
        <f t="shared" si="4"/>
        <v>0.8</v>
      </c>
      <c r="L13" s="179" t="str">
        <f t="shared" si="5"/>
        <v>Mayor</v>
      </c>
      <c r="M13" s="168">
        <f t="shared" si="8"/>
        <v>0.8</v>
      </c>
      <c r="N13" s="169" t="str">
        <f t="shared" si="7"/>
        <v>Mayor</v>
      </c>
      <c r="P13" s="180"/>
      <c r="Q13" s="177"/>
      <c r="R13" s="172"/>
      <c r="S13" s="172"/>
      <c r="T13" s="173"/>
      <c r="V13" s="180"/>
      <c r="W13" s="174"/>
      <c r="X13" s="177" t="s">
        <v>26</v>
      </c>
      <c r="Y13" s="178" t="s">
        <v>26</v>
      </c>
    </row>
    <row r="14" spans="1:25" ht="43.5" customHeight="1" x14ac:dyDescent="0.25">
      <c r="A14" s="152" t="str">
        <f>'2 CONTEXTO E IDENTIFICACIÓN'!A15</f>
        <v>R2AR</v>
      </c>
      <c r="B14" s="153" t="str">
        <f>'2 CONTEXTO E IDENTIFICACIÓN'!E15</f>
        <v>Posibilidad de afectación reputacional por sanciones de entes de control  debido a publicación extemporánea de informes de PQRSDF en la pagina web de la entidad</v>
      </c>
      <c r="C14" s="308">
        <v>12</v>
      </c>
      <c r="D14" s="154" t="str">
        <f t="shared" si="0"/>
        <v xml:space="preserve"> La actividad que conlleva el riesgo se ejecuta de
 3 a 24 veces por año</v>
      </c>
      <c r="E14" s="155">
        <f t="shared" si="1"/>
        <v>0.4</v>
      </c>
      <c r="F14" s="156" t="str">
        <f t="shared" si="2"/>
        <v>Baja</v>
      </c>
      <c r="G14" s="472"/>
      <c r="H14" s="157" t="str">
        <f t="shared" si="6"/>
        <v/>
      </c>
      <c r="I14" s="156" t="str">
        <f t="shared" si="3"/>
        <v/>
      </c>
      <c r="J14" s="472" t="s">
        <v>268</v>
      </c>
      <c r="K14" s="157">
        <f t="shared" si="4"/>
        <v>0.6</v>
      </c>
      <c r="L14" s="156" t="str">
        <f t="shared" si="5"/>
        <v>Moderado</v>
      </c>
      <c r="M14" s="158">
        <f t="shared" si="8"/>
        <v>0.6</v>
      </c>
      <c r="N14" s="159" t="str">
        <f t="shared" si="7"/>
        <v>Moderado</v>
      </c>
    </row>
    <row r="15" spans="1:25" ht="43.5" customHeight="1" x14ac:dyDescent="0.25">
      <c r="A15" s="300" t="str">
        <f>'2 CONTEXTO E IDENTIFICACIÓN'!A16</f>
        <v>R1CID</v>
      </c>
      <c r="B15" s="153" t="str">
        <f>'2 CONTEXTO E IDENTIFICACIÓN'!E16</f>
        <v>Posibilidad de afectación reputacional y económica por demandas de parte de los particulares o vencimiento de los términos debido a procesos disciplinarios desarrollados y fallados sin cumplir con los parámetros de ley.</v>
      </c>
      <c r="C15" s="308">
        <v>1000</v>
      </c>
      <c r="D15" s="165" t="str">
        <f t="shared" si="0"/>
        <v xml:space="preserve"> La actividad que conlleva el riesgo se ejecuta
 mínimo 500 veces al año y máximo 5000 veces
 por año</v>
      </c>
      <c r="E15" s="155">
        <f t="shared" si="1"/>
        <v>0.8</v>
      </c>
      <c r="F15" s="156" t="str">
        <f t="shared" si="2"/>
        <v>Alta</v>
      </c>
      <c r="G15" s="472" t="s">
        <v>380</v>
      </c>
      <c r="H15" s="166">
        <f t="shared" si="6"/>
        <v>0.2</v>
      </c>
      <c r="I15" s="179" t="str">
        <f t="shared" si="3"/>
        <v>Leve</v>
      </c>
      <c r="J15" s="472" t="s">
        <v>266</v>
      </c>
      <c r="K15" s="166">
        <f t="shared" si="4"/>
        <v>0.4</v>
      </c>
      <c r="L15" s="179" t="str">
        <f t="shared" si="5"/>
        <v>Menor</v>
      </c>
      <c r="M15" s="168">
        <f t="shared" si="8"/>
        <v>0.4</v>
      </c>
      <c r="N15" s="169" t="str">
        <f t="shared" si="7"/>
        <v>Menor</v>
      </c>
    </row>
    <row r="16" spans="1:25" ht="43.5" customHeight="1" x14ac:dyDescent="0.25">
      <c r="A16" s="300" t="str">
        <f>'2 CONTEXTO E IDENTIFICACIÓN'!A17</f>
        <v>R1DE</v>
      </c>
      <c r="B16" s="153"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C16" s="308">
        <v>200</v>
      </c>
      <c r="D16" s="165" t="str">
        <f t="shared" si="0"/>
        <v xml:space="preserve"> La actividad que conlleva el riesgo se ejecuta de
 24 a 500 veces por año</v>
      </c>
      <c r="E16" s="155">
        <f t="shared" si="1"/>
        <v>0.6</v>
      </c>
      <c r="F16" s="156" t="str">
        <f t="shared" si="2"/>
        <v>Media</v>
      </c>
      <c r="G16" s="472"/>
      <c r="H16" s="166" t="str">
        <f t="shared" si="6"/>
        <v/>
      </c>
      <c r="I16" s="179" t="str">
        <f t="shared" si="3"/>
        <v/>
      </c>
      <c r="J16" s="472" t="s">
        <v>268</v>
      </c>
      <c r="K16" s="166">
        <f t="shared" si="4"/>
        <v>0.6</v>
      </c>
      <c r="L16" s="179" t="str">
        <f t="shared" si="5"/>
        <v>Moderado</v>
      </c>
      <c r="M16" s="168">
        <f t="shared" si="8"/>
        <v>0.6</v>
      </c>
      <c r="N16" s="169" t="str">
        <f t="shared" si="7"/>
        <v>Moderado</v>
      </c>
    </row>
    <row r="17" spans="1:14" ht="43.5" customHeight="1" x14ac:dyDescent="0.25">
      <c r="A17" s="300" t="str">
        <f>'2 CONTEXTO E IDENTIFICACIÓN'!A18</f>
        <v>R2DE</v>
      </c>
      <c r="B17" s="153" t="str">
        <f>'2 CONTEXTO E IDENTIFICACIÓN'!E18</f>
        <v>Posibilidad de afectación reputacional por sanciones de entes de control debido a falencias en la Calidad de la información  sobre la ejecucion de los proyectos de inversion.</v>
      </c>
      <c r="C17" s="308">
        <v>144</v>
      </c>
      <c r="D17" s="165" t="str">
        <f t="shared" si="0"/>
        <v xml:space="preserve"> La actividad que conlleva el riesgo se ejecuta de
 24 a 500 veces por año</v>
      </c>
      <c r="E17" s="155">
        <f t="shared" si="1"/>
        <v>0.6</v>
      </c>
      <c r="F17" s="156" t="str">
        <f t="shared" si="2"/>
        <v>Media</v>
      </c>
      <c r="G17" s="472"/>
      <c r="H17" s="166" t="str">
        <f t="shared" si="6"/>
        <v/>
      </c>
      <c r="I17" s="179" t="str">
        <f t="shared" si="3"/>
        <v/>
      </c>
      <c r="J17" s="472" t="s">
        <v>268</v>
      </c>
      <c r="K17" s="166">
        <f t="shared" si="4"/>
        <v>0.6</v>
      </c>
      <c r="L17" s="179" t="str">
        <f t="shared" si="5"/>
        <v>Moderado</v>
      </c>
      <c r="M17" s="168">
        <f t="shared" si="8"/>
        <v>0.6</v>
      </c>
      <c r="N17" s="169" t="str">
        <f t="shared" si="7"/>
        <v>Moderado</v>
      </c>
    </row>
    <row r="18" spans="1:14" ht="43.5" customHeight="1" x14ac:dyDescent="0.25">
      <c r="A18" s="300" t="str">
        <f>'2 CONTEXTO E IDENTIFICACIÓN'!A19</f>
        <v>R2FI</v>
      </c>
      <c r="B18" s="153"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308">
        <v>1</v>
      </c>
      <c r="D18" s="165" t="str">
        <f t="shared" si="0"/>
        <v>La actividad que conlleva el riesgo se ejecuta
 como máximos 2 veces por año</v>
      </c>
      <c r="E18" s="155">
        <f t="shared" si="1"/>
        <v>0.2</v>
      </c>
      <c r="F18" s="156" t="str">
        <f t="shared" si="2"/>
        <v>Muy Baja</v>
      </c>
      <c r="G18" s="472" t="s">
        <v>381</v>
      </c>
      <c r="H18" s="166">
        <f t="shared" si="6"/>
        <v>0.4</v>
      </c>
      <c r="I18" s="179" t="str">
        <f t="shared" si="3"/>
        <v>Menor</v>
      </c>
      <c r="J18" s="472" t="s">
        <v>271</v>
      </c>
      <c r="K18" s="166">
        <f t="shared" si="4"/>
        <v>0.8</v>
      </c>
      <c r="L18" s="179" t="str">
        <f t="shared" si="5"/>
        <v>Mayor</v>
      </c>
      <c r="M18" s="168">
        <f t="shared" si="8"/>
        <v>0.8</v>
      </c>
      <c r="N18" s="169" t="str">
        <f t="shared" si="7"/>
        <v>Mayor</v>
      </c>
    </row>
    <row r="19" spans="1:14" ht="43.5" customHeight="1" x14ac:dyDescent="0.25">
      <c r="A19" s="300" t="str">
        <f>'2 CONTEXTO E IDENTIFICACIÓN'!A20</f>
        <v>R3FI</v>
      </c>
      <c r="B19" s="153" t="str">
        <f>'2 CONTEXTO E IDENTIFICACIÓN'!E20</f>
        <v xml:space="preserve">Posibilidad de afectación reputacional por queja de un grupo de valor debido a fallas en la formulacion de planes institucionales en materia de MIPG </v>
      </c>
      <c r="C19" s="308">
        <v>2</v>
      </c>
      <c r="D19" s="165" t="str">
        <f t="shared" si="0"/>
        <v>La actividad que conlleva el riesgo se ejecuta
 como máximos 2 veces por año</v>
      </c>
      <c r="E19" s="155">
        <f t="shared" si="1"/>
        <v>0.2</v>
      </c>
      <c r="F19" s="156" t="str">
        <f t="shared" si="2"/>
        <v>Muy Baja</v>
      </c>
      <c r="G19" s="472"/>
      <c r="H19" s="166" t="str">
        <f t="shared" si="6"/>
        <v/>
      </c>
      <c r="I19" s="179" t="str">
        <f t="shared" si="3"/>
        <v/>
      </c>
      <c r="J19" s="472" t="s">
        <v>268</v>
      </c>
      <c r="K19" s="166">
        <f t="shared" si="4"/>
        <v>0.6</v>
      </c>
      <c r="L19" s="179" t="str">
        <f t="shared" si="5"/>
        <v>Moderado</v>
      </c>
      <c r="M19" s="168">
        <f t="shared" si="8"/>
        <v>0.6</v>
      </c>
      <c r="N19" s="169" t="str">
        <f t="shared" si="7"/>
        <v>Moderado</v>
      </c>
    </row>
    <row r="20" spans="1:14" ht="43.5" customHeight="1" x14ac:dyDescent="0.25">
      <c r="A20" s="300" t="str">
        <f>'2 CONTEXTO E IDENTIFICACIÓN'!A21</f>
        <v>R1GC</v>
      </c>
      <c r="B20" s="153" t="str">
        <f>'2 CONTEXTO E IDENTIFICACIÓN'!E21</f>
        <v xml:space="preserve">Posibilidad de afectación reputacional por sanciones de entes de control y/o quejas de un grupo de valor  debido a  publicación no autorizada que genere desinformación en la opinión pública	</v>
      </c>
      <c r="C20" s="308">
        <v>365</v>
      </c>
      <c r="D20" s="165" t="str">
        <f t="shared" si="0"/>
        <v xml:space="preserve"> La actividad que conlleva el riesgo se ejecuta de
 24 a 500 veces por año</v>
      </c>
      <c r="E20" s="155">
        <f t="shared" si="1"/>
        <v>0.6</v>
      </c>
      <c r="F20" s="156" t="str">
        <f t="shared" si="2"/>
        <v>Media</v>
      </c>
      <c r="G20" s="472"/>
      <c r="H20" s="166" t="str">
        <f t="shared" si="6"/>
        <v/>
      </c>
      <c r="I20" s="179" t="str">
        <f t="shared" si="3"/>
        <v/>
      </c>
      <c r="J20" s="472" t="s">
        <v>268</v>
      </c>
      <c r="K20" s="166">
        <f t="shared" si="4"/>
        <v>0.6</v>
      </c>
      <c r="L20" s="179" t="str">
        <f t="shared" si="5"/>
        <v>Moderado</v>
      </c>
      <c r="M20" s="168">
        <f t="shared" si="8"/>
        <v>0.6</v>
      </c>
      <c r="N20" s="169" t="str">
        <f t="shared" si="7"/>
        <v>Moderado</v>
      </c>
    </row>
    <row r="21" spans="1:14" ht="43.5" customHeight="1" x14ac:dyDescent="0.25">
      <c r="A21" s="300" t="str">
        <f>'2 CONTEXTO E IDENTIFICACIÓN'!A22</f>
        <v>R1GE</v>
      </c>
      <c r="B21" s="153"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C21" s="308">
        <v>365</v>
      </c>
      <c r="D21" s="165" t="str">
        <f t="shared" si="0"/>
        <v xml:space="preserve"> La actividad que conlleva el riesgo se ejecuta de
 24 a 500 veces por año</v>
      </c>
      <c r="E21" s="155">
        <f t="shared" si="1"/>
        <v>0.6</v>
      </c>
      <c r="F21" s="156" t="str">
        <f t="shared" si="2"/>
        <v>Media</v>
      </c>
      <c r="G21" s="472"/>
      <c r="H21" s="166" t="str">
        <f t="shared" si="6"/>
        <v/>
      </c>
      <c r="I21" s="179" t="str">
        <f t="shared" si="3"/>
        <v/>
      </c>
      <c r="J21" s="472" t="s">
        <v>271</v>
      </c>
      <c r="K21" s="166">
        <f t="shared" si="4"/>
        <v>0.8</v>
      </c>
      <c r="L21" s="179" t="str">
        <f t="shared" si="5"/>
        <v>Mayor</v>
      </c>
      <c r="M21" s="168">
        <f t="shared" si="8"/>
        <v>0.8</v>
      </c>
      <c r="N21" s="169" t="str">
        <f t="shared" si="7"/>
        <v>Mayor</v>
      </c>
    </row>
    <row r="22" spans="1:14" ht="43.5" customHeight="1" x14ac:dyDescent="0.25">
      <c r="A22" s="300" t="str">
        <f>'2 CONTEXTO E IDENTIFICACIÓN'!A23</f>
        <v>R2GE</v>
      </c>
      <c r="B22" s="153"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308">
        <v>365</v>
      </c>
      <c r="D22" s="165" t="str">
        <f t="shared" si="0"/>
        <v xml:space="preserve"> La actividad que conlleva el riesgo se ejecuta de
 24 a 500 veces por año</v>
      </c>
      <c r="E22" s="155">
        <f t="shared" si="1"/>
        <v>0.6</v>
      </c>
      <c r="F22" s="156" t="str">
        <f t="shared" si="2"/>
        <v>Media</v>
      </c>
      <c r="G22" s="472" t="s">
        <v>383</v>
      </c>
      <c r="H22" s="166">
        <f t="shared" si="6"/>
        <v>0.8</v>
      </c>
      <c r="I22" s="179" t="str">
        <f t="shared" si="3"/>
        <v>Mayor</v>
      </c>
      <c r="J22" s="472" t="s">
        <v>271</v>
      </c>
      <c r="K22" s="166">
        <f t="shared" si="4"/>
        <v>0.8</v>
      </c>
      <c r="L22" s="179" t="str">
        <f t="shared" si="5"/>
        <v>Mayor</v>
      </c>
      <c r="M22" s="168">
        <f t="shared" si="8"/>
        <v>0.8</v>
      </c>
      <c r="N22" s="169" t="str">
        <f t="shared" si="7"/>
        <v>Mayor</v>
      </c>
    </row>
    <row r="23" spans="1:14" ht="43.5" customHeight="1" x14ac:dyDescent="0.25">
      <c r="A23" s="300" t="str">
        <f>'2 CONTEXTO E IDENTIFICACIÓN'!A24</f>
        <v>R3GE</v>
      </c>
      <c r="B23" s="153"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C23" s="308">
        <v>365</v>
      </c>
      <c r="D23" s="165" t="str">
        <f t="shared" si="0"/>
        <v xml:space="preserve"> La actividad que conlleva el riesgo se ejecuta de
 24 a 500 veces por año</v>
      </c>
      <c r="E23" s="155">
        <f t="shared" si="1"/>
        <v>0.6</v>
      </c>
      <c r="F23" s="156" t="str">
        <f t="shared" si="2"/>
        <v>Media</v>
      </c>
      <c r="G23" s="472" t="s">
        <v>383</v>
      </c>
      <c r="H23" s="166">
        <f t="shared" si="6"/>
        <v>0.8</v>
      </c>
      <c r="I23" s="179" t="str">
        <f t="shared" si="3"/>
        <v>Mayor</v>
      </c>
      <c r="J23" s="472" t="s">
        <v>271</v>
      </c>
      <c r="K23" s="166">
        <f t="shared" si="4"/>
        <v>0.8</v>
      </c>
      <c r="L23" s="179" t="str">
        <f t="shared" si="5"/>
        <v>Mayor</v>
      </c>
      <c r="M23" s="168">
        <f t="shared" si="8"/>
        <v>0.8</v>
      </c>
      <c r="N23" s="169" t="str">
        <f t="shared" si="7"/>
        <v>Mayor</v>
      </c>
    </row>
    <row r="24" spans="1:14" ht="43.5" customHeight="1" x14ac:dyDescent="0.25">
      <c r="A24" s="300" t="str">
        <f>'2 CONTEXTO E IDENTIFICACIÓN'!A25</f>
        <v>R1GD</v>
      </c>
      <c r="B24" s="153"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C24" s="308">
        <v>365</v>
      </c>
      <c r="D24" s="165" t="str">
        <f t="shared" si="0"/>
        <v xml:space="preserve"> La actividad que conlleva el riesgo se ejecuta de
 24 a 500 veces por año</v>
      </c>
      <c r="E24" s="155">
        <f t="shared" si="1"/>
        <v>0.6</v>
      </c>
      <c r="F24" s="156" t="str">
        <f t="shared" si="2"/>
        <v>Media</v>
      </c>
      <c r="G24" s="472"/>
      <c r="H24" s="166" t="str">
        <f t="shared" si="6"/>
        <v/>
      </c>
      <c r="I24" s="179" t="str">
        <f t="shared" si="3"/>
        <v/>
      </c>
      <c r="J24" s="472" t="s">
        <v>266</v>
      </c>
      <c r="K24" s="166">
        <f t="shared" si="4"/>
        <v>0.4</v>
      </c>
      <c r="L24" s="179" t="str">
        <f t="shared" si="5"/>
        <v>Menor</v>
      </c>
      <c r="M24" s="168">
        <f t="shared" si="8"/>
        <v>0.4</v>
      </c>
      <c r="N24" s="169" t="str">
        <f t="shared" si="7"/>
        <v>Menor</v>
      </c>
    </row>
    <row r="25" spans="1:14" ht="43.5" customHeight="1" x14ac:dyDescent="0.25">
      <c r="A25" s="300" t="str">
        <f>'2 CONTEXTO E IDENTIFICACIÓN'!A26</f>
        <v>R1GRF</v>
      </c>
      <c r="B25" s="153"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308">
        <v>365</v>
      </c>
      <c r="D25" s="165" t="str">
        <f t="shared" si="0"/>
        <v xml:space="preserve"> La actividad que conlleva el riesgo se ejecuta de
 24 a 500 veces por año</v>
      </c>
      <c r="E25" s="155">
        <f t="shared" si="1"/>
        <v>0.6</v>
      </c>
      <c r="F25" s="156" t="str">
        <f t="shared" si="2"/>
        <v>Media</v>
      </c>
      <c r="G25" s="472"/>
      <c r="H25" s="166" t="str">
        <f t="shared" si="6"/>
        <v/>
      </c>
      <c r="I25" s="179" t="str">
        <f t="shared" si="3"/>
        <v/>
      </c>
      <c r="J25" s="472" t="s">
        <v>266</v>
      </c>
      <c r="K25" s="166">
        <f t="shared" si="4"/>
        <v>0.4</v>
      </c>
      <c r="L25" s="179" t="str">
        <f t="shared" si="5"/>
        <v>Menor</v>
      </c>
      <c r="M25" s="168">
        <f t="shared" si="8"/>
        <v>0.4</v>
      </c>
      <c r="N25" s="169" t="str">
        <f t="shared" si="7"/>
        <v>Menor</v>
      </c>
    </row>
    <row r="26" spans="1:14" ht="43.5" customHeight="1" x14ac:dyDescent="0.25">
      <c r="A26" s="427" t="str">
        <f>'2 CONTEXTO E IDENTIFICACIÓN'!A27</f>
        <v>R1GT</v>
      </c>
      <c r="B26" s="164"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308">
        <v>53</v>
      </c>
      <c r="D26" s="428" t="str">
        <f t="shared" si="0"/>
        <v xml:space="preserve"> La actividad que conlleva el riesgo se ejecuta de
 24 a 500 veces por año</v>
      </c>
      <c r="E26" s="166">
        <f t="shared" si="1"/>
        <v>0.6</v>
      </c>
      <c r="F26" s="179" t="str">
        <f t="shared" si="2"/>
        <v>Media</v>
      </c>
      <c r="G26" s="472" t="s">
        <v>381</v>
      </c>
      <c r="H26" s="166">
        <f t="shared" si="6"/>
        <v>0.4</v>
      </c>
      <c r="I26" s="179" t="str">
        <f t="shared" si="3"/>
        <v>Menor</v>
      </c>
      <c r="J26" s="472"/>
      <c r="K26" s="166" t="str">
        <f t="shared" si="4"/>
        <v/>
      </c>
      <c r="L26" s="179" t="str">
        <f t="shared" si="5"/>
        <v/>
      </c>
      <c r="M26" s="168">
        <f t="shared" si="8"/>
        <v>0.4</v>
      </c>
      <c r="N26" s="169" t="str">
        <f t="shared" si="7"/>
        <v>Menor</v>
      </c>
    </row>
    <row r="27" spans="1:14" ht="85.5" x14ac:dyDescent="0.25">
      <c r="A27" s="427" t="str">
        <f>'2 CONTEXTO E IDENTIFICACIÓN'!A28</f>
        <v>R2GT</v>
      </c>
      <c r="B27" s="164" t="str">
        <f>'2 CONTEXTO E IDENTIFICACIÓN'!E28</f>
        <v>Posibilidad de afectación económica or investigaciones, demandas y/o sanciones debido falencias en el seguimiento a la ejecución contractual</v>
      </c>
      <c r="C27" s="308">
        <v>12</v>
      </c>
      <c r="D27" s="428" t="str">
        <f t="shared" ref="D27:D58" si="9">+IF(C27="","",IF(C27&lt;=$S$8,$Q$8,IF(C27&lt;=$S$9,$Q$9,IF(C27&lt;=$S$10,$Q$10,IF(C27&lt;=$S$11,$Q$11,IF(C27&gt;=$R$12,$Q$12,""))))))</f>
        <v xml:space="preserve"> La actividad que conlleva el riesgo se ejecuta de
 3 a 24 veces por año</v>
      </c>
      <c r="E27" s="166">
        <f t="shared" ref="E27:E58" si="10">+IF(D27="","",IF(D27=$Q$8,$T$8,IF(D27=$Q$9,$T$9,IF(D27=$Q$10,$T$10,IF(D27=$Q$11,$T$11,IF(D27=$Q$12,$T$12))))))</f>
        <v>0.4</v>
      </c>
      <c r="F27" s="179" t="str">
        <f t="shared" ref="F27:F58" si="11">+IF(D27="","",IF(D27=$Q$8,$P$8,IF(D27=$Q$9,$P$9,IF(D27=$Q$10,$P$10,IF(D27=$Q$11,$P$11,IF(D27=$Q$12,$P$12))))))</f>
        <v>Baja</v>
      </c>
      <c r="G27" s="472" t="s">
        <v>381</v>
      </c>
      <c r="H27" s="166">
        <f t="shared" ref="H27:H58" si="12">+IF(G27="","",IF(G27="N/A","",IF(OR(G27=$X$8,G27=$Y$8),$W$8,IF(OR(G27=$X$9,G27=$Y$9),$W$9,IF(OR(G27=$X$10,G27=$Y$10),$W$10,IF(OR(G27=$X$11,G27=$Y$11),$W$11,IF(OR(G27=$X$12,G27=$Y$12),$W$12)))))))</f>
        <v>0.4</v>
      </c>
      <c r="I27" s="179" t="str">
        <f t="shared" ref="I27:I58" si="13">+IF(G27="","",IF(G27="N/A","",IF(OR(G27=$X$8,G27=$Y$8),$V$8,IF(OR(G27=$X$9,G27=$Y$9),$V$9,IF(OR(G27=$X$10,G27=$Y$10),$V$10,IF(OR(G27=$X$11,G27=$Y$11),$V$11,IF(OR(G27=$X$12,G27=$Y$12),$V$12)))))))</f>
        <v>Menor</v>
      </c>
      <c r="J27" s="472"/>
      <c r="K27" s="166" t="str">
        <f t="shared" ref="K27:K58" si="14">+IF(J27="","",IF(J27="N/A","",IF(OR(J27=$X$8,J27=$Y$8),$W$8,IF(OR(J27=$X$9,J27=$Y$9),$W$9,IF(OR(J27=$X$10,J27=$Y$10),$W$10,IF(OR(J27=$X$11,J27=$Y$11),$W$11,IF(OR(J27=$X$12,J27=$Y$12),$W$12)))))))</f>
        <v/>
      </c>
      <c r="L27" s="179" t="str">
        <f t="shared" ref="L27:L58" si="15">+IF(J27="","",IF(J27="N/A","",IF(OR(J27=$X$8,J27=$Y$8),$V$8,IF(OR(J27=$X$9,J27=$Y$9),$V$9,IF(OR(J27=$X$10,J27=$Y$10),$V$10,IF(OR(J27=$X$11,J27=$Y$11),$V$11,IF(OR(J27=$X$12,J27=$Y$12),$V$12)))))))</f>
        <v/>
      </c>
      <c r="M27" s="168">
        <f t="shared" ref="M27:M58" si="16">+IF(H27="",K27,IF(K27="",H27,IF(H27&gt;K27,H27,K27)))</f>
        <v>0.4</v>
      </c>
      <c r="N27" s="169" t="str">
        <f t="shared" ref="N27:N58" si="17">+IF(M27="","",IF(M27=$W$8,$V$8,IF(M27=$W$9,$V$9,IF(M27=$W$10,$V$10,IF(M27=$W$11,$V$11,IF(M27=$W$12,$V$12))))))</f>
        <v>Menor</v>
      </c>
    </row>
    <row r="28" spans="1:14" ht="409.5" x14ac:dyDescent="0.25">
      <c r="A28" s="427" t="str">
        <f>'2 CONTEXTO E IDENTIFICACIÓN'!A29</f>
        <v>R3GT</v>
      </c>
      <c r="B28" s="164"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308">
        <v>12</v>
      </c>
      <c r="D28" s="428" t="str">
        <f t="shared" si="9"/>
        <v xml:space="preserve"> La actividad que conlleva el riesgo se ejecuta de
 3 a 24 veces por año</v>
      </c>
      <c r="E28" s="166">
        <f t="shared" si="10"/>
        <v>0.4</v>
      </c>
      <c r="F28" s="179" t="str">
        <f t="shared" si="11"/>
        <v>Baja</v>
      </c>
      <c r="G28" s="472"/>
      <c r="H28" s="166" t="str">
        <f t="shared" si="12"/>
        <v/>
      </c>
      <c r="I28" s="179" t="str">
        <f t="shared" si="13"/>
        <v/>
      </c>
      <c r="J28" s="472" t="s">
        <v>266</v>
      </c>
      <c r="K28" s="166">
        <f t="shared" si="14"/>
        <v>0.4</v>
      </c>
      <c r="L28" s="179" t="str">
        <f t="shared" si="15"/>
        <v>Menor</v>
      </c>
      <c r="M28" s="168">
        <f t="shared" si="16"/>
        <v>0.4</v>
      </c>
      <c r="N28" s="169" t="str">
        <f t="shared" si="17"/>
        <v>Menor</v>
      </c>
    </row>
    <row r="29" spans="1:14" ht="285" x14ac:dyDescent="0.25">
      <c r="A29" s="427" t="str">
        <f>'2 CONTEXTO E IDENTIFICACIÓN'!A30</f>
        <v>R4GT</v>
      </c>
      <c r="B29" s="164"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308">
        <v>12</v>
      </c>
      <c r="D29" s="428" t="str">
        <f t="shared" si="9"/>
        <v xml:space="preserve"> La actividad que conlleva el riesgo se ejecuta de
 3 a 24 veces por año</v>
      </c>
      <c r="E29" s="166">
        <f t="shared" si="10"/>
        <v>0.4</v>
      </c>
      <c r="F29" s="179" t="str">
        <f t="shared" si="11"/>
        <v>Baja</v>
      </c>
      <c r="G29" s="472" t="s">
        <v>381</v>
      </c>
      <c r="H29" s="166">
        <f t="shared" si="12"/>
        <v>0.4</v>
      </c>
      <c r="I29" s="179" t="str">
        <f t="shared" si="13"/>
        <v>Menor</v>
      </c>
      <c r="J29" s="472" t="s">
        <v>266</v>
      </c>
      <c r="K29" s="166">
        <f t="shared" si="14"/>
        <v>0.4</v>
      </c>
      <c r="L29" s="179" t="str">
        <f t="shared" si="15"/>
        <v>Menor</v>
      </c>
      <c r="M29" s="168">
        <f t="shared" si="16"/>
        <v>0.4</v>
      </c>
      <c r="N29" s="169" t="str">
        <f t="shared" si="17"/>
        <v>Menor</v>
      </c>
    </row>
    <row r="30" spans="1:14" ht="409.5" x14ac:dyDescent="0.25">
      <c r="A30" s="427" t="str">
        <f>'2 CONTEXTO E IDENTIFICACIÓN'!A31</f>
        <v>R5GT</v>
      </c>
      <c r="B30" s="164"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308">
        <v>12</v>
      </c>
      <c r="D30" s="428" t="str">
        <f t="shared" si="9"/>
        <v xml:space="preserve"> La actividad que conlleva el riesgo se ejecuta de
 3 a 24 veces por año</v>
      </c>
      <c r="E30" s="166">
        <f t="shared" si="10"/>
        <v>0.4</v>
      </c>
      <c r="F30" s="179" t="str">
        <f t="shared" si="11"/>
        <v>Baja</v>
      </c>
      <c r="G30" s="472" t="s">
        <v>381</v>
      </c>
      <c r="H30" s="166">
        <f t="shared" si="12"/>
        <v>0.4</v>
      </c>
      <c r="I30" s="179" t="str">
        <f t="shared" si="13"/>
        <v>Menor</v>
      </c>
      <c r="J30" s="472" t="s">
        <v>266</v>
      </c>
      <c r="K30" s="166">
        <f t="shared" si="14"/>
        <v>0.4</v>
      </c>
      <c r="L30" s="179" t="str">
        <f t="shared" si="15"/>
        <v>Menor</v>
      </c>
      <c r="M30" s="168">
        <f t="shared" si="16"/>
        <v>0.4</v>
      </c>
      <c r="N30" s="169" t="str">
        <f t="shared" si="17"/>
        <v>Menor</v>
      </c>
    </row>
    <row r="31" spans="1:14" ht="384.75" x14ac:dyDescent="0.25">
      <c r="A31" s="427" t="str">
        <f>'2 CONTEXTO E IDENTIFICACIÓN'!A32</f>
        <v>R6GT</v>
      </c>
      <c r="B31" s="164"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308">
        <v>12</v>
      </c>
      <c r="D31" s="428" t="str">
        <f t="shared" si="9"/>
        <v xml:space="preserve"> La actividad que conlleva el riesgo se ejecuta de
 3 a 24 veces por año</v>
      </c>
      <c r="E31" s="166">
        <f t="shared" si="10"/>
        <v>0.4</v>
      </c>
      <c r="F31" s="179" t="str">
        <f t="shared" si="11"/>
        <v>Baja</v>
      </c>
      <c r="G31" s="472" t="s">
        <v>381</v>
      </c>
      <c r="H31" s="166">
        <f t="shared" si="12"/>
        <v>0.4</v>
      </c>
      <c r="I31" s="179" t="str">
        <f t="shared" si="13"/>
        <v>Menor</v>
      </c>
      <c r="J31" s="472" t="s">
        <v>266</v>
      </c>
      <c r="K31" s="166">
        <f t="shared" si="14"/>
        <v>0.4</v>
      </c>
      <c r="L31" s="179" t="str">
        <f t="shared" si="15"/>
        <v>Menor</v>
      </c>
      <c r="M31" s="168">
        <f t="shared" si="16"/>
        <v>0.4</v>
      </c>
      <c r="N31" s="169" t="str">
        <f t="shared" si="17"/>
        <v>Menor</v>
      </c>
    </row>
    <row r="32" spans="1:14" ht="270.75" x14ac:dyDescent="0.25">
      <c r="A32" s="427" t="str">
        <f>'2 CONTEXTO E IDENTIFICACIÓN'!A33</f>
        <v>R7GT</v>
      </c>
      <c r="B32" s="164"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308">
        <v>12</v>
      </c>
      <c r="D32" s="428" t="str">
        <f t="shared" si="9"/>
        <v xml:space="preserve"> La actividad que conlleva el riesgo se ejecuta de
 3 a 24 veces por año</v>
      </c>
      <c r="E32" s="166">
        <f t="shared" si="10"/>
        <v>0.4</v>
      </c>
      <c r="F32" s="179" t="str">
        <f t="shared" si="11"/>
        <v>Baja</v>
      </c>
      <c r="G32" s="472" t="s">
        <v>381</v>
      </c>
      <c r="H32" s="166">
        <f t="shared" si="12"/>
        <v>0.4</v>
      </c>
      <c r="I32" s="179" t="str">
        <f t="shared" si="13"/>
        <v>Menor</v>
      </c>
      <c r="J32" s="472"/>
      <c r="K32" s="166" t="str">
        <f t="shared" si="14"/>
        <v/>
      </c>
      <c r="L32" s="179" t="str">
        <f t="shared" si="15"/>
        <v/>
      </c>
      <c r="M32" s="168">
        <f t="shared" si="16"/>
        <v>0.4</v>
      </c>
      <c r="N32" s="169" t="str">
        <f t="shared" si="17"/>
        <v>Menor</v>
      </c>
    </row>
    <row r="33" spans="1:14" ht="128.25" x14ac:dyDescent="0.25">
      <c r="A33" s="427" t="str">
        <f>'2 CONTEXTO E IDENTIFICACIÓN'!A34</f>
        <v>R1GF</v>
      </c>
      <c r="B33" s="164" t="str">
        <f>'2 CONTEXTO E IDENTIFICACIÓN'!E34</f>
        <v>Posibilidad de afectación reputacional por no contar con el fenecimiento de la cuenta en la vigencia  debido a la identificación, clasificación y registro de información contable en rubros y cuantías que no correspondan</v>
      </c>
      <c r="C33" s="308">
        <v>12</v>
      </c>
      <c r="D33" s="428" t="str">
        <f t="shared" si="9"/>
        <v xml:space="preserve"> La actividad que conlleva el riesgo se ejecuta de
 3 a 24 veces por año</v>
      </c>
      <c r="E33" s="166">
        <f t="shared" si="10"/>
        <v>0.4</v>
      </c>
      <c r="F33" s="179" t="str">
        <f t="shared" si="11"/>
        <v>Baja</v>
      </c>
      <c r="G33" s="472"/>
      <c r="H33" s="166" t="str">
        <f t="shared" si="12"/>
        <v/>
      </c>
      <c r="I33" s="179" t="str">
        <f t="shared" si="13"/>
        <v/>
      </c>
      <c r="J33" s="472" t="s">
        <v>266</v>
      </c>
      <c r="K33" s="166">
        <f t="shared" si="14"/>
        <v>0.4</v>
      </c>
      <c r="L33" s="179" t="str">
        <f t="shared" si="15"/>
        <v>Menor</v>
      </c>
      <c r="M33" s="168">
        <f t="shared" si="16"/>
        <v>0.4</v>
      </c>
      <c r="N33" s="169" t="str">
        <f t="shared" si="17"/>
        <v>Menor</v>
      </c>
    </row>
    <row r="34" spans="1:14" ht="85.5" x14ac:dyDescent="0.25">
      <c r="A34" s="427" t="str">
        <f>'2 CONTEXTO E IDENTIFICACIÓN'!A35</f>
        <v>R2GF</v>
      </c>
      <c r="B34" s="164" t="str">
        <f>'2 CONTEXTO E IDENTIFICACIÓN'!E35</f>
        <v>Posibilidad de afectación económica por sanciones o multas de entes de control o demandas de terceros  debido a la realización de pagos indebidos</v>
      </c>
      <c r="C34" s="308">
        <v>12</v>
      </c>
      <c r="D34" s="428" t="str">
        <f t="shared" si="9"/>
        <v xml:space="preserve"> La actividad que conlleva el riesgo se ejecuta de
 3 a 24 veces por año</v>
      </c>
      <c r="E34" s="166">
        <f t="shared" si="10"/>
        <v>0.4</v>
      </c>
      <c r="F34" s="179" t="str">
        <f t="shared" si="11"/>
        <v>Baja</v>
      </c>
      <c r="G34" s="472" t="s">
        <v>381</v>
      </c>
      <c r="H34" s="166">
        <f t="shared" si="12"/>
        <v>0.4</v>
      </c>
      <c r="I34" s="179" t="str">
        <f t="shared" si="13"/>
        <v>Menor</v>
      </c>
      <c r="J34" s="472"/>
      <c r="K34" s="166" t="str">
        <f t="shared" si="14"/>
        <v/>
      </c>
      <c r="L34" s="179" t="str">
        <f t="shared" si="15"/>
        <v/>
      </c>
      <c r="M34" s="168">
        <f t="shared" si="16"/>
        <v>0.4</v>
      </c>
      <c r="N34" s="169" t="str">
        <f t="shared" si="17"/>
        <v>Menor</v>
      </c>
    </row>
    <row r="35" spans="1:14" ht="171" x14ac:dyDescent="0.25">
      <c r="A35" s="427" t="str">
        <f>'2 CONTEXTO E IDENTIFICACIÓN'!A36</f>
        <v>R3GF</v>
      </c>
      <c r="B35" s="164"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308">
        <v>365</v>
      </c>
      <c r="D35" s="428" t="str">
        <f t="shared" si="9"/>
        <v xml:space="preserve"> La actividad que conlleva el riesgo se ejecuta de
 24 a 500 veces por año</v>
      </c>
      <c r="E35" s="166">
        <f t="shared" si="10"/>
        <v>0.6</v>
      </c>
      <c r="F35" s="179" t="str">
        <f t="shared" si="11"/>
        <v>Media</v>
      </c>
      <c r="G35" s="472" t="s">
        <v>381</v>
      </c>
      <c r="H35" s="166">
        <f t="shared" si="12"/>
        <v>0.4</v>
      </c>
      <c r="I35" s="179" t="str">
        <f t="shared" si="13"/>
        <v>Menor</v>
      </c>
      <c r="J35" s="472"/>
      <c r="K35" s="166" t="str">
        <f t="shared" si="14"/>
        <v/>
      </c>
      <c r="L35" s="179" t="str">
        <f t="shared" si="15"/>
        <v/>
      </c>
      <c r="M35" s="168">
        <f t="shared" si="16"/>
        <v>0.4</v>
      </c>
      <c r="N35" s="169" t="str">
        <f t="shared" si="17"/>
        <v>Menor</v>
      </c>
    </row>
    <row r="36" spans="1:14" ht="128.25" x14ac:dyDescent="0.25">
      <c r="A36" s="427" t="str">
        <f>'2 CONTEXTO E IDENTIFICACIÓN'!A37</f>
        <v>R1GCT</v>
      </c>
      <c r="B36" s="164"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C36" s="308">
        <v>2015</v>
      </c>
      <c r="D36" s="428" t="str">
        <f t="shared" si="9"/>
        <v xml:space="preserve"> La actividad que conlleva el riesgo se ejecuta
 mínimo 500 veces al año y máximo 5000 veces
 por año</v>
      </c>
      <c r="E36" s="166">
        <f t="shared" si="10"/>
        <v>0.8</v>
      </c>
      <c r="F36" s="179" t="str">
        <f t="shared" si="11"/>
        <v>Alta</v>
      </c>
      <c r="G36" s="472" t="s">
        <v>383</v>
      </c>
      <c r="H36" s="166">
        <f t="shared" si="12"/>
        <v>0.8</v>
      </c>
      <c r="I36" s="179" t="str">
        <f t="shared" si="13"/>
        <v>Mayor</v>
      </c>
      <c r="J36" s="472" t="s">
        <v>256</v>
      </c>
      <c r="K36" s="166">
        <f t="shared" si="14"/>
        <v>0.2</v>
      </c>
      <c r="L36" s="179" t="str">
        <f t="shared" si="15"/>
        <v>Leve</v>
      </c>
      <c r="M36" s="168">
        <f t="shared" si="16"/>
        <v>0.8</v>
      </c>
      <c r="N36" s="169" t="str">
        <f t="shared" si="17"/>
        <v>Mayor</v>
      </c>
    </row>
    <row r="37" spans="1:14" ht="114" x14ac:dyDescent="0.25">
      <c r="A37" s="427" t="str">
        <f>'2 CONTEXTO E IDENTIFICACIÓN'!A38</f>
        <v>R2GCT</v>
      </c>
      <c r="B37" s="164" t="str">
        <f>'2 CONTEXTO E IDENTIFICACIÓN'!E38</f>
        <v>Posibilidad de afectación reputacional y económica  por pasivos exigibles debido a liquidación extemporánea de los contratos fuera de los plazos acordados en el contrato o los establecidos por la ley</v>
      </c>
      <c r="C37" s="308">
        <v>121</v>
      </c>
      <c r="D37" s="428" t="str">
        <f t="shared" si="9"/>
        <v xml:space="preserve"> La actividad que conlleva el riesgo se ejecuta de
 24 a 500 veces por año</v>
      </c>
      <c r="E37" s="166">
        <f t="shared" si="10"/>
        <v>0.6</v>
      </c>
      <c r="F37" s="179" t="str">
        <f t="shared" si="11"/>
        <v>Media</v>
      </c>
      <c r="G37" s="472" t="s">
        <v>384</v>
      </c>
      <c r="H37" s="166">
        <f t="shared" si="12"/>
        <v>1</v>
      </c>
      <c r="I37" s="179" t="str">
        <f t="shared" si="13"/>
        <v>Catastrófico</v>
      </c>
      <c r="J37" s="472" t="s">
        <v>274</v>
      </c>
      <c r="K37" s="166">
        <f t="shared" si="14"/>
        <v>1</v>
      </c>
      <c r="L37" s="179" t="str">
        <f t="shared" si="15"/>
        <v>Catastrófico</v>
      </c>
      <c r="M37" s="168">
        <f t="shared" si="16"/>
        <v>1</v>
      </c>
      <c r="N37" s="169" t="str">
        <f t="shared" si="17"/>
        <v>Catastrófico</v>
      </c>
    </row>
    <row r="38" spans="1:14" ht="142.5" x14ac:dyDescent="0.25">
      <c r="A38" s="427" t="str">
        <f>'2 CONTEXTO E IDENTIFICACIÓN'!A39</f>
        <v>R3GCT</v>
      </c>
      <c r="B38" s="164"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C38" s="308">
        <v>12</v>
      </c>
      <c r="D38" s="428" t="str">
        <f t="shared" si="9"/>
        <v xml:space="preserve"> La actividad que conlleva el riesgo se ejecuta de
 3 a 24 veces por año</v>
      </c>
      <c r="E38" s="166">
        <f t="shared" si="10"/>
        <v>0.4</v>
      </c>
      <c r="F38" s="179" t="str">
        <f t="shared" si="11"/>
        <v>Baja</v>
      </c>
      <c r="G38" s="472" t="s">
        <v>383</v>
      </c>
      <c r="H38" s="166">
        <f t="shared" si="12"/>
        <v>0.8</v>
      </c>
      <c r="I38" s="179" t="str">
        <f t="shared" si="13"/>
        <v>Mayor</v>
      </c>
      <c r="J38" s="472" t="s">
        <v>271</v>
      </c>
      <c r="K38" s="166">
        <f t="shared" si="14"/>
        <v>0.8</v>
      </c>
      <c r="L38" s="179" t="str">
        <f t="shared" si="15"/>
        <v>Mayor</v>
      </c>
      <c r="M38" s="168">
        <f t="shared" si="16"/>
        <v>0.8</v>
      </c>
      <c r="N38" s="169" t="str">
        <f t="shared" si="17"/>
        <v>Mayor</v>
      </c>
    </row>
    <row r="39" spans="1:14" ht="85.5" x14ac:dyDescent="0.25">
      <c r="A39" s="427" t="str">
        <f>'2 CONTEXTO E IDENTIFICACIÓN'!A40</f>
        <v>R4GCT</v>
      </c>
      <c r="B39" s="164" t="str">
        <f>'2 CONTEXTO E IDENTIFICACIÓN'!E40</f>
        <v xml:space="preserve">Posibilidad de afectación reputacional y económica por sanciones o multas de entes de control  debido a demoras en la adquisicion de los bienes y servicios requeridos </v>
      </c>
      <c r="C39" s="308">
        <v>2015</v>
      </c>
      <c r="D39" s="428" t="str">
        <f t="shared" si="9"/>
        <v xml:space="preserve"> La actividad que conlleva el riesgo se ejecuta
 mínimo 500 veces al año y máximo 5000 veces
 por año</v>
      </c>
      <c r="E39" s="166">
        <f t="shared" si="10"/>
        <v>0.8</v>
      </c>
      <c r="F39" s="179" t="str">
        <f t="shared" si="11"/>
        <v>Alta</v>
      </c>
      <c r="G39" s="472" t="s">
        <v>384</v>
      </c>
      <c r="H39" s="166">
        <f t="shared" si="12"/>
        <v>1</v>
      </c>
      <c r="I39" s="179" t="str">
        <f t="shared" si="13"/>
        <v>Catastrófico</v>
      </c>
      <c r="J39" s="472" t="s">
        <v>274</v>
      </c>
      <c r="K39" s="166">
        <f t="shared" si="14"/>
        <v>1</v>
      </c>
      <c r="L39" s="179" t="str">
        <f t="shared" si="15"/>
        <v>Catastrófico</v>
      </c>
      <c r="M39" s="168">
        <f t="shared" si="16"/>
        <v>1</v>
      </c>
      <c r="N39" s="169" t="str">
        <f t="shared" si="17"/>
        <v>Catastrófico</v>
      </c>
    </row>
    <row r="40" spans="1:14" ht="99.75" x14ac:dyDescent="0.25">
      <c r="A40" s="427" t="str">
        <f>'2 CONTEXTO E IDENTIFICACIÓN'!A41</f>
        <v>R5GCT</v>
      </c>
      <c r="B40" s="164" t="str">
        <f>'2 CONTEXTO E IDENTIFICACIÓN'!E41</f>
        <v xml:space="preserve">Posibilidad de afectación reputacional y económica por multa y/o sancion o de un ente de control  y/o quejas de un grupo de valor  debido al incumplimiento en la ejecucion de los contratos </v>
      </c>
      <c r="C40" s="308">
        <v>2015</v>
      </c>
      <c r="D40" s="428" t="str">
        <f t="shared" si="9"/>
        <v xml:space="preserve"> La actividad que conlleva el riesgo se ejecuta
 mínimo 500 veces al año y máximo 5000 veces
 por año</v>
      </c>
      <c r="E40" s="166">
        <f t="shared" si="10"/>
        <v>0.8</v>
      </c>
      <c r="F40" s="179" t="str">
        <f t="shared" si="11"/>
        <v>Alta</v>
      </c>
      <c r="G40" s="472" t="s">
        <v>384</v>
      </c>
      <c r="H40" s="166">
        <f t="shared" si="12"/>
        <v>1</v>
      </c>
      <c r="I40" s="179" t="str">
        <f t="shared" si="13"/>
        <v>Catastrófico</v>
      </c>
      <c r="J40" s="472" t="s">
        <v>274</v>
      </c>
      <c r="K40" s="166">
        <f t="shared" si="14"/>
        <v>1</v>
      </c>
      <c r="L40" s="179" t="str">
        <f t="shared" si="15"/>
        <v>Catastrófico</v>
      </c>
      <c r="M40" s="168">
        <f t="shared" si="16"/>
        <v>1</v>
      </c>
      <c r="N40" s="169" t="str">
        <f t="shared" si="17"/>
        <v>Catastrófico</v>
      </c>
    </row>
    <row r="41" spans="1:14" ht="114" x14ac:dyDescent="0.25">
      <c r="A41" s="427" t="str">
        <f>'2 CONTEXTO E IDENTIFICACIÓN'!A42</f>
        <v>R1GJ</v>
      </c>
      <c r="B41" s="164" t="str">
        <f>'2 CONTEXTO E IDENTIFICACIÓN'!E42</f>
        <v>Posibilidad de afectación reputacional por sanciones administrativas  debido al incumplimiento en la respuesta a requerimientos asociados a los procesos judiciales y acciones constitucionales</v>
      </c>
      <c r="C41" s="308">
        <v>1867</v>
      </c>
      <c r="D41" s="428" t="str">
        <f t="shared" si="9"/>
        <v xml:space="preserve"> La actividad que conlleva el riesgo se ejecuta
 mínimo 500 veces al año y máximo 5000 veces
 por año</v>
      </c>
      <c r="E41" s="166">
        <f t="shared" si="10"/>
        <v>0.8</v>
      </c>
      <c r="F41" s="179" t="str">
        <f t="shared" si="11"/>
        <v>Alta</v>
      </c>
      <c r="G41" s="472"/>
      <c r="H41" s="166" t="str">
        <f t="shared" si="12"/>
        <v/>
      </c>
      <c r="I41" s="179" t="str">
        <f t="shared" si="13"/>
        <v/>
      </c>
      <c r="J41" s="472" t="s">
        <v>274</v>
      </c>
      <c r="K41" s="166">
        <f t="shared" si="14"/>
        <v>1</v>
      </c>
      <c r="L41" s="179" t="str">
        <f t="shared" si="15"/>
        <v>Catastrófico</v>
      </c>
      <c r="M41" s="168">
        <f t="shared" si="16"/>
        <v>1</v>
      </c>
      <c r="N41" s="169" t="str">
        <f t="shared" si="17"/>
        <v>Catastrófico</v>
      </c>
    </row>
    <row r="42" spans="1:14" ht="171" x14ac:dyDescent="0.25">
      <c r="A42" s="427" t="str">
        <f>'2 CONTEXTO E IDENTIFICACIÓN'!A43</f>
        <v>R1GI</v>
      </c>
      <c r="B42" s="164"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308">
        <v>52</v>
      </c>
      <c r="D42" s="428" t="str">
        <f t="shared" si="9"/>
        <v xml:space="preserve"> La actividad que conlleva el riesgo se ejecuta de
 24 a 500 veces por año</v>
      </c>
      <c r="E42" s="166">
        <f>+IF(D42="","",IF(D42=$Q$8,$T$8,IF(D42=$Q$9,$T$9,IF(D42=$Q$10,$T$10,IF(D42=$Q$11,$T$11,IF(D42=$Q$12,$T$12))))))</f>
        <v>0.6</v>
      </c>
      <c r="F42" s="179" t="str">
        <f t="shared" si="11"/>
        <v>Media</v>
      </c>
      <c r="G42" s="472"/>
      <c r="H42" s="166" t="str">
        <f t="shared" si="12"/>
        <v/>
      </c>
      <c r="I42" s="179" t="str">
        <f t="shared" si="13"/>
        <v/>
      </c>
      <c r="J42" s="472" t="s">
        <v>268</v>
      </c>
      <c r="K42" s="166">
        <f t="shared" si="14"/>
        <v>0.6</v>
      </c>
      <c r="L42" s="179" t="str">
        <f t="shared" si="15"/>
        <v>Moderado</v>
      </c>
      <c r="M42" s="168">
        <f t="shared" si="16"/>
        <v>0.6</v>
      </c>
      <c r="N42" s="169" t="str">
        <f t="shared" si="17"/>
        <v>Moderado</v>
      </c>
    </row>
    <row r="43" spans="1:14" ht="114" x14ac:dyDescent="0.25">
      <c r="A43" s="427" t="str">
        <f>'2 CONTEXTO E IDENTIFICACIÓN'!A44</f>
        <v>R1SM</v>
      </c>
      <c r="B43" s="164" t="str">
        <f>'2 CONTEXTO E IDENTIFICACIÓN'!E44</f>
        <v>Posibilidad de afectación reputacional por hallazgos a la Entidad por parte de entes de control  debido al incumplimiento y/o inoportuna emisión de los informes de ley contemplados en el Plan Anual de Auditoria</v>
      </c>
      <c r="C43" s="308">
        <v>365</v>
      </c>
      <c r="D43" s="428" t="str">
        <f t="shared" si="9"/>
        <v xml:space="preserve"> La actividad que conlleva el riesgo se ejecuta de
 24 a 500 veces por año</v>
      </c>
      <c r="E43" s="166">
        <f t="shared" si="10"/>
        <v>0.6</v>
      </c>
      <c r="F43" s="179" t="str">
        <f t="shared" si="11"/>
        <v>Media</v>
      </c>
      <c r="G43" s="472"/>
      <c r="H43" s="166" t="str">
        <f t="shared" si="12"/>
        <v/>
      </c>
      <c r="I43" s="179" t="str">
        <f t="shared" si="13"/>
        <v/>
      </c>
      <c r="J43" s="472" t="s">
        <v>271</v>
      </c>
      <c r="K43" s="166">
        <f t="shared" si="14"/>
        <v>0.8</v>
      </c>
      <c r="L43" s="179" t="str">
        <f t="shared" si="15"/>
        <v>Mayor</v>
      </c>
      <c r="M43" s="168">
        <f t="shared" si="16"/>
        <v>0.8</v>
      </c>
      <c r="N43" s="169" t="str">
        <f t="shared" si="17"/>
        <v>Mayor</v>
      </c>
    </row>
    <row r="44" spans="1:14" ht="128.25" x14ac:dyDescent="0.25">
      <c r="A44" s="427" t="str">
        <f>'2 CONTEXTO E IDENTIFICACIÓN'!A45</f>
        <v>R2SM</v>
      </c>
      <c r="B44" s="164"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C44" s="308">
        <v>365</v>
      </c>
      <c r="D44" s="428" t="str">
        <f t="shared" si="9"/>
        <v xml:space="preserve"> La actividad que conlleva el riesgo se ejecuta de
 24 a 500 veces por año</v>
      </c>
      <c r="E44" s="166">
        <f t="shared" si="10"/>
        <v>0.6</v>
      </c>
      <c r="F44" s="179" t="str">
        <f t="shared" si="11"/>
        <v>Media</v>
      </c>
      <c r="G44" s="472"/>
      <c r="H44" s="166" t="str">
        <f t="shared" si="12"/>
        <v/>
      </c>
      <c r="I44" s="179" t="str">
        <f t="shared" si="13"/>
        <v/>
      </c>
      <c r="J44" s="472" t="s">
        <v>271</v>
      </c>
      <c r="K44" s="166">
        <f t="shared" si="14"/>
        <v>0.8</v>
      </c>
      <c r="L44" s="179" t="str">
        <f t="shared" si="15"/>
        <v>Mayor</v>
      </c>
      <c r="M44" s="168">
        <f t="shared" si="16"/>
        <v>0.8</v>
      </c>
      <c r="N44" s="169" t="str">
        <f t="shared" si="17"/>
        <v>Mayor</v>
      </c>
    </row>
    <row r="45" spans="1:14" ht="128.25" x14ac:dyDescent="0.25">
      <c r="A45" s="427" t="str">
        <f>'2 CONTEXTO E IDENTIFICACIÓN'!A46</f>
        <v>R1GH</v>
      </c>
      <c r="B45" s="164" t="str">
        <f>'2 CONTEXTO E IDENTIFICACIÓN'!E46</f>
        <v>Posibilidad de afectación reputacional y económica por sanciones y/o multas de entes de control y/o demandas debido al ingreso tardío, incompleto o con errores de las novedades administrativas al aplicativo de nómina.</v>
      </c>
      <c r="C45" s="308">
        <v>26680</v>
      </c>
      <c r="D45" s="428" t="str">
        <f t="shared" si="9"/>
        <v xml:space="preserve"> La actividad que conlleva el riesgo se ejecuta más 
de 5000 veces por año</v>
      </c>
      <c r="E45" s="166">
        <f t="shared" si="10"/>
        <v>1</v>
      </c>
      <c r="F45" s="179" t="str">
        <f t="shared" si="11"/>
        <v>Muy Alta</v>
      </c>
      <c r="G45" s="472" t="s">
        <v>383</v>
      </c>
      <c r="H45" s="166">
        <f t="shared" si="12"/>
        <v>0.8</v>
      </c>
      <c r="I45" s="179" t="str">
        <f t="shared" si="13"/>
        <v>Mayor</v>
      </c>
      <c r="J45" s="472" t="s">
        <v>271</v>
      </c>
      <c r="K45" s="166">
        <f t="shared" si="14"/>
        <v>0.8</v>
      </c>
      <c r="L45" s="179" t="str">
        <f t="shared" si="15"/>
        <v>Mayor</v>
      </c>
      <c r="M45" s="168">
        <f t="shared" si="16"/>
        <v>0.8</v>
      </c>
      <c r="N45" s="169" t="str">
        <f t="shared" si="17"/>
        <v>Mayor</v>
      </c>
    </row>
    <row r="46" spans="1:14" ht="128.25" x14ac:dyDescent="0.25">
      <c r="A46" s="427" t="str">
        <f>'2 CONTEXTO E IDENTIFICACIÓN'!A47</f>
        <v>R2GH</v>
      </c>
      <c r="B46" s="164" t="str">
        <f>'2 CONTEXTO E IDENTIFICACIÓN'!E47</f>
        <v>Posibilidad de afectación reputacional y económica por sanciones y/o multas de entes de control y/o demandas debido a fallas en el seguimiento a la ejecución de las actividades programadas en Plan de Trabajo de SGSST</v>
      </c>
      <c r="C46" s="308">
        <v>214</v>
      </c>
      <c r="D46" s="428" t="str">
        <f t="shared" si="9"/>
        <v xml:space="preserve"> La actividad que conlleva el riesgo se ejecuta de
 24 a 500 veces por año</v>
      </c>
      <c r="E46" s="166">
        <f t="shared" si="10"/>
        <v>0.6</v>
      </c>
      <c r="F46" s="179" t="str">
        <f t="shared" si="11"/>
        <v>Media</v>
      </c>
      <c r="G46" s="472" t="s">
        <v>383</v>
      </c>
      <c r="H46" s="166">
        <f t="shared" si="12"/>
        <v>0.8</v>
      </c>
      <c r="I46" s="179" t="str">
        <f t="shared" si="13"/>
        <v>Mayor</v>
      </c>
      <c r="J46" s="472" t="s">
        <v>268</v>
      </c>
      <c r="K46" s="166">
        <f t="shared" si="14"/>
        <v>0.6</v>
      </c>
      <c r="L46" s="179" t="str">
        <f t="shared" si="15"/>
        <v>Moderado</v>
      </c>
      <c r="M46" s="168">
        <f t="shared" si="16"/>
        <v>0.8</v>
      </c>
      <c r="N46" s="169" t="str">
        <f t="shared" si="17"/>
        <v>Mayor</v>
      </c>
    </row>
    <row r="47" spans="1:14" ht="99.75" x14ac:dyDescent="0.25">
      <c r="A47" s="427" t="str">
        <f>'2 CONTEXTO E IDENTIFICACIÓN'!A48</f>
        <v>R3GH</v>
      </c>
      <c r="B47" s="164" t="str">
        <f>'2 CONTEXTO E IDENTIFICACIÓN'!E48</f>
        <v>Posibilidad de afectación reputacional por sanciones de entes de control debido al incumplimiento en la ejecución del Plan Estratégico del Talento Humano</v>
      </c>
      <c r="C47" s="308">
        <v>237</v>
      </c>
      <c r="D47" s="428" t="str">
        <f t="shared" si="9"/>
        <v xml:space="preserve"> La actividad que conlleva el riesgo se ejecuta de
 24 a 500 veces por año</v>
      </c>
      <c r="E47" s="166">
        <f t="shared" si="10"/>
        <v>0.6</v>
      </c>
      <c r="F47" s="179" t="str">
        <f t="shared" si="11"/>
        <v>Media</v>
      </c>
      <c r="G47" s="472"/>
      <c r="H47" s="166" t="str">
        <f t="shared" si="12"/>
        <v/>
      </c>
      <c r="I47" s="179" t="str">
        <f t="shared" si="13"/>
        <v/>
      </c>
      <c r="J47" s="472" t="s">
        <v>268</v>
      </c>
      <c r="K47" s="166">
        <f t="shared" si="14"/>
        <v>0.6</v>
      </c>
      <c r="L47" s="179" t="str">
        <f t="shared" si="15"/>
        <v>Moderado</v>
      </c>
      <c r="M47" s="168">
        <f t="shared" si="16"/>
        <v>0.6</v>
      </c>
      <c r="N47" s="169" t="str">
        <f t="shared" si="17"/>
        <v>Moderado</v>
      </c>
    </row>
    <row r="48" spans="1:14" ht="99.75" x14ac:dyDescent="0.25">
      <c r="A48" s="427" t="str">
        <f>'2 CONTEXTO E IDENTIFICACIÓN'!A49</f>
        <v>R4GH</v>
      </c>
      <c r="B48" s="164" t="str">
        <f>'2 CONTEXTO E IDENTIFICACIÓN'!E49</f>
        <v>Posibilidad de afectación reputacional por sanciones de entes de control o quejas de un grupo de valor debido a fallas en la planeacion de la estrategia del plan de cultura de integridad</v>
      </c>
      <c r="C48" s="308">
        <v>1</v>
      </c>
      <c r="D48" s="428" t="str">
        <f t="shared" si="9"/>
        <v>La actividad que conlleva el riesgo se ejecuta
 como máximos 2 veces por año</v>
      </c>
      <c r="E48" s="166">
        <f t="shared" si="10"/>
        <v>0.2</v>
      </c>
      <c r="F48" s="179" t="str">
        <f t="shared" si="11"/>
        <v>Muy Baja</v>
      </c>
      <c r="G48" s="472"/>
      <c r="H48" s="166" t="str">
        <f t="shared" si="12"/>
        <v/>
      </c>
      <c r="I48" s="179" t="str">
        <f t="shared" si="13"/>
        <v/>
      </c>
      <c r="J48" s="472" t="s">
        <v>268</v>
      </c>
      <c r="K48" s="166">
        <f t="shared" si="14"/>
        <v>0.6</v>
      </c>
      <c r="L48" s="179" t="str">
        <f t="shared" si="15"/>
        <v>Moderado</v>
      </c>
      <c r="M48" s="168">
        <f t="shared" si="16"/>
        <v>0.6</v>
      </c>
      <c r="N48" s="169" t="str">
        <f t="shared" si="17"/>
        <v>Moderado</v>
      </c>
    </row>
    <row r="49" spans="1:14" ht="185.25" x14ac:dyDescent="0.25">
      <c r="A49" s="427" t="str">
        <f>'2 CONTEXTO E IDENTIFICACIÓN'!A50</f>
        <v>R1GS</v>
      </c>
      <c r="B49" s="164"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308">
        <v>52</v>
      </c>
      <c r="D49" s="428" t="str">
        <f t="shared" si="9"/>
        <v xml:space="preserve"> La actividad que conlleva el riesgo se ejecuta de
 24 a 500 veces por año</v>
      </c>
      <c r="E49" s="166">
        <f t="shared" si="10"/>
        <v>0.6</v>
      </c>
      <c r="F49" s="179" t="str">
        <f t="shared" si="11"/>
        <v>Media</v>
      </c>
      <c r="G49" s="472" t="s">
        <v>381</v>
      </c>
      <c r="H49" s="166">
        <f t="shared" si="12"/>
        <v>0.4</v>
      </c>
      <c r="I49" s="179" t="str">
        <f t="shared" si="13"/>
        <v>Menor</v>
      </c>
      <c r="J49" s="472" t="s">
        <v>268</v>
      </c>
      <c r="K49" s="166">
        <f t="shared" si="14"/>
        <v>0.6</v>
      </c>
      <c r="L49" s="179" t="str">
        <f t="shared" si="15"/>
        <v>Moderado</v>
      </c>
      <c r="M49" s="168">
        <f t="shared" si="16"/>
        <v>0.6</v>
      </c>
      <c r="N49" s="169" t="str">
        <f t="shared" si="17"/>
        <v>Moderado</v>
      </c>
    </row>
    <row r="50" spans="1:14" ht="99.75" x14ac:dyDescent="0.25">
      <c r="A50" s="427" t="str">
        <f>'2 CONTEXTO E IDENTIFICACIÓN'!A51</f>
        <v>R2GS</v>
      </c>
      <c r="B50" s="164" t="str">
        <f>'2 CONTEXTO E IDENTIFICACIÓN'!E51</f>
        <v>Posibilidad de afectación reputacional y económica por sobrecostos en  recursos técnicos y humanos debido al desconocimiento de las actividades a desarrollar al interior del proceso</v>
      </c>
      <c r="C50" s="308">
        <v>365</v>
      </c>
      <c r="D50" s="428" t="str">
        <f t="shared" si="9"/>
        <v xml:space="preserve"> La actividad que conlleva el riesgo se ejecuta de
 24 a 500 veces por año</v>
      </c>
      <c r="E50" s="166">
        <f t="shared" si="10"/>
        <v>0.6</v>
      </c>
      <c r="F50" s="179" t="str">
        <f t="shared" si="11"/>
        <v>Media</v>
      </c>
      <c r="G50" s="472" t="s">
        <v>381</v>
      </c>
      <c r="H50" s="166">
        <f t="shared" si="12"/>
        <v>0.4</v>
      </c>
      <c r="I50" s="179" t="str">
        <f t="shared" si="13"/>
        <v>Menor</v>
      </c>
      <c r="J50" s="472" t="s">
        <v>268</v>
      </c>
      <c r="K50" s="166">
        <f t="shared" si="14"/>
        <v>0.6</v>
      </c>
      <c r="L50" s="179" t="str">
        <f t="shared" si="15"/>
        <v>Moderado</v>
      </c>
      <c r="M50" s="168">
        <f t="shared" si="16"/>
        <v>0.6</v>
      </c>
      <c r="N50" s="169" t="str">
        <f t="shared" si="17"/>
        <v>Moderado</v>
      </c>
    </row>
    <row r="51" spans="1:14" ht="85.5" x14ac:dyDescent="0.25">
      <c r="A51" s="427" t="str">
        <f>'2 CONTEXTO E IDENTIFICACIÓN'!A52</f>
        <v>R3GS</v>
      </c>
      <c r="B51" s="164" t="str">
        <f>'2 CONTEXTO E IDENTIFICACIÓN'!E52</f>
        <v>Posibilidad de afectación reputacional por deficiente atención a los usuarios de los bienes y servicios del proceso debido a la falta de capacitación</v>
      </c>
      <c r="C51" s="308">
        <v>365</v>
      </c>
      <c r="D51" s="428" t="str">
        <f t="shared" si="9"/>
        <v xml:space="preserve"> La actividad que conlleva el riesgo se ejecuta de
 24 a 500 veces por año</v>
      </c>
      <c r="E51" s="166">
        <f t="shared" si="10"/>
        <v>0.6</v>
      </c>
      <c r="F51" s="179" t="str">
        <f t="shared" si="11"/>
        <v>Media</v>
      </c>
      <c r="G51" s="472" t="s">
        <v>381</v>
      </c>
      <c r="H51" s="166">
        <f t="shared" si="12"/>
        <v>0.4</v>
      </c>
      <c r="I51" s="179" t="str">
        <f t="shared" si="13"/>
        <v>Menor</v>
      </c>
      <c r="J51" s="472" t="s">
        <v>268</v>
      </c>
      <c r="K51" s="166">
        <f t="shared" si="14"/>
        <v>0.6</v>
      </c>
      <c r="L51" s="179" t="str">
        <f t="shared" si="15"/>
        <v>Moderado</v>
      </c>
      <c r="M51" s="168">
        <f t="shared" si="16"/>
        <v>0.6</v>
      </c>
      <c r="N51" s="169" t="str">
        <f t="shared" si="17"/>
        <v>Moderado</v>
      </c>
    </row>
    <row r="52" spans="1:14" ht="128.25" x14ac:dyDescent="0.25">
      <c r="A52" s="427" t="str">
        <f>'2 CONTEXTO E IDENTIFICACIÓN'!A53</f>
        <v>R4GS</v>
      </c>
      <c r="B52" s="164" t="str">
        <f>'2 CONTEXTO E IDENTIFICACIÓN'!E53</f>
        <v>Posibilidad de afectación reputacional y económica por demandas o extralimitación de funciones de servidores debido al inadecuado acompañamiento a las manifestaciones, movilizaciones, eventos o aglomeraciones</v>
      </c>
      <c r="C52" s="308">
        <v>365</v>
      </c>
      <c r="D52" s="428" t="str">
        <f t="shared" si="9"/>
        <v xml:space="preserve"> La actividad que conlleva el riesgo se ejecuta de
 24 a 500 veces por año</v>
      </c>
      <c r="E52" s="166">
        <f t="shared" si="10"/>
        <v>0.6</v>
      </c>
      <c r="F52" s="179" t="str">
        <f t="shared" si="11"/>
        <v>Media</v>
      </c>
      <c r="G52" s="472" t="s">
        <v>381</v>
      </c>
      <c r="H52" s="166">
        <f t="shared" si="12"/>
        <v>0.4</v>
      </c>
      <c r="I52" s="179" t="str">
        <f t="shared" si="13"/>
        <v>Menor</v>
      </c>
      <c r="J52" s="472" t="s">
        <v>268</v>
      </c>
      <c r="K52" s="166">
        <f t="shared" si="14"/>
        <v>0.6</v>
      </c>
      <c r="L52" s="179" t="str">
        <f t="shared" si="15"/>
        <v>Moderado</v>
      </c>
      <c r="M52" s="168">
        <f t="shared" si="16"/>
        <v>0.6</v>
      </c>
      <c r="N52" s="169" t="str">
        <f t="shared" si="17"/>
        <v>Moderado</v>
      </c>
    </row>
    <row r="53" spans="1:14" ht="128.25" x14ac:dyDescent="0.25">
      <c r="A53" s="427" t="str">
        <f>'2 CONTEXTO E IDENTIFICACIÓN'!A54</f>
        <v>R1AB</v>
      </c>
      <c r="B53" s="164"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C53" s="308">
        <v>365</v>
      </c>
      <c r="D53" s="428" t="str">
        <f t="shared" si="9"/>
        <v xml:space="preserve"> La actividad que conlleva el riesgo se ejecuta de
 24 a 500 veces por año</v>
      </c>
      <c r="E53" s="166">
        <f t="shared" si="10"/>
        <v>0.6</v>
      </c>
      <c r="F53" s="179" t="str">
        <f t="shared" si="11"/>
        <v>Media</v>
      </c>
      <c r="G53" s="472" t="s">
        <v>383</v>
      </c>
      <c r="H53" s="166">
        <f t="shared" si="12"/>
        <v>0.8</v>
      </c>
      <c r="I53" s="179" t="str">
        <f t="shared" si="13"/>
        <v>Mayor</v>
      </c>
      <c r="J53" s="472" t="s">
        <v>268</v>
      </c>
      <c r="K53" s="166">
        <f t="shared" si="14"/>
        <v>0.6</v>
      </c>
      <c r="L53" s="179" t="str">
        <f t="shared" si="15"/>
        <v>Moderado</v>
      </c>
      <c r="M53" s="168">
        <f t="shared" si="16"/>
        <v>0.8</v>
      </c>
      <c r="N53" s="169" t="str">
        <f t="shared" si="17"/>
        <v>Mayor</v>
      </c>
    </row>
    <row r="54" spans="1:14" ht="99.75" x14ac:dyDescent="0.25">
      <c r="A54" s="427" t="str">
        <f>'2 CONTEXTO E IDENTIFICACIÓN'!A55</f>
        <v>R2AB</v>
      </c>
      <c r="B54" s="164" t="str">
        <f>'2 CONTEXTO E IDENTIFICACIÓN'!E55</f>
        <v xml:space="preserve">Posibilidad de afectación económica por sanciones o multas de entes de control   debido a la reclamación de los siniestros fuera de los tiempos establecidos en los que no opere la prescripción   </v>
      </c>
      <c r="C54" s="308">
        <v>365</v>
      </c>
      <c r="D54" s="428" t="str">
        <f t="shared" si="9"/>
        <v xml:space="preserve"> La actividad que conlleva el riesgo se ejecuta de
 24 a 500 veces por año</v>
      </c>
      <c r="E54" s="166">
        <f t="shared" si="10"/>
        <v>0.6</v>
      </c>
      <c r="F54" s="179" t="str">
        <f t="shared" si="11"/>
        <v>Media</v>
      </c>
      <c r="G54" s="472" t="s">
        <v>383</v>
      </c>
      <c r="H54" s="166">
        <f t="shared" si="12"/>
        <v>0.8</v>
      </c>
      <c r="I54" s="179" t="str">
        <f t="shared" si="13"/>
        <v>Mayor</v>
      </c>
      <c r="J54" s="472"/>
      <c r="K54" s="166" t="str">
        <f t="shared" si="14"/>
        <v/>
      </c>
      <c r="L54" s="179" t="str">
        <f t="shared" si="15"/>
        <v/>
      </c>
      <c r="M54" s="168">
        <f t="shared" si="16"/>
        <v>0.8</v>
      </c>
      <c r="N54" s="169" t="str">
        <f t="shared" si="17"/>
        <v>Mayor</v>
      </c>
    </row>
    <row r="55" spans="1:14" ht="114" x14ac:dyDescent="0.25">
      <c r="A55" s="427" t="str">
        <f>'2 CONTEXTO E IDENTIFICACIÓN'!A56</f>
        <v>R3AB</v>
      </c>
      <c r="B55" s="164" t="str">
        <f>'2 CONTEXTO E IDENTIFICACIÓN'!E56</f>
        <v xml:space="preserve">Posibilidad de afectación reputacional y económica  por sanciones o multas de entes de control  debido al suministro de los bienes y servicios requeridos, fuera de los tiempos establecidos en los contratos </v>
      </c>
      <c r="C55" s="308">
        <v>222</v>
      </c>
      <c r="D55" s="428" t="str">
        <f t="shared" si="9"/>
        <v xml:space="preserve"> La actividad que conlleva el riesgo se ejecuta de
 24 a 500 veces por año</v>
      </c>
      <c r="E55" s="166">
        <f t="shared" si="10"/>
        <v>0.6</v>
      </c>
      <c r="F55" s="179" t="str">
        <f t="shared" si="11"/>
        <v>Media</v>
      </c>
      <c r="G55" s="472" t="s">
        <v>383</v>
      </c>
      <c r="H55" s="166">
        <f t="shared" si="12"/>
        <v>0.8</v>
      </c>
      <c r="I55" s="179" t="str">
        <f t="shared" si="13"/>
        <v>Mayor</v>
      </c>
      <c r="J55" s="472" t="s">
        <v>268</v>
      </c>
      <c r="K55" s="166">
        <f t="shared" si="14"/>
        <v>0.6</v>
      </c>
      <c r="L55" s="179" t="str">
        <f t="shared" si="15"/>
        <v>Moderado</v>
      </c>
      <c r="M55" s="168">
        <f t="shared" si="16"/>
        <v>0.8</v>
      </c>
      <c r="N55" s="169" t="str">
        <f t="shared" si="17"/>
        <v>Mayor</v>
      </c>
    </row>
    <row r="56" spans="1:14" ht="199.5" x14ac:dyDescent="0.25">
      <c r="A56" s="427" t="str">
        <f>'2 CONTEXTO E IDENTIFICACIÓN'!A57</f>
        <v>R4AB</v>
      </c>
      <c r="B56" s="164"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308">
        <v>95</v>
      </c>
      <c r="D56" s="428" t="str">
        <f t="shared" si="9"/>
        <v xml:space="preserve"> La actividad que conlleva el riesgo se ejecuta de
 24 a 500 veces por año</v>
      </c>
      <c r="E56" s="166">
        <f t="shared" si="10"/>
        <v>0.6</v>
      </c>
      <c r="F56" s="179" t="str">
        <f t="shared" si="11"/>
        <v>Media</v>
      </c>
      <c r="G56" s="472" t="s">
        <v>383</v>
      </c>
      <c r="H56" s="166">
        <f t="shared" si="12"/>
        <v>0.8</v>
      </c>
      <c r="I56" s="179" t="str">
        <f t="shared" si="13"/>
        <v>Mayor</v>
      </c>
      <c r="J56" s="472" t="s">
        <v>268</v>
      </c>
      <c r="K56" s="166">
        <f t="shared" si="14"/>
        <v>0.6</v>
      </c>
      <c r="L56" s="179" t="str">
        <f t="shared" si="15"/>
        <v>Moderado</v>
      </c>
      <c r="M56" s="168">
        <f t="shared" si="16"/>
        <v>0.8</v>
      </c>
      <c r="N56" s="169" t="str">
        <f t="shared" si="17"/>
        <v>Mayor</v>
      </c>
    </row>
    <row r="57" spans="1:14" ht="105" x14ac:dyDescent="0.25">
      <c r="A57" s="427" t="str">
        <f>'2 CONTEXTO E IDENTIFICACIÓN'!A58</f>
        <v>R5AB</v>
      </c>
      <c r="B57" s="164" t="str">
        <f>'2 CONTEXTO E IDENTIFICACIÓN'!E58</f>
        <v>Posibilidad de afectación reputacional y económica por sanciones o multas de entes de control y/o quejas de los grupos de interes debido a la inadecuada disposición de los residuos peligrosos (Talleres)</v>
      </c>
      <c r="C57" s="308">
        <v>246</v>
      </c>
      <c r="D57" s="428" t="str">
        <f t="shared" si="9"/>
        <v xml:space="preserve"> La actividad que conlleva el riesgo se ejecuta de
 24 a 500 veces por año</v>
      </c>
      <c r="E57" s="166">
        <f t="shared" si="10"/>
        <v>0.6</v>
      </c>
      <c r="F57" s="179" t="str">
        <f t="shared" si="11"/>
        <v>Media</v>
      </c>
      <c r="G57" s="472" t="s">
        <v>383</v>
      </c>
      <c r="H57" s="166">
        <f t="shared" si="12"/>
        <v>0.8</v>
      </c>
      <c r="I57" s="179" t="str">
        <f t="shared" si="13"/>
        <v>Mayor</v>
      </c>
      <c r="J57" s="472" t="s">
        <v>266</v>
      </c>
      <c r="K57" s="166">
        <f t="shared" si="14"/>
        <v>0.4</v>
      </c>
      <c r="L57" s="179" t="str">
        <f t="shared" si="15"/>
        <v>Menor</v>
      </c>
      <c r="M57" s="168">
        <f t="shared" si="16"/>
        <v>0.8</v>
      </c>
      <c r="N57" s="169" t="str">
        <f t="shared" si="17"/>
        <v>Mayor</v>
      </c>
    </row>
    <row r="58" spans="1:14" ht="128.25" x14ac:dyDescent="0.25">
      <c r="A58" s="427" t="str">
        <f>'2 CONTEXTO E IDENTIFICACIÓN'!A59</f>
        <v>R1GIP</v>
      </c>
      <c r="B58" s="164" t="str">
        <f>'2 CONTEXTO E IDENTIFICACIÓN'!E59</f>
        <v>Posibilidad de afectación reputacional y económica por denuncias o sanciones de entes de control debido al incumplimiento en la prestación del servicio psicosocial (Prestación continua e ininterrumpida del servicio)</v>
      </c>
      <c r="C58" s="308">
        <v>1155</v>
      </c>
      <c r="D58" s="428" t="str">
        <f t="shared" si="9"/>
        <v xml:space="preserve"> La actividad que conlleva el riesgo se ejecuta
 mínimo 500 veces al año y máximo 5000 veces
 por año</v>
      </c>
      <c r="E58" s="166">
        <f t="shared" si="10"/>
        <v>0.8</v>
      </c>
      <c r="F58" s="179" t="str">
        <f t="shared" si="11"/>
        <v>Alta</v>
      </c>
      <c r="G58" s="472" t="s">
        <v>382</v>
      </c>
      <c r="H58" s="166">
        <f t="shared" si="12"/>
        <v>0.6</v>
      </c>
      <c r="I58" s="179" t="str">
        <f t="shared" si="13"/>
        <v>Moderado</v>
      </c>
      <c r="J58" s="472" t="s">
        <v>268</v>
      </c>
      <c r="K58" s="166">
        <f t="shared" si="14"/>
        <v>0.6</v>
      </c>
      <c r="L58" s="179" t="str">
        <f t="shared" si="15"/>
        <v>Moderado</v>
      </c>
      <c r="M58" s="168">
        <f t="shared" si="16"/>
        <v>0.6</v>
      </c>
      <c r="N58" s="169" t="str">
        <f t="shared" si="17"/>
        <v>Moderado</v>
      </c>
    </row>
    <row r="59" spans="1:14" ht="142.5" x14ac:dyDescent="0.25">
      <c r="A59" s="427" t="str">
        <f>'2 CONTEXTO E IDENTIFICACIÓN'!A60</f>
        <v>R2GIP</v>
      </c>
      <c r="B59" s="164"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C59" s="308">
        <v>365</v>
      </c>
      <c r="D59" s="428" t="str">
        <f t="shared" ref="D59:D74" si="18">+IF(C59="","",IF(C59&lt;=$S$8,$Q$8,IF(C59&lt;=$S$9,$Q$9,IF(C59&lt;=$S$10,$Q$10,IF(C59&lt;=$S$11,$Q$11,IF(C59&gt;=$R$12,$Q$12,""))))))</f>
        <v xml:space="preserve"> La actividad que conlleva el riesgo se ejecuta de
 24 a 500 veces por año</v>
      </c>
      <c r="E59" s="166">
        <f t="shared" ref="E59:E74" si="19">+IF(D59="","",IF(D59=$Q$8,$T$8,IF(D59=$Q$9,$T$9,IF(D59=$Q$10,$T$10,IF(D59=$Q$11,$T$11,IF(D59=$Q$12,$T$12))))))</f>
        <v>0.6</v>
      </c>
      <c r="F59" s="179" t="str">
        <f t="shared" ref="F59:F74" si="20">+IF(D59="","",IF(D59=$Q$8,$P$8,IF(D59=$Q$9,$P$9,IF(D59=$Q$10,$P$10,IF(D59=$Q$11,$P$11,IF(D59=$Q$12,$P$12))))))</f>
        <v>Media</v>
      </c>
      <c r="G59" s="472" t="s">
        <v>381</v>
      </c>
      <c r="H59" s="166">
        <f t="shared" ref="H59:H74" si="21">+IF(G59="","",IF(G59="N/A","",IF(OR(G59=$X$8,G59=$Y$8),$W$8,IF(OR(G59=$X$9,G59=$Y$9),$W$9,IF(OR(G59=$X$10,G59=$Y$10),$W$10,IF(OR(G59=$X$11,G59=$Y$11),$W$11,IF(OR(G59=$X$12,G59=$Y$12),$W$12)))))))</f>
        <v>0.4</v>
      </c>
      <c r="I59" s="179" t="str">
        <f t="shared" ref="I59:I74" si="22">+IF(G59="","",IF(G59="N/A","",IF(OR(G59=$X$8,G59=$Y$8),$V$8,IF(OR(G59=$X$9,G59=$Y$9),$V$9,IF(OR(G59=$X$10,G59=$Y$10),$V$10,IF(OR(G59=$X$11,G59=$Y$11),$V$11,IF(OR(G59=$X$12,G59=$Y$12),$V$12)))))))</f>
        <v>Menor</v>
      </c>
      <c r="J59" s="472" t="s">
        <v>268</v>
      </c>
      <c r="K59" s="166">
        <f t="shared" ref="K59:K74" si="23">+IF(J59="","",IF(J59="N/A","",IF(OR(J59=$X$8,J59=$Y$8),$W$8,IF(OR(J59=$X$9,J59=$Y$9),$W$9,IF(OR(J59=$X$10,J59=$Y$10),$W$10,IF(OR(J59=$X$11,J59=$Y$11),$W$11,IF(OR(J59=$X$12,J59=$Y$12),$W$12)))))))</f>
        <v>0.6</v>
      </c>
      <c r="L59" s="179" t="str">
        <f t="shared" ref="L59:L74" si="24">+IF(J59="","",IF(J59="N/A","",IF(OR(J59=$X$8,J59=$Y$8),$V$8,IF(OR(J59=$X$9,J59=$Y$9),$V$9,IF(OR(J59=$X$10,J59=$Y$10),$V$10,IF(OR(J59=$X$11,J59=$Y$11),$V$11,IF(OR(J59=$X$12,J59=$Y$12),$V$12)))))))</f>
        <v>Moderado</v>
      </c>
      <c r="M59" s="168">
        <f t="shared" ref="M59:M74" si="25">+IF(H59="",K59,IF(K59="",H59,IF(H59&gt;K59,H59,K59)))</f>
        <v>0.6</v>
      </c>
      <c r="N59" s="169" t="str">
        <f t="shared" ref="N59:N74" si="26">+IF(M59="","",IF(M59=$W$8,$V$8,IF(M59=$W$9,$V$9,IF(M59=$W$10,$V$10,IF(M59=$W$11,$V$11,IF(M59=$W$12,$V$12))))))</f>
        <v>Moderado</v>
      </c>
    </row>
    <row r="60" spans="1:14" ht="75" x14ac:dyDescent="0.25">
      <c r="A60" s="427" t="str">
        <f>'2 CONTEXTO E IDENTIFICACIÓN'!A61</f>
        <v>R3GIP</v>
      </c>
      <c r="B60" s="164" t="str">
        <f>'2 CONTEXTO E IDENTIFICACIÓN'!E61</f>
        <v>Posibilidad de afectación reputacional por demandas legales y disciplinarias  debido a la fuga o Rescate de PPL en remisiones salud</v>
      </c>
      <c r="C60" s="308">
        <v>365</v>
      </c>
      <c r="D60" s="428" t="str">
        <f t="shared" si="18"/>
        <v xml:space="preserve"> La actividad que conlleva el riesgo se ejecuta de
 24 a 500 veces por año</v>
      </c>
      <c r="E60" s="166">
        <f t="shared" si="19"/>
        <v>0.6</v>
      </c>
      <c r="F60" s="179" t="str">
        <f t="shared" si="20"/>
        <v>Media</v>
      </c>
      <c r="G60" s="472"/>
      <c r="H60" s="166" t="str">
        <f t="shared" si="21"/>
        <v/>
      </c>
      <c r="I60" s="179" t="str">
        <f t="shared" si="22"/>
        <v/>
      </c>
      <c r="J60" s="472" t="s">
        <v>268</v>
      </c>
      <c r="K60" s="166">
        <f t="shared" si="23"/>
        <v>0.6</v>
      </c>
      <c r="L60" s="179" t="str">
        <f t="shared" si="24"/>
        <v>Moderado</v>
      </c>
      <c r="M60" s="168">
        <f t="shared" si="25"/>
        <v>0.6</v>
      </c>
      <c r="N60" s="169" t="str">
        <f t="shared" si="26"/>
        <v>Moderado</v>
      </c>
    </row>
    <row r="61" spans="1:14" ht="185.25" x14ac:dyDescent="0.25">
      <c r="A61" s="427" t="str">
        <f>'2 CONTEXTO E IDENTIFICACIÓN'!A62</f>
        <v>R4GIP</v>
      </c>
      <c r="B61" s="164"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308">
        <v>365</v>
      </c>
      <c r="D61" s="428" t="str">
        <f t="shared" si="18"/>
        <v xml:space="preserve"> La actividad que conlleva el riesgo se ejecuta de
 24 a 500 veces por año</v>
      </c>
      <c r="E61" s="166">
        <f t="shared" si="19"/>
        <v>0.6</v>
      </c>
      <c r="F61" s="179" t="str">
        <f t="shared" si="20"/>
        <v>Media</v>
      </c>
      <c r="G61" s="472" t="s">
        <v>381</v>
      </c>
      <c r="H61" s="166">
        <f t="shared" si="21"/>
        <v>0.4</v>
      </c>
      <c r="I61" s="179" t="str">
        <f t="shared" si="22"/>
        <v>Menor</v>
      </c>
      <c r="J61" s="472" t="s">
        <v>268</v>
      </c>
      <c r="K61" s="166">
        <f t="shared" si="23"/>
        <v>0.6</v>
      </c>
      <c r="L61" s="179" t="str">
        <f t="shared" si="24"/>
        <v>Moderado</v>
      </c>
      <c r="M61" s="168">
        <f t="shared" si="25"/>
        <v>0.6</v>
      </c>
      <c r="N61" s="169" t="str">
        <f t="shared" si="26"/>
        <v>Moderado</v>
      </c>
    </row>
    <row r="62" spans="1:14" ht="114" x14ac:dyDescent="0.25">
      <c r="A62" s="427" t="str">
        <f>'2 CONTEXTO E IDENTIFICACIÓN'!A63</f>
        <v>R5GIP</v>
      </c>
      <c r="B62" s="164" t="str">
        <f>'2 CONTEXTO E IDENTIFICACIÓN'!E63</f>
        <v>Posibilidad de afectación reputacional y económica por demanda de los PPL, familiar, tercero o entes control debido al incumplimiento en la cobertura de los puestos de servicio y las actividades programadas</v>
      </c>
      <c r="C62" s="308">
        <v>24</v>
      </c>
      <c r="D62" s="428" t="str">
        <f t="shared" si="18"/>
        <v xml:space="preserve"> La actividad que conlleva el riesgo se ejecuta de
 3 a 24 veces por año</v>
      </c>
      <c r="E62" s="166">
        <f t="shared" si="19"/>
        <v>0.4</v>
      </c>
      <c r="F62" s="179" t="str">
        <f t="shared" si="20"/>
        <v>Baja</v>
      </c>
      <c r="G62" s="472" t="s">
        <v>381</v>
      </c>
      <c r="H62" s="166">
        <f t="shared" si="21"/>
        <v>0.4</v>
      </c>
      <c r="I62" s="179" t="str">
        <f t="shared" si="22"/>
        <v>Menor</v>
      </c>
      <c r="J62" s="472" t="s">
        <v>268</v>
      </c>
      <c r="K62" s="166">
        <f t="shared" si="23"/>
        <v>0.6</v>
      </c>
      <c r="L62" s="179" t="str">
        <f t="shared" si="24"/>
        <v>Moderado</v>
      </c>
      <c r="M62" s="168">
        <f t="shared" si="25"/>
        <v>0.6</v>
      </c>
      <c r="N62" s="169" t="str">
        <f t="shared" si="26"/>
        <v>Moderado</v>
      </c>
    </row>
    <row r="63" spans="1:14" ht="142.5" x14ac:dyDescent="0.25">
      <c r="A63" s="427" t="str">
        <f>'2 CONTEXTO E IDENTIFICACIÓN'!A64</f>
        <v>R6GIP</v>
      </c>
      <c r="B63" s="164"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C63" s="308">
        <v>365</v>
      </c>
      <c r="D63" s="428" t="str">
        <f t="shared" si="18"/>
        <v xml:space="preserve"> La actividad que conlleva el riesgo se ejecuta de
 24 a 500 veces por año</v>
      </c>
      <c r="E63" s="166">
        <f t="shared" si="19"/>
        <v>0.6</v>
      </c>
      <c r="F63" s="179" t="str">
        <f t="shared" si="20"/>
        <v>Media</v>
      </c>
      <c r="G63" s="472" t="s">
        <v>381</v>
      </c>
      <c r="H63" s="166">
        <f t="shared" si="21"/>
        <v>0.4</v>
      </c>
      <c r="I63" s="179" t="str">
        <f t="shared" si="22"/>
        <v>Menor</v>
      </c>
      <c r="J63" s="472"/>
      <c r="K63" s="166" t="str">
        <f t="shared" si="23"/>
        <v/>
      </c>
      <c r="L63" s="179" t="str">
        <f t="shared" si="24"/>
        <v/>
      </c>
      <c r="M63" s="168">
        <f t="shared" si="25"/>
        <v>0.4</v>
      </c>
      <c r="N63" s="169" t="str">
        <f t="shared" si="26"/>
        <v>Menor</v>
      </c>
    </row>
    <row r="64" spans="1:14" ht="105" x14ac:dyDescent="0.25">
      <c r="A64" s="427" t="str">
        <f>'2 CONTEXTO E IDENTIFICACIÓN'!A65</f>
        <v>R7GIP</v>
      </c>
      <c r="B64" s="164" t="str">
        <f>'2 CONTEXTO E IDENTIFICACIÓN'!E65</f>
        <v>Posibilidad de afectación reputacional por sanción disciplinaria  debido a fuga/rescates o falencia en la seguridad dentro del sistema penitenciario</v>
      </c>
      <c r="C64" s="308">
        <v>12</v>
      </c>
      <c r="D64" s="428" t="str">
        <f t="shared" si="18"/>
        <v xml:space="preserve"> La actividad que conlleva el riesgo se ejecuta de
 3 a 24 veces por año</v>
      </c>
      <c r="E64" s="166">
        <f t="shared" si="19"/>
        <v>0.4</v>
      </c>
      <c r="F64" s="179" t="str">
        <f t="shared" si="20"/>
        <v>Baja</v>
      </c>
      <c r="G64" s="472"/>
      <c r="H64" s="166" t="str">
        <f t="shared" si="21"/>
        <v/>
      </c>
      <c r="I64" s="179" t="str">
        <f t="shared" si="22"/>
        <v/>
      </c>
      <c r="J64" s="472" t="s">
        <v>271</v>
      </c>
      <c r="K64" s="166">
        <f t="shared" si="23"/>
        <v>0.8</v>
      </c>
      <c r="L64" s="179" t="str">
        <f t="shared" si="24"/>
        <v>Mayor</v>
      </c>
      <c r="M64" s="168">
        <f t="shared" si="25"/>
        <v>0.8</v>
      </c>
      <c r="N64" s="169" t="str">
        <f t="shared" si="26"/>
        <v>Mayor</v>
      </c>
    </row>
    <row r="65" spans="1:14" ht="105" x14ac:dyDescent="0.25">
      <c r="A65" s="427" t="str">
        <f>'2 CONTEXTO E IDENTIFICACIÓN'!A66</f>
        <v>R8GIP</v>
      </c>
      <c r="B65" s="164" t="str">
        <f>'2 CONTEXTO E IDENTIFICACIÓN'!E66</f>
        <v>Posibilidad de afectación reputacional por requerimientos de entes de control debido a la pérdida de la confidencialidad de la información</v>
      </c>
      <c r="C65" s="308">
        <v>365</v>
      </c>
      <c r="D65" s="428" t="str">
        <f t="shared" si="18"/>
        <v xml:space="preserve"> La actividad que conlleva el riesgo se ejecuta de
 24 a 500 veces por año</v>
      </c>
      <c r="E65" s="166">
        <f t="shared" si="19"/>
        <v>0.6</v>
      </c>
      <c r="F65" s="179" t="str">
        <f t="shared" si="20"/>
        <v>Media</v>
      </c>
      <c r="G65" s="472"/>
      <c r="H65" s="166" t="str">
        <f t="shared" si="21"/>
        <v/>
      </c>
      <c r="I65" s="179" t="str">
        <f t="shared" si="22"/>
        <v/>
      </c>
      <c r="J65" s="472" t="s">
        <v>271</v>
      </c>
      <c r="K65" s="166">
        <f t="shared" si="23"/>
        <v>0.8</v>
      </c>
      <c r="L65" s="179" t="str">
        <f t="shared" si="24"/>
        <v>Mayor</v>
      </c>
      <c r="M65" s="168">
        <f t="shared" si="25"/>
        <v>0.8</v>
      </c>
      <c r="N65" s="169" t="str">
        <f t="shared" si="26"/>
        <v>Mayor</v>
      </c>
    </row>
    <row r="66" spans="1:14" ht="105" x14ac:dyDescent="0.25">
      <c r="A66" s="427" t="str">
        <f>'2 CONTEXTO E IDENTIFICACIÓN'!A67</f>
        <v>R9GIP</v>
      </c>
      <c r="B66" s="164" t="str">
        <f>'2 CONTEXTO E IDENTIFICACIÓN'!E67</f>
        <v xml:space="preserve">Posibilidad de afectación reputacional por requerimientos de entes de control y autoridades judiciales debido al vencimiento de trámites Jurídicos. </v>
      </c>
      <c r="C66" s="308">
        <v>365</v>
      </c>
      <c r="D66" s="428" t="str">
        <f t="shared" si="18"/>
        <v xml:space="preserve"> La actividad que conlleva el riesgo se ejecuta de
 24 a 500 veces por año</v>
      </c>
      <c r="E66" s="166">
        <f t="shared" si="19"/>
        <v>0.6</v>
      </c>
      <c r="F66" s="179" t="str">
        <f t="shared" si="20"/>
        <v>Media</v>
      </c>
      <c r="G66" s="472"/>
      <c r="H66" s="166" t="str">
        <f t="shared" si="21"/>
        <v/>
      </c>
      <c r="I66" s="179" t="str">
        <f t="shared" si="22"/>
        <v/>
      </c>
      <c r="J66" s="472" t="s">
        <v>271</v>
      </c>
      <c r="K66" s="166">
        <f t="shared" si="23"/>
        <v>0.8</v>
      </c>
      <c r="L66" s="179" t="str">
        <f t="shared" si="24"/>
        <v>Mayor</v>
      </c>
      <c r="M66" s="168">
        <f t="shared" si="25"/>
        <v>0.8</v>
      </c>
      <c r="N66" s="169" t="str">
        <f t="shared" si="26"/>
        <v>Mayor</v>
      </c>
    </row>
    <row r="67" spans="1:14" ht="105" x14ac:dyDescent="0.25">
      <c r="A67" s="427" t="str">
        <f>'2 CONTEXTO E IDENTIFICACIÓN'!A68</f>
        <v>R10GIP</v>
      </c>
      <c r="B67" s="164" t="str">
        <f>'2 CONTEXTO E IDENTIFICACIÓN'!E68</f>
        <v xml:space="preserve">Posibilidad de afectación reputacional por requerimientos de entes de control y autoridades judiciales debido a la prescripción de trámites Jurídicos. </v>
      </c>
      <c r="C67" s="308">
        <v>365</v>
      </c>
      <c r="D67" s="428" t="str">
        <f t="shared" si="18"/>
        <v xml:space="preserve"> La actividad que conlleva el riesgo se ejecuta de
 24 a 500 veces por año</v>
      </c>
      <c r="E67" s="166">
        <f t="shared" si="19"/>
        <v>0.6</v>
      </c>
      <c r="F67" s="179" t="str">
        <f t="shared" si="20"/>
        <v>Media</v>
      </c>
      <c r="G67" s="472"/>
      <c r="H67" s="166" t="str">
        <f t="shared" si="21"/>
        <v/>
      </c>
      <c r="I67" s="179" t="str">
        <f t="shared" si="22"/>
        <v/>
      </c>
      <c r="J67" s="472" t="s">
        <v>271</v>
      </c>
      <c r="K67" s="166">
        <f t="shared" si="23"/>
        <v>0.8</v>
      </c>
      <c r="L67" s="179" t="str">
        <f t="shared" si="24"/>
        <v>Mayor</v>
      </c>
      <c r="M67" s="168">
        <f t="shared" si="25"/>
        <v>0.8</v>
      </c>
      <c r="N67" s="169" t="str">
        <f t="shared" si="26"/>
        <v>Mayor</v>
      </c>
    </row>
    <row r="68" spans="1:14" ht="105" x14ac:dyDescent="0.25">
      <c r="A68" s="427" t="str">
        <f>'2 CONTEXTO E IDENTIFICACIÓN'!A69</f>
        <v>R11GIP</v>
      </c>
      <c r="B68" s="164" t="str">
        <f>'2 CONTEXTO E IDENTIFICACIÓN'!E69</f>
        <v>Posibilidad de afectación reputacional por requerimientos de entes de control y autoridades judiciales  debido a permitir la prolongación Ilícita de la libertad</v>
      </c>
      <c r="C68" s="308">
        <v>365</v>
      </c>
      <c r="D68" s="428" t="str">
        <f t="shared" si="18"/>
        <v xml:space="preserve"> La actividad que conlleva el riesgo se ejecuta de
 24 a 500 veces por año</v>
      </c>
      <c r="E68" s="166">
        <f t="shared" si="19"/>
        <v>0.6</v>
      </c>
      <c r="F68" s="179" t="str">
        <f t="shared" si="20"/>
        <v>Media</v>
      </c>
      <c r="G68" s="472"/>
      <c r="H68" s="166" t="str">
        <f t="shared" si="21"/>
        <v/>
      </c>
      <c r="I68" s="179" t="str">
        <f t="shared" si="22"/>
        <v/>
      </c>
      <c r="J68" s="472" t="s">
        <v>271</v>
      </c>
      <c r="K68" s="166">
        <f t="shared" si="23"/>
        <v>0.8</v>
      </c>
      <c r="L68" s="179" t="str">
        <f t="shared" si="24"/>
        <v>Mayor</v>
      </c>
      <c r="M68" s="168">
        <f t="shared" si="25"/>
        <v>0.8</v>
      </c>
      <c r="N68" s="169" t="str">
        <f t="shared" si="26"/>
        <v>Mayor</v>
      </c>
    </row>
    <row r="69" spans="1:14" ht="128.25" x14ac:dyDescent="0.25">
      <c r="A69" s="427" t="str">
        <f>'2 CONTEXTO E IDENTIFICACIÓN'!A70</f>
        <v>R12GIP</v>
      </c>
      <c r="B69" s="164" t="str">
        <f>'2 CONTEXTO E IDENTIFICACIÓN'!E70</f>
        <v>Posibilidad de afectación reputacional por requerimientos de entes de control y autoridades judiciales debido a Hojas de vida incompletas, desactualizadas o imprecisas (Física o en el aplicativo SISIPEC WEB)</v>
      </c>
      <c r="C69" s="308">
        <v>365</v>
      </c>
      <c r="D69" s="428" t="str">
        <f t="shared" si="18"/>
        <v xml:space="preserve"> La actividad que conlleva el riesgo se ejecuta de
 24 a 500 veces por año</v>
      </c>
      <c r="E69" s="166">
        <f t="shared" si="19"/>
        <v>0.6</v>
      </c>
      <c r="F69" s="179" t="str">
        <f t="shared" si="20"/>
        <v>Media</v>
      </c>
      <c r="G69" s="472"/>
      <c r="H69" s="166" t="str">
        <f t="shared" si="21"/>
        <v/>
      </c>
      <c r="I69" s="179" t="str">
        <f t="shared" si="22"/>
        <v/>
      </c>
      <c r="J69" s="472" t="s">
        <v>271</v>
      </c>
      <c r="K69" s="166">
        <f t="shared" si="23"/>
        <v>0.8</v>
      </c>
      <c r="L69" s="179" t="str">
        <f t="shared" si="24"/>
        <v>Mayor</v>
      </c>
      <c r="M69" s="168">
        <f t="shared" si="25"/>
        <v>0.8</v>
      </c>
      <c r="N69" s="169" t="str">
        <f t="shared" si="26"/>
        <v>Mayor</v>
      </c>
    </row>
    <row r="70" spans="1:14" ht="128.25" x14ac:dyDescent="0.25">
      <c r="A70" s="427" t="str">
        <f>'2 CONTEXTO E IDENTIFICACIÓN'!A71</f>
        <v>R13GIP</v>
      </c>
      <c r="B70" s="164" t="str">
        <f>'2 CONTEXTO E IDENTIFICACIÓN'!E71</f>
        <v>Posibilidad de afectación reputacional por requerimientos de entes de control y autoridades judiciales debido a conceder u otorgar libertad o trasladar a una PPL sin el debido cumplimiento de los requisitos legales.</v>
      </c>
      <c r="C70" s="308">
        <v>365</v>
      </c>
      <c r="D70" s="428" t="str">
        <f t="shared" si="18"/>
        <v xml:space="preserve"> La actividad que conlleva el riesgo se ejecuta de
 24 a 500 veces por año</v>
      </c>
      <c r="E70" s="166">
        <f t="shared" si="19"/>
        <v>0.6</v>
      </c>
      <c r="F70" s="179" t="str">
        <f t="shared" si="20"/>
        <v>Media</v>
      </c>
      <c r="G70" s="472"/>
      <c r="H70" s="166" t="str">
        <f t="shared" si="21"/>
        <v/>
      </c>
      <c r="I70" s="179" t="str">
        <f t="shared" si="22"/>
        <v/>
      </c>
      <c r="J70" s="472" t="s">
        <v>271</v>
      </c>
      <c r="K70" s="166">
        <f t="shared" si="23"/>
        <v>0.8</v>
      </c>
      <c r="L70" s="179" t="str">
        <f t="shared" si="24"/>
        <v>Mayor</v>
      </c>
      <c r="M70" s="168">
        <f t="shared" si="25"/>
        <v>0.8</v>
      </c>
      <c r="N70" s="169" t="str">
        <f t="shared" si="26"/>
        <v>Mayor</v>
      </c>
    </row>
    <row r="71" spans="1:14" ht="105" x14ac:dyDescent="0.25">
      <c r="A71" s="427" t="str">
        <f>'2 CONTEXTO E IDENTIFICACIÓN'!A72</f>
        <v>R14GIP</v>
      </c>
      <c r="B71" s="164" t="str">
        <f>'2 CONTEXTO E IDENTIFICACIÓN'!E72</f>
        <v xml:space="preserve">Posibilidad de afectación reputacional por requerimientos de entes de control y autoridades judiciales  debido a la privación ilegal de la libertad </v>
      </c>
      <c r="C71" s="308">
        <v>365</v>
      </c>
      <c r="D71" s="428" t="str">
        <f t="shared" si="18"/>
        <v xml:space="preserve"> La actividad que conlleva el riesgo se ejecuta de
 24 a 500 veces por año</v>
      </c>
      <c r="E71" s="166">
        <f t="shared" si="19"/>
        <v>0.6</v>
      </c>
      <c r="F71" s="179" t="str">
        <f t="shared" si="20"/>
        <v>Media</v>
      </c>
      <c r="G71" s="472"/>
      <c r="H71" s="166" t="str">
        <f t="shared" si="21"/>
        <v/>
      </c>
      <c r="I71" s="179" t="str">
        <f t="shared" si="22"/>
        <v/>
      </c>
      <c r="J71" s="472" t="s">
        <v>271</v>
      </c>
      <c r="K71" s="166">
        <f t="shared" si="23"/>
        <v>0.8</v>
      </c>
      <c r="L71" s="179" t="str">
        <f t="shared" si="24"/>
        <v>Mayor</v>
      </c>
      <c r="M71" s="168">
        <f t="shared" si="25"/>
        <v>0.8</v>
      </c>
      <c r="N71" s="169" t="str">
        <f t="shared" si="26"/>
        <v>Mayor</v>
      </c>
    </row>
    <row r="72" spans="1:14" ht="185.25" x14ac:dyDescent="0.25">
      <c r="A72" s="427" t="str">
        <f>'2 CONTEXTO E IDENTIFICACIÓN'!A73</f>
        <v>R1GCI</v>
      </c>
      <c r="B72" s="164"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308">
        <v>365</v>
      </c>
      <c r="D72" s="428" t="str">
        <f t="shared" si="18"/>
        <v xml:space="preserve"> La actividad que conlleva el riesgo se ejecuta de
 24 a 500 veces por año</v>
      </c>
      <c r="E72" s="166">
        <f t="shared" si="19"/>
        <v>0.6</v>
      </c>
      <c r="F72" s="179" t="str">
        <f t="shared" si="20"/>
        <v>Media</v>
      </c>
      <c r="G72" s="472" t="s">
        <v>381</v>
      </c>
      <c r="H72" s="166">
        <f t="shared" si="21"/>
        <v>0.4</v>
      </c>
      <c r="I72" s="179" t="str">
        <f t="shared" si="22"/>
        <v>Menor</v>
      </c>
      <c r="J72" s="472" t="s">
        <v>266</v>
      </c>
      <c r="K72" s="166">
        <f t="shared" si="23"/>
        <v>0.4</v>
      </c>
      <c r="L72" s="179" t="str">
        <f t="shared" si="24"/>
        <v>Menor</v>
      </c>
      <c r="M72" s="168">
        <f t="shared" si="25"/>
        <v>0.4</v>
      </c>
      <c r="N72" s="169" t="str">
        <f t="shared" si="26"/>
        <v>Menor</v>
      </c>
    </row>
    <row r="73" spans="1:14" ht="156.75" x14ac:dyDescent="0.25">
      <c r="A73" s="427" t="str">
        <f>'2 CONTEXTO E IDENTIFICACIÓN'!A74</f>
        <v>R1GTS</v>
      </c>
      <c r="B73" s="164"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308">
        <v>20</v>
      </c>
      <c r="D73" s="428" t="str">
        <f t="shared" si="18"/>
        <v xml:space="preserve"> La actividad que conlleva el riesgo se ejecuta de
 3 a 24 veces por año</v>
      </c>
      <c r="E73" s="166">
        <f t="shared" si="19"/>
        <v>0.4</v>
      </c>
      <c r="F73" s="179" t="str">
        <f t="shared" si="20"/>
        <v>Baja</v>
      </c>
      <c r="G73" s="472"/>
      <c r="H73" s="166" t="str">
        <f t="shared" si="21"/>
        <v/>
      </c>
      <c r="I73" s="179" t="str">
        <f t="shared" si="22"/>
        <v/>
      </c>
      <c r="J73" s="472" t="s">
        <v>268</v>
      </c>
      <c r="K73" s="166">
        <f t="shared" si="23"/>
        <v>0.6</v>
      </c>
      <c r="L73" s="179" t="str">
        <f t="shared" si="24"/>
        <v>Moderado</v>
      </c>
      <c r="M73" s="168">
        <f t="shared" si="25"/>
        <v>0.6</v>
      </c>
      <c r="N73" s="169" t="str">
        <f t="shared" si="26"/>
        <v>Moderado</v>
      </c>
    </row>
    <row r="74" spans="1:14" ht="300" thickBot="1" x14ac:dyDescent="0.3">
      <c r="A74" s="427" t="str">
        <f>'2 CONTEXTO E IDENTIFICACIÓN'!A75</f>
        <v>R2GTS</v>
      </c>
      <c r="B74" s="164"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308">
        <v>1</v>
      </c>
      <c r="D74" s="432" t="str">
        <f t="shared" si="18"/>
        <v>La actividad que conlleva el riesgo se ejecuta
 como máximos 2 veces por año</v>
      </c>
      <c r="E74" s="186">
        <f t="shared" si="19"/>
        <v>0.2</v>
      </c>
      <c r="F74" s="433" t="str">
        <f t="shared" si="20"/>
        <v>Muy Baja</v>
      </c>
      <c r="G74" s="472"/>
      <c r="H74" s="186" t="str">
        <f t="shared" si="21"/>
        <v/>
      </c>
      <c r="I74" s="433" t="str">
        <f t="shared" si="22"/>
        <v/>
      </c>
      <c r="J74" s="472" t="s">
        <v>268</v>
      </c>
      <c r="K74" s="186">
        <f t="shared" si="23"/>
        <v>0.6</v>
      </c>
      <c r="L74" s="433" t="str">
        <f t="shared" si="24"/>
        <v>Moderado</v>
      </c>
      <c r="M74" s="187">
        <f t="shared" si="25"/>
        <v>0.6</v>
      </c>
      <c r="N74" s="188" t="str">
        <f t="shared" si="26"/>
        <v>Moderado</v>
      </c>
    </row>
  </sheetData>
  <sheetProtection formatCells="0" formatColumns="0" formatRows="0" sort="0" autoFilter="0" pivotTables="0"/>
  <autoFilter ref="A6:N6" xr:uid="{00000000-0009-0000-0000-000005000000}"/>
  <dataConsolidate/>
  <mergeCells count="11">
    <mergeCell ref="A1:B1"/>
    <mergeCell ref="C1:L1"/>
    <mergeCell ref="M1:N1"/>
    <mergeCell ref="V6:Y6"/>
    <mergeCell ref="B3:D3"/>
    <mergeCell ref="G4:N4"/>
    <mergeCell ref="C5:F5"/>
    <mergeCell ref="G5:I5"/>
    <mergeCell ref="J5:L5"/>
    <mergeCell ref="M5:N5"/>
    <mergeCell ref="P6:T6"/>
  </mergeCells>
  <conditionalFormatting sqref="E7:E74">
    <cfRule type="cellIs" dxfId="128" priority="11" operator="equal">
      <formula>$T$8</formula>
    </cfRule>
    <cfRule type="cellIs" dxfId="127" priority="12" operator="equal">
      <formula>$T$9</formula>
    </cfRule>
    <cfRule type="cellIs" dxfId="126" priority="13" operator="equal">
      <formula>$T$10</formula>
    </cfRule>
    <cfRule type="cellIs" dxfId="125" priority="14" operator="equal">
      <formula>$T$11</formula>
    </cfRule>
    <cfRule type="cellIs" dxfId="124" priority="15" operator="equal">
      <formula>$T$12</formula>
    </cfRule>
  </conditionalFormatting>
  <conditionalFormatting sqref="F7:F74">
    <cfRule type="cellIs" dxfId="123" priority="46" operator="equal">
      <formula>$P$8</formula>
    </cfRule>
    <cfRule type="cellIs" dxfId="122" priority="50" operator="equal">
      <formula>$P$12</formula>
    </cfRule>
    <cfRule type="cellIs" dxfId="121" priority="49" operator="equal">
      <formula>$P$11</formula>
    </cfRule>
    <cfRule type="cellIs" dxfId="120" priority="48" operator="equal">
      <formula>$P$10</formula>
    </cfRule>
    <cfRule type="cellIs" dxfId="119" priority="47" operator="equal">
      <formula>$P$9</formula>
    </cfRule>
  </conditionalFormatting>
  <conditionalFormatting sqref="G7:G74">
    <cfRule type="cellIs" dxfId="118" priority="6" operator="equal">
      <formula>$T$8</formula>
    </cfRule>
    <cfRule type="cellIs" dxfId="117" priority="7" operator="equal">
      <formula>$T$9</formula>
    </cfRule>
    <cfRule type="cellIs" dxfId="116" priority="8" operator="equal">
      <formula>$T$10</formula>
    </cfRule>
    <cfRule type="cellIs" dxfId="115" priority="9" operator="equal">
      <formula>$T$11</formula>
    </cfRule>
    <cfRule type="cellIs" dxfId="114" priority="10" operator="equal">
      <formula>$T$12</formula>
    </cfRule>
  </conditionalFormatting>
  <conditionalFormatting sqref="H7:H74">
    <cfRule type="cellIs" dxfId="113" priority="33" operator="equal">
      <formula>$W$10</formula>
    </cfRule>
    <cfRule type="cellIs" dxfId="112" priority="34" operator="equal">
      <formula>$W$11</formula>
    </cfRule>
    <cfRule type="cellIs" dxfId="111" priority="35" operator="equal">
      <formula>$W$12</formula>
    </cfRule>
    <cfRule type="cellIs" dxfId="110" priority="31" operator="equal">
      <formula>$W$8</formula>
    </cfRule>
    <cfRule type="cellIs" dxfId="109" priority="32" operator="equal">
      <formula>$W$9</formula>
    </cfRule>
  </conditionalFormatting>
  <conditionalFormatting sqref="I7:J74">
    <cfRule type="cellIs" dxfId="108" priority="2" operator="equal">
      <formula>$V$9</formula>
    </cfRule>
    <cfRule type="cellIs" dxfId="107" priority="3" operator="equal">
      <formula>$V$10</formula>
    </cfRule>
    <cfRule type="cellIs" dxfId="106" priority="4" operator="equal">
      <formula>$V$11</formula>
    </cfRule>
    <cfRule type="cellIs" dxfId="105" priority="5" operator="equal">
      <formula>$V$12</formula>
    </cfRule>
    <cfRule type="cellIs" dxfId="104" priority="1" operator="equal">
      <formula>$V$8</formula>
    </cfRule>
  </conditionalFormatting>
  <conditionalFormatting sqref="K7:K74">
    <cfRule type="cellIs" dxfId="103" priority="29" operator="equal">
      <formula>$W$11</formula>
    </cfRule>
    <cfRule type="cellIs" dxfId="102" priority="30" operator="equal">
      <formula>$W$12</formula>
    </cfRule>
    <cfRule type="cellIs" dxfId="101" priority="26" operator="equal">
      <formula>$W$8</formula>
    </cfRule>
    <cfRule type="cellIs" dxfId="100" priority="27" operator="equal">
      <formula>$W$9</formula>
    </cfRule>
    <cfRule type="cellIs" dxfId="99" priority="28" operator="equal">
      <formula>$W$10</formula>
    </cfRule>
  </conditionalFormatting>
  <conditionalFormatting sqref="L7:L74">
    <cfRule type="cellIs" dxfId="98" priority="41" operator="equal">
      <formula>$V$8</formula>
    </cfRule>
    <cfRule type="cellIs" dxfId="97" priority="42" operator="equal">
      <formula>$V$9</formula>
    </cfRule>
    <cfRule type="cellIs" dxfId="96" priority="43" operator="equal">
      <formula>$V$10</formula>
    </cfRule>
    <cfRule type="cellIs" dxfId="95" priority="44" operator="equal">
      <formula>$V$11</formula>
    </cfRule>
    <cfRule type="cellIs" dxfId="94" priority="45" operator="equal">
      <formula>$V$12</formula>
    </cfRule>
  </conditionalFormatting>
  <conditionalFormatting sqref="M7:M74">
    <cfRule type="cellIs" dxfId="93" priority="16" operator="equal">
      <formula>$W$8</formula>
    </cfRule>
    <cfRule type="cellIs" dxfId="92" priority="17" operator="equal">
      <formula>$W$9</formula>
    </cfRule>
    <cfRule type="cellIs" dxfId="91" priority="18" operator="equal">
      <formula>$W$10</formula>
    </cfRule>
    <cfRule type="cellIs" dxfId="90" priority="20" operator="equal">
      <formula>$W$12</formula>
    </cfRule>
    <cfRule type="cellIs" dxfId="89" priority="19" operator="equal">
      <formula>$W$11</formula>
    </cfRule>
  </conditionalFormatting>
  <conditionalFormatting sqref="N7:N74">
    <cfRule type="cellIs" dxfId="88" priority="23" operator="equal">
      <formula>$V$10</formula>
    </cfRule>
    <cfRule type="cellIs" dxfId="87" priority="24" operator="equal">
      <formula>$V$11</formula>
    </cfRule>
    <cfRule type="cellIs" dxfId="86" priority="25" operator="equal">
      <formula>$V$12</formula>
    </cfRule>
    <cfRule type="cellIs" dxfId="85" priority="22" operator="equal">
      <formula>$V$9</formula>
    </cfRule>
    <cfRule type="cellIs" dxfId="84" priority="21" operator="equal">
      <formula>$V$8</formula>
    </cfRule>
  </conditionalFormatting>
  <dataValidations count="6">
    <dataValidation type="list" allowBlank="1" showInputMessage="1" showErrorMessage="1" sqref="J7:J74" xr:uid="{9C9C6A9B-7E2D-4F29-9647-DF7E08DEFB61}">
      <formula1>$Y$8:$Y$12</formula1>
    </dataValidation>
    <dataValidation type="list" allowBlank="1" showInputMessage="1" showErrorMessage="1" sqref="G15:G74" xr:uid="{ACA953F4-44C8-48EC-91D1-920DE044646E}">
      <formula1>$X$8:$X$12</formula1>
    </dataValidation>
    <dataValidation type="list" allowBlank="1" showInputMessage="1" showErrorMessage="1" sqref="IU10:JA10 IP7:JA9" xr:uid="{00000000-0002-0000-0500-000002000000}">
      <formula1>#REF!</formula1>
    </dataValidation>
    <dataValidation allowBlank="1" showInputMessage="1" showErrorMessage="1" prompt="Es la materialización del riesgo y las consecuencias de su aparición. Su escala es: 5 bajo impacto, 10 medio, 20 alto impacto._x000a_" sqref="IP6:JA6" xr:uid="{00000000-0002-0000-0500-000003000000}"/>
    <dataValidation allowBlank="1" showInputMessage="1" showErrorMessage="1" prompt="La probabilidad se encuentra determinada por una escala de 1 a 3, siendo 1 la menor probabilidad de ocurrencia del riesgo y 3 la mayor probabilidad de  ocurrencia." sqref="IO6" xr:uid="{00000000-0002-0000-0500-000004000000}"/>
    <dataValidation type="list" allowBlank="1" showInputMessage="1" showErrorMessage="1" sqref="G7:G14" xr:uid="{CC6A8219-3E9A-490F-8DDB-5C8DF82E24AA}">
      <formula1>$X$9:$X$12</formula1>
    </dataValidation>
  </dataValidations>
  <printOptions horizontalCentered="1" verticalCentered="1"/>
  <pageMargins left="0.31496062992125984" right="0.27559055118110237" top="0.23622047244094491" bottom="0.15748031496062992" header="0" footer="0"/>
  <pageSetup scale="28" orientation="landscape" r:id="rId1"/>
  <headerFooter alignWithMargins="0">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74"/>
  <sheetViews>
    <sheetView showGridLines="0" view="pageBreakPreview" zoomScale="40" zoomScaleNormal="70" zoomScaleSheetLayoutView="40" workbookViewId="0">
      <selection activeCell="L12" sqref="L12"/>
    </sheetView>
  </sheetViews>
  <sheetFormatPr baseColWidth="10" defaultColWidth="14.28515625" defaultRowHeight="18" x14ac:dyDescent="0.25"/>
  <cols>
    <col min="1" max="1" width="15.42578125" style="486" bestFit="1" customWidth="1"/>
    <col min="2" max="2" width="64" style="486" customWidth="1"/>
    <col min="3" max="3" width="19.140625" style="492" customWidth="1"/>
    <col min="4" max="4" width="30.42578125" style="492" customWidth="1"/>
    <col min="5" max="5" width="28.140625" style="492" customWidth="1"/>
    <col min="6" max="6" width="3.85546875" style="208" customWidth="1"/>
    <col min="7" max="7" width="7.42578125" style="208" customWidth="1"/>
    <col min="8" max="13" width="53.42578125" style="208" customWidth="1"/>
    <col min="14" max="14" width="3.85546875" style="208" customWidth="1"/>
    <col min="15" max="15" width="4.85546875" style="204" customWidth="1"/>
    <col min="16" max="16" width="6.42578125" style="204" customWidth="1"/>
    <col min="17" max="17" width="11" style="204" bestFit="1" customWidth="1"/>
    <col min="18" max="21" width="12" style="204" customWidth="1"/>
    <col min="22" max="22" width="12.28515625" style="204" customWidth="1"/>
    <col min="23" max="27" width="11.42578125" style="204" customWidth="1"/>
    <col min="28" max="28" width="5.42578125" style="204" bestFit="1" customWidth="1"/>
    <col min="29" max="29" width="26.85546875" style="204" customWidth="1"/>
    <col min="30" max="34" width="22.85546875" style="208" customWidth="1"/>
    <col min="35" max="35" width="23.42578125" style="204" customWidth="1"/>
    <col min="36" max="263" width="11.42578125" style="204" customWidth="1"/>
    <col min="264" max="264" width="12.7109375" style="204" customWidth="1"/>
    <col min="265" max="265" width="47" style="204" customWidth="1"/>
    <col min="266" max="266" width="35" style="204" customWidth="1"/>
    <col min="267" max="16384" width="14.28515625" style="204"/>
  </cols>
  <sheetData>
    <row r="1" spans="1:36" s="191" customFormat="1" ht="123" customHeight="1" thickBot="1" x14ac:dyDescent="0.3">
      <c r="A1" s="719"/>
      <c r="B1" s="720"/>
      <c r="C1" s="672" t="s">
        <v>143</v>
      </c>
      <c r="D1" s="672"/>
      <c r="E1" s="672"/>
      <c r="F1" s="672"/>
      <c r="G1" s="672"/>
      <c r="H1" s="672"/>
      <c r="I1" s="672"/>
      <c r="J1" s="672"/>
      <c r="K1" s="672"/>
      <c r="L1" s="672"/>
      <c r="M1" s="672"/>
      <c r="N1" s="672"/>
      <c r="O1" s="672"/>
      <c r="P1" s="672"/>
      <c r="Q1" s="672"/>
      <c r="R1" s="672"/>
      <c r="S1" s="672"/>
      <c r="T1" s="672"/>
      <c r="U1" s="687" t="s">
        <v>405</v>
      </c>
      <c r="V1" s="688"/>
      <c r="AF1" s="193"/>
      <c r="AG1" s="193"/>
      <c r="AH1" s="193"/>
      <c r="AI1" s="193"/>
      <c r="AJ1" s="193"/>
    </row>
    <row r="2" spans="1:36" s="196" customFormat="1" ht="19.5" thickBot="1" x14ac:dyDescent="0.25">
      <c r="A2" s="473"/>
      <c r="B2" s="474"/>
      <c r="C2" s="474"/>
      <c r="D2" s="487"/>
      <c r="E2" s="487"/>
      <c r="F2" s="194"/>
      <c r="G2" s="194"/>
      <c r="H2" s="195"/>
      <c r="I2" s="195"/>
      <c r="J2" s="62"/>
      <c r="K2" s="197"/>
      <c r="L2" s="197"/>
      <c r="M2" s="197"/>
      <c r="AD2" s="197"/>
      <c r="AE2" s="197"/>
      <c r="AF2" s="197"/>
      <c r="AG2" s="197"/>
      <c r="AH2" s="197"/>
    </row>
    <row r="3" spans="1:36" s="191" customFormat="1" ht="18.75" customHeight="1" thickBot="1" x14ac:dyDescent="0.25">
      <c r="A3" s="475" t="s">
        <v>222</v>
      </c>
      <c r="B3" s="715" t="str">
        <f>+IF('2 CONTEXTO E IDENTIFICACIÓN'!$B$3="","",'2 CONTEXTO E IDENTIFICACIÓN'!$B$3)</f>
        <v>CONSOLIDADO DE PROCESOS DE LA SDSCJ</v>
      </c>
      <c r="C3" s="715"/>
      <c r="D3" s="715"/>
      <c r="E3" s="488"/>
      <c r="F3" s="199"/>
      <c r="G3" s="199"/>
      <c r="H3" s="199"/>
      <c r="I3" s="451"/>
      <c r="J3" s="451"/>
      <c r="K3" s="451"/>
      <c r="L3" s="451"/>
      <c r="M3" s="451"/>
      <c r="N3" s="199"/>
      <c r="O3" s="199"/>
      <c r="P3" s="199"/>
      <c r="Q3" s="199"/>
      <c r="R3" s="199"/>
      <c r="S3" s="199"/>
      <c r="T3" s="199"/>
      <c r="U3" s="199"/>
      <c r="V3" s="340"/>
      <c r="AD3" s="193"/>
      <c r="AE3" s="193"/>
      <c r="AF3" s="193"/>
      <c r="AG3" s="193"/>
      <c r="AH3" s="193"/>
    </row>
    <row r="4" spans="1:36" s="191" customFormat="1" ht="60.75" thickBot="1" x14ac:dyDescent="0.85">
      <c r="A4" s="476"/>
      <c r="B4" s="477"/>
      <c r="C4" s="489"/>
      <c r="D4" s="478"/>
      <c r="E4" s="490"/>
      <c r="G4" s="716" t="s">
        <v>275</v>
      </c>
      <c r="H4" s="717"/>
      <c r="I4" s="717"/>
      <c r="J4" s="717"/>
      <c r="K4" s="717"/>
      <c r="L4" s="717"/>
      <c r="M4" s="718"/>
      <c r="O4" s="198"/>
      <c r="P4" s="198"/>
      <c r="Q4" s="199"/>
      <c r="R4" s="706" t="s">
        <v>17</v>
      </c>
      <c r="S4" s="706"/>
      <c r="T4" s="706"/>
      <c r="U4" s="706"/>
      <c r="V4" s="707"/>
      <c r="AD4" s="193"/>
      <c r="AE4" s="193"/>
      <c r="AF4" s="193"/>
      <c r="AG4" s="193"/>
      <c r="AH4" s="193"/>
    </row>
    <row r="5" spans="1:36" ht="23.25" x14ac:dyDescent="0.25">
      <c r="A5" s="479"/>
      <c r="B5" s="480"/>
      <c r="C5" s="708" t="s">
        <v>276</v>
      </c>
      <c r="D5" s="708"/>
      <c r="E5" s="708"/>
      <c r="F5" s="341"/>
      <c r="G5" s="497"/>
      <c r="H5" s="498"/>
      <c r="I5" s="709" t="s">
        <v>17</v>
      </c>
      <c r="J5" s="709"/>
      <c r="K5" s="709"/>
      <c r="L5" s="709"/>
      <c r="M5" s="710"/>
      <c r="N5" s="341"/>
      <c r="O5" s="203"/>
      <c r="P5" s="203"/>
      <c r="R5" s="205">
        <v>0.2</v>
      </c>
      <c r="S5" s="205">
        <v>0.4</v>
      </c>
      <c r="T5" s="205">
        <v>0.6</v>
      </c>
      <c r="U5" s="205">
        <v>0.8</v>
      </c>
      <c r="V5" s="206">
        <v>1</v>
      </c>
      <c r="W5" s="207"/>
      <c r="X5" s="207"/>
      <c r="Y5" s="207"/>
      <c r="Z5" s="207"/>
      <c r="AA5" s="207"/>
      <c r="AB5" s="207"/>
      <c r="AC5" s="207"/>
    </row>
    <row r="6" spans="1:36" ht="36" x14ac:dyDescent="0.2">
      <c r="A6" s="482" t="s">
        <v>277</v>
      </c>
      <c r="B6" s="483" t="s">
        <v>236</v>
      </c>
      <c r="C6" s="483" t="s">
        <v>254</v>
      </c>
      <c r="D6" s="483" t="s">
        <v>255</v>
      </c>
      <c r="E6" s="483" t="s">
        <v>200</v>
      </c>
      <c r="F6" s="341"/>
      <c r="G6" s="499"/>
      <c r="H6" s="493"/>
      <c r="I6" s="494" t="s">
        <v>263</v>
      </c>
      <c r="J6" s="494" t="s">
        <v>265</v>
      </c>
      <c r="K6" s="494" t="s">
        <v>75</v>
      </c>
      <c r="L6" s="494" t="s">
        <v>270</v>
      </c>
      <c r="M6" s="495" t="s">
        <v>273</v>
      </c>
      <c r="N6" s="341"/>
      <c r="O6" s="203"/>
      <c r="P6" s="203"/>
      <c r="Q6" s="437"/>
      <c r="R6" s="438" t="s">
        <v>263</v>
      </c>
      <c r="S6" s="438" t="s">
        <v>265</v>
      </c>
      <c r="T6" s="438" t="s">
        <v>75</v>
      </c>
      <c r="U6" s="438" t="s">
        <v>270</v>
      </c>
      <c r="V6" s="439" t="s">
        <v>273</v>
      </c>
      <c r="Y6" s="207"/>
      <c r="Z6" s="207"/>
      <c r="AA6" s="214"/>
      <c r="AB6" s="214"/>
      <c r="AC6" s="214"/>
      <c r="AD6" s="214"/>
      <c r="AE6" s="214"/>
      <c r="AF6" s="214"/>
      <c r="AG6" s="214"/>
      <c r="AH6" s="214"/>
      <c r="AI6" s="214"/>
      <c r="AJ6" s="214"/>
    </row>
    <row r="7" spans="1:36" ht="174" customHeight="1" x14ac:dyDescent="0.2">
      <c r="A7" s="484" t="str">
        <f>TEXT('3 PROBABIL E IMPACTO INHERENTE'!A7,)</f>
        <v>R1AJ</v>
      </c>
      <c r="B7" s="485" t="str">
        <f>'3 PROBABIL E IMPACTO INHERENTE'!B7</f>
        <v>Posibilidad de afectación reputacional por perdida de la confianza del ciudadano hacia los servicios prestados en las casas de justicia  debido a la inadecuada orientación a los usuarios en casas de justicia por parte del centro de recepción de la información</v>
      </c>
      <c r="C7" s="491" t="str">
        <f>+'3 PROBABIL E IMPACTO INHERENTE'!F7</f>
        <v>Alta</v>
      </c>
      <c r="D7" s="491" t="str">
        <f>+'3 PROBABIL E IMPACTO INHERENTE'!N7</f>
        <v>Catastrófico</v>
      </c>
      <c r="E7" s="481" t="str">
        <f>+IF(C7=$Q$7,IF(D7=$R$6,$R$7,IF(D7=$S$6,$S$7,IF(D7=$T$6,$T$7,IF(D7=$U$6,$U$7,IF(D7=$V$6,$V$7))))),IF(C7=$Q$8,IF(D7=$R$6,$R$8,IF(D7=$S$6,$S$8,IF(D7=$T$6,$T$8,IF(D7=$U$6,$U$8,IF(D7=$V$6,$V$8))))),IF(C7=$Q$9,IF(D7=$R$6,$R$9,IF(D7=$S$6,$S$9,IF(D7=$T$6,$T$9,IF(D7=$U$6,$U$9,IF(D7=$V$6,$V$9))))),IF(C7=$Q$10,IF(D7=$R$6,$R$10,IF(D7=$S$6,$S$10,IF(D7=$T$6,$T$10,IF(D7=$U$6,$U$10,IF(D7=$V$6,$V$10))))),IF(C7=$Q$11,IF(D7=$R$6,$R$11,IF(D7=$S$6,$S$11,IF(D7=$T$6,$T$11,IF(D7=$U$6,$U$11,IF(D7=$V$6,$V$11))))),"")))))</f>
        <v>Extremo</v>
      </c>
      <c r="F7" s="218"/>
      <c r="G7" s="711" t="s">
        <v>259</v>
      </c>
      <c r="H7" s="494" t="s">
        <v>272</v>
      </c>
      <c r="I7" s="507" t="str">
        <f>IF(AND(C7=$Q$7,D7=$R$6),A7,"")&amp;" "&amp;IF(AND(C8=$Q$7,D8=$R$6),A8,"")&amp;" "&amp;IF(AND(C9=$Q$7,D9=$R$6),A9,"")&amp;" "&amp;IF(AND(C10=$Q$7,D10=$R$6),A10,"")&amp;" "&amp;IF(AND(C11=$Q$7,D11=$R$6),A11,"")&amp;" "&amp;IF(AND(C12=$Q$7,D12=$R$6),A12,"")&amp;" "&amp;IF(AND(C13=$Q$7,D13=$R$6),A13,"")&amp;" "&amp;IF(AND(C14=$Q$7,D14=$R$6),A14,"")&amp;" "&amp;IF(AND(C15=$Q$7,D15=$R$6),A15,"")&amp;" "&amp;IF(AND(C16=$Q$7,D16=$R$6),A16,"")&amp;" "&amp;IF(AND(C17=$Q$7,D17=$R$6),A17,"")&amp;" "&amp;IF(AND(C18=$Q$7,D18=$R$6),A18,"")&amp;" "&amp;IF(AND(C19=$Q$7,D19=$R$6),A19,"")&amp;" "&amp;IF(AND(C20=$Q$7,D20=$R$6),A20,"")&amp;" "&amp;IF(AND(C21=$Q$7,D21=$R$6),A21,"")&amp;" "&amp;IF(AND(C22=$Q$7,D22=$R$6),A22,"")&amp;" "&amp;IF(AND(C23=$Q$7,D23=$R$6),A23,"")&amp;" "&amp;IF(AND(C24=$Q$7,D24=$R$6),A24,"")&amp;" "&amp;IF(AND(C25=$Q$7,D25=$R$6),A25,"")&amp;" "&amp;IF(AND(C26=$Q$7,D26=$R$6),A26,"")&amp;" "&amp;IF(AND(C27=$Q$7,D27=$R$6),A27,"")&amp;" "&amp;IF(AND(C28=$Q$7,D28=$R$6),A28,"")&amp;" "&amp;IF(AND(C29=$Q$7,D29=$R$6),A29,"")&amp;" "&amp;IF(AND(C30=$Q$7,D30=$R$6),A30,"")&amp;" "&amp;IF(AND(C31=$Q$7,D31=$R$6),A31,"")&amp;" "&amp;IF(AND(C32=$Q$7,D32=$R$6),A32,"")&amp;" "&amp;IF(AND(C33=$Q$7,D33=$R$6),A33,"")&amp;" "&amp;IF(AND(C34=$Q$7,D34=$R$6),A34,"")&amp;" "&amp;IF(AND(C35=$Q$7,D35=$R$6),A35,"")&amp;" "&amp;IF(AND(C36=$Q$7,D36=$R$6),A36,"")&amp;" "&amp;IF(AND(C37=$Q$7,D37=$R$6),A37,"")&amp;" "&amp;IF(AND(C38=$Q$7,D38=$R$6),A38,"")&amp;" "&amp;IF(AND(C39=$Q$7,D39=$R$6),A39,"")&amp;" "&amp;IF(AND(C40=$Q$7,D40=$R$6),A40,"")&amp;" "&amp;IF(AND(C41=$Q$7,D41=$R$6),A41,"")&amp;" "&amp;IF(AND(C42=$Q$7,D42=$R$6),A42,"")&amp;" "&amp;IF(AND(C43=$Q$7,D43=$R$6),A43,"")&amp;" "&amp;IF(AND(C44=$Q$7,D44=$R$6),A44,"")&amp;" "&amp;IF(AND(C45=$Q$7,D45=$R$6),A45,"")&amp;" "&amp;IF(AND(C46=$Q$7,D46=$R$6),A46,"")&amp;" "&amp;IF(AND(C47=$Q$7,D47=$R$6),A47,"")&amp;" "&amp;IF(AND(C48=$Q$7,D48=$R$6),A48,"")&amp;" "&amp;IF(AND(C49=$Q$7,D49=$R$6),A49,"")&amp;" "&amp;IF(AND(C50=$Q$7,D50=$R$6),A50,"")&amp;" "&amp;IF(AND(C51=$Q$7,D51=$R$6),A51,"")&amp;" "&amp;IF(AND(C52=$Q$7,D52=$R$6),A52,"")&amp;" "&amp;IF(AND(C53=$Q$7,D53=$R$6),A53,"")&amp;" "&amp;IF(AND(C54=$Q$7,D54=$R$6),A54,"")&amp;" "&amp;IF(AND(C55=$Q$7,D55=$R$6),A55,"")&amp;" "&amp;IF(AND(C56=$Q$7,D56=$R$6),A56,"")&amp;" "&amp;IF(AND(C57=$Q$7,D57=$R$6),A57,"")&amp;" "&amp;IF(AND(C58=$Q$7,D58=$R$6),A58,"")&amp;" "&amp;IF(AND(C59=$Q$7,D59=$R$6),A59,"")&amp;" "&amp;IF(AND(C60=$Q$7,D60=$R$6),A60,"")&amp;" "&amp;IF(AND(C61=$Q$7,D61=$R$6),A61,"")&amp;" "&amp;IF(AND(C62=$Q$7,D62=$R$6),A62,"")&amp;" "&amp;IF(AND(C63=$Q$7,D63=$R$6),A63,"")&amp;" "&amp;IF(AND(C64=$Q$7,D64=$R$6),A64,"")&amp;" "&amp;IF(AND(C65=$Q$7,D65=$R$6),A65,"")&amp;" "&amp;IF(AND(C66=$Q$7,D66=$R$6),A66,"")&amp;" "&amp;IF(AND(C67=$Q$7,D67=$R$6),A67,"")&amp;" "&amp;IF(AND(C68=$Q$7,D68=$R$6),A68,"")&amp;" "&amp;IF(AND(C69=$Q$7,D69=$R$6),A69,"")&amp;" "&amp;IF(AND(C70=$Q$7,D70=$R$6),A70,"")&amp;" "&amp;IF(AND(C71=$Q$7,D71=$R$6),A71,"")&amp;" "&amp;IF(AND(C72=$Q$7,D72=$R$6),A72,"")&amp;" "&amp;IF(AND(C73=$Q$7,D73=$R$6),A73,"")&amp;" "&amp;IF(AND(C74=$Q$7,D74=$R$6),A74,"")&amp;" "&amp;IF(AND(C75=$Q$7,D75=$R$6),A75,"")</f>
        <v xml:space="preserve">                                                                    </v>
      </c>
      <c r="J7" s="507" t="str">
        <f>IF(AND(C7=$Q$7,D7=$S$6),A7,"")&amp;" "&amp;IF(AND(C8=$Q$7,D8=$S$6),A8,"")&amp;" "&amp;IF(AND(C9=$Q$7,D9=$S$6),A9,"")&amp;" "&amp;IF(AND(C10=$Q$7,D10=$S$6),A10,"")&amp;" "&amp;IF(AND(C11=$Q$7,D11=$S$6),A11,"")&amp;" "&amp;IF(AND(C12=$Q$7,D12=$S$6),A12,"")&amp;" "&amp;IF(AND(C13=$Q$7,D13=$S$6),A13,"")&amp;" "&amp;IF(AND(C14=$Q$7,D14=$S$6),A14,"")&amp;" "&amp;IF(AND(C15=$Q$7,D15=$S$6),A15,"")&amp;" "&amp;IF(AND(C16=$Q$7,D16=$S$6),A16,"")&amp;" "&amp;IF(AND(C17=$Q$7,D17=$S$6),A17,"")&amp;" "&amp;IF(AND(C18=$Q$7,D18=$S$6),A18,"")&amp;" "&amp;IF(AND(C19=$Q$7,D19=$S$6),A19,"")&amp;" "&amp;IF(AND(C20=$Q$7,D20=$S$6),A20,"")&amp;" "&amp;IF(AND(C21=$Q$7,D21=$S$6),A21,"")&amp;" "&amp;IF(AND(C22=$Q$7,D22=$S$6),A22,"")&amp;" "&amp;IF(AND(C23=$Q$7,D23=$S$6),A23,"")&amp;" "&amp;IF(AND(C24=$Q$7,D24=$S$6),A24,"")&amp;" "&amp;IF(AND(C25=$Q$7,D25=$S$6),A25,"")&amp;" "&amp;IF(AND(C26=$Q$7,D26=$S$6),A26,"")&amp;" "&amp;IF(AND(C27=$Q$7,D27=$S$6),A27,"")&amp;" "&amp;IF(AND(C28=$Q$7,D28=$S$6),A28,"")&amp;" "&amp;IF(AND(C29=$Q$7,D29=$S$6),A29,"")&amp;" "&amp;IF(AND(C30=$Q$7,D30=$S$6),A30,"")&amp;" "&amp;IF(AND(C31=$Q$7,D31=$S$6),A31,"")&amp;" "&amp;IF(AND(C32=$Q$7,D32=$S$6),A32,"")&amp;" "&amp;IF(AND(C33=$Q$7,D33=$S$6),A33,"")&amp;" "&amp;IF(AND(C34=$Q$7,D34=$S$6),A34,"")&amp;" "&amp;IF(AND(C35=$Q$7,D35=$S$6),A35,"")&amp;" "&amp;IF(AND(C36=$Q$7,D36=$S$6),A36,"")&amp;" "&amp;IF(AND(C37=$Q$7,D37=$S$6),A37,"")&amp;" "&amp;IF(AND(C38=$Q$7,D38=$S$6),A38,"")&amp;" "&amp;IF(AND(C39=$Q$7,D39=$S$6),A39,"")&amp;" "&amp;IF(AND(C40=$Q$7,D40=$S$6),A40,"")&amp;" "&amp;IF(AND(C41=$Q$7,D41=$S$6),A41,"")&amp;" "&amp;IF(AND(C42=$Q$7,D42=$S$6),A42,"")&amp;" "&amp;IF(AND(C43=$Q$7,D43=$S$6),A43,"")&amp;" "&amp;IF(AND(C44=$Q$7,D44=$S$6),A44,"")&amp;" "&amp;IF(AND(C45=$Q$7,D45=$S$6),A45,"")&amp;" "&amp;IF(AND(C46=$Q$7,D46=$S$6),A46,"")&amp;" "&amp;IF(AND(C47=$Q$7,D47=$S$6),A47,"")&amp;" "&amp;IF(AND(C48=$Q$7,D48=$S$6),A48,"")&amp;" "&amp;IF(AND(C49=$Q$7,D49=$S$6),A49,"")&amp;" "&amp;IF(AND(C50=$Q$7,D50=$S$6),A50,"")&amp;" "&amp;IF(AND(C51=$Q$7,D51=$S$6),A51,"")&amp;" "&amp;IF(AND(C52=$Q$7,D52=$S$6),A52,"")&amp;" "&amp;IF(AND(C53=$Q$7,D53=$S$6),A53,"")&amp;" "&amp;IF(AND(C54=$Q$7,D54=$S$6),A54,"")&amp;" "&amp;IF(AND(C55=$Q$7,D55=$S$6),A55,"")&amp;" "&amp;IF(AND(C56=$Q$7,D56=$S$6),A56,"")&amp;" "&amp;IF(AND(C57=$Q$7,D57=$S$6),A57,"")&amp;" "&amp;IF(AND(C58=$Q$7,D58=$S$6),A58,"")&amp;" "&amp;IF(AND(C59=$Q$7,D59=$S$6),A59,"")&amp;" "&amp;IF(AND(C60=$Q$7,D60=$S$6),A60,"")&amp;" "&amp;IF(AND(C61=$Q$7,D61=$S$6),A61,"")&amp;" "&amp;IF(AND(C62=$Q$7,D62=$S$6),A62,"")&amp;" "&amp;IF(AND(C63=$Q$7,D63=$S$6),A63,"")&amp;" "&amp;IF(AND(C64=$Q$7,D64=$S$6),A64,"")&amp;" "&amp;IF(AND(C65=$Q$7,D65=$S$6),A65,"")&amp;" "&amp;IF(AND(C66=$Q$7,D66=$S$6),A66,"")&amp;" "&amp;IF(AND(C67=$Q$7,D67=$S$6),A67,"")&amp;" "&amp;IF(AND(C68=$Q$7,D68=$S$6),A68,"")&amp;" "&amp;IF(AND(C69=$Q$7,D69=$S$6),A69,"")&amp;" "&amp;IF(AND(C70=$Q$7,D70=$S$6),A70,"")&amp;" "&amp;IF(AND(C71=$Q$7,D71=$S$6),A71,"")&amp;" "&amp;IF(AND(C72=$Q$7,D72=$S$6),A72,"")&amp;" "&amp;IF(AND(C73=$Q$7,D73=$S$6),A73,"")&amp;" "&amp;IF(AND(C74=$Q$7,D74=$S$6),A74,"")&amp;" "&amp;IF(AND(C75=$Q$7,D75=$S$6),A75,"")</f>
        <v xml:space="preserve">                                                                    </v>
      </c>
      <c r="K7" s="507" t="str">
        <f>IF(AND(C7=$Q$7,D7=$T$6),A7,"")&amp;" "&amp;IF(AND(C8=$Q$7,D8=$T$6),A8,"")&amp;" "&amp;IF(AND(C9=$Q$7,D9=$T$6),A9,"")&amp;" "&amp;IF(AND(C10=$Q$7,D10=$T$6),A10,"")&amp;" "&amp;IF(AND(C11=$Q$7,D11=$T$6),A11,"")&amp;" "&amp;IF(AND(C12=$Q$7,D12=$T$6),A12,"")&amp;" "&amp;IF(AND(C13=$Q$7,D13=$T$6),A13,"")&amp;" "&amp;IF(AND(C14=$Q$7,D14=$T$6),A14,"")&amp;" "&amp;IF(AND(C15=$Q$7,D15=$T$6),A15,"")&amp;" "&amp;IF(AND(C16=$Q$7,D16=$T$6),A16,"")&amp;" "&amp;IF(AND(C17=$Q$7,D17=$T$6),A17,"")&amp;" "&amp;IF(AND(C18=$Q$7,D18=$T$6),A18,"")&amp;" "&amp;IF(AND(C19=$Q$7,D19=$T$6),A19,"")&amp;" "&amp;IF(AND(C20=$Q$7,D20=$T$6),A20,"")&amp;" "&amp;IF(AND(C21=$Q$7,D21=$T$6),A21,"")&amp;" "&amp;IF(AND(C22=$Q$7,D22=$T$6),A22,"")&amp;" "&amp;IF(AND(C23=$Q$7,D23=$T$6),A23,"")&amp;" "&amp;IF(AND(C24=$Q$7,D24=$T$6),A24,"")&amp;" "&amp;IF(AND(C25=$Q$7,D25=$T$6),A25,"")&amp;" "&amp;IF(AND(C26=$Q$7,D26=$T$6),A26,"")&amp;" "&amp;IF(AND(C27=$Q$7,D27=$T$6),A27,"")&amp;" "&amp;IF(AND(C28=$Q$7,D28=$T$6),A28,"")&amp;" "&amp;IF(AND(C29=$Q$7,D29=$T$6),A29,"")&amp;" "&amp;IF(AND(C30=$Q$7,D30=$T$6),A30,"")&amp;" "&amp;IF(AND(C31=$Q$7,D31=$T$6),A31,"")&amp;" "&amp;IF(AND(C32=$Q$7,D32=$T$6),A32,"")&amp;" "&amp;IF(AND(C33=$Q$7,D33=$T$6),A33,"")&amp;" "&amp;IF(AND(C34=$Q$7,D34=$T$6),A34,"")&amp;" "&amp;IF(AND(C35=$Q$7,D35=$T$6),A35,"")&amp;" "&amp;IF(AND(C36=$Q$7,D36=$T$6),A36,"")&amp;" "&amp;IF(AND(C37=$Q$7,D37=$T$6),A37,"")&amp;" "&amp;IF(AND(C38=$Q$7,D38=$T$6),A38,"")&amp;" "&amp;IF(AND(C39=$Q$7,D39=$T$6),A39,"")&amp;" "&amp;IF(AND(C40=$Q$7,D40=$T$6),A40,"")&amp;" "&amp;IF(AND(C41=$Q$7,D41=$T$6),A41,"")&amp;" "&amp;IF(AND(C42=$Q$7,D42=$T$6),A42,"")&amp;" "&amp;IF(AND(C43=$Q$7,D43=$T$6),A43,"")&amp;" "&amp;IF(AND(C44=$Q$7,D44=$T$6),A44,"")&amp;" "&amp;IF(AND(C45=$Q$7,D45=$T$6),A45,"")&amp;" "&amp;IF(AND(C46=$Q$7,D46=$T$6),A46,"")&amp;" "&amp;IF(AND(C47=$Q$7,D47=$T$6),A47,"")&amp;" "&amp;IF(AND(C48=$Q$7,D48=$T$6),A48,"")&amp;" "&amp;IF(AND(C49=$Q$7,D49=$T$6),A49,"")&amp;" "&amp;IF(AND(C50=$Q$7,D50=$T$6),A50,"")&amp;" "&amp;IF(AND(C51=$Q$7,D51=$T$6),A51,"")&amp;" "&amp;IF(AND(C52=$Q$7,D52=$T$6),A52,"")&amp;" "&amp;IF(AND(C53=$Q$7,D53=$T$6),A53,"")&amp;" "&amp;IF(AND(C54=$Q$7,D54=$T$6),A54,"")&amp;" "&amp;IF(AND(C55=$Q$7,D55=$T$6),A55,"")&amp;" "&amp;IF(AND(C56=$Q$7,D56=$T$6),A56,"")&amp;" "&amp;IF(AND(C57=$Q$7,D57=$T$6),A57,"")&amp;" "&amp;IF(AND(C58=$Q$7,D58=$T$6),A58,"")&amp;" "&amp;IF(AND(C59=$Q$7,D59=$T$6),A59,"")&amp;" "&amp;IF(AND(C60=$Q$7,D60=$T$6),A60,"")&amp;" "&amp;IF(AND(C61=$Q$7,D61=$T$6),A61,"")&amp;" "&amp;IF(AND(C62=$Q$7,D62=$T$6),A62,"")&amp;" "&amp;IF(AND(C63=$Q$7,D63=$T$6),A63,"")&amp;" "&amp;IF(AND(C64=$Q$7,D64=$T$6),A64,"")&amp;" "&amp;IF(AND(C65=$Q$7,D65=$T$6),A65,"")&amp;" "&amp;IF(AND(C66=$Q$7,D66=$T$6),A66,"")&amp;" "&amp;IF(AND(C67=$Q$7,D67=$T$6),A67,"")&amp;" "&amp;IF(AND(C68=$Q$7,D68=$T$6),A68,"")&amp;" "&amp;IF(AND(C69=$Q$7,D69=$T$6),A69,"")&amp;" "&amp;IF(AND(C70=$Q$7,D70=$T$6),A70,"")&amp;" "&amp;IF(AND(C71=$Q$7,D71=$T$6),A71,"")&amp;" "&amp;IF(AND(C72=$Q$7,D72=$T$6),A72,"")&amp;" "&amp;IF(AND(C73=$Q$7,D73=$T$6),A73,"")&amp;" "&amp;IF(AND(C74=$Q$7,D74=$T$6),A74,"")&amp;" "&amp;IF(AND(C75=$Q$7,D75=$T$6),A75,"")</f>
        <v xml:space="preserve">                                                                    </v>
      </c>
      <c r="L7" s="507" t="str">
        <f>IF(AND(C7=$Q$7,D7=$U$6),A7,"")&amp;" "&amp;IF(AND(C8=$Q$7,D8=$U$6),A8,"")&amp;" "&amp;IF(AND(C9=$Q$7,D9=$U$6),A9,"")&amp;" "&amp;IF(AND(C10=$Q$7,D10=$U$6),A10,"")&amp;" "&amp;IF(AND(C11=$Q$7,D11=$U$6),A11,"")&amp;" "&amp;IF(AND(C12=$Q$7,D12=$U$6),A12,"")&amp;" "&amp;IF(AND(C13=$Q$7,D13=$U$6),A13,"")&amp;" "&amp;IF(AND(C14=$Q$7,D14=$U$6),A14,"")&amp;" "&amp;IF(AND(C15=$Q$7,D15=$U$6),A15,"")&amp;" "&amp;IF(AND(C16=$Q$7,D16=$U$6),A16,"")&amp;" "&amp;IF(AND(C17=$Q$7,D17=$U$6),A17,"")&amp;" "&amp;IF(AND(C18=$Q$7,D18=$U$6),A18,"")&amp;" "&amp;IF(AND(C19=$Q$7,D19=$U$6),A19,"")&amp;" "&amp;IF(AND(C20=$Q$7,D20=$U$6),A20,"")&amp;" "&amp;IF(AND(C21=$Q$7,D21=$U$6),A21,"")&amp;" "&amp;IF(AND(C22=$Q$7,D22=$U$6),A22,"")&amp;" "&amp;IF(AND(C23=$Q$7,D23=$U$6),A23,"")&amp;" "&amp;IF(AND(C24=$Q$7,D24=$U$6),A24,"")&amp;" "&amp;IF(AND(C25=$Q$7,D25=$U$6),A25,"")&amp;" "&amp;IF(AND(C26=$Q$7,D26=$U$6),A26,"")&amp;" "&amp;IF(AND(C27=$Q$7,D27=$U$6),A27,"")&amp;" "&amp;IF(AND(C28=$Q$7,D28=$U$6),A28,"")&amp;" "&amp;IF(AND(C29=$Q$7,D29=$U$6),A29,"")&amp;" "&amp;IF(AND(C30=$Q$7,D30=$U$6),A30,"")&amp;" "&amp;IF(AND(C31=$Q$7,D31=$U$6),A31,"")&amp;" "&amp;IF(AND(C32=$Q$7,D32=$U$6),A32,"")&amp;" "&amp;IF(AND(C33=$Q$7,D33=$U$6),A33,"")&amp;" "&amp;IF(AND(C34=$Q$7,D34=$U$6),A34,"")&amp;" "&amp;IF(AND(C35=$Q$7,D35=$U$6),A35,"")&amp;" "&amp;IF(AND(C36=$Q$7,D36=$U$6),A36,"")&amp;" "&amp;IF(AND(C37=$Q$7,D37=$U$6),A37,"")&amp;" "&amp;IF(AND(C38=$Q$7,D38=$U$6),A38,"")&amp;" "&amp;IF(AND(C39=$Q$7,D39=$U$6),A39,"")&amp;" "&amp;IF(AND(C40=$Q$7,D40=$U$6),A40,"")&amp;" "&amp;IF(AND(C41=$Q$7,D41=$U$6),A41,"")&amp;" "&amp;IF(AND(C42=$Q$7,D42=$U$6),A42,"")&amp;" "&amp;IF(AND(C43=$Q$7,D43=$U$6),A43,"")&amp;" "&amp;IF(AND(C44=$Q$7,D44=$U$6),A44,"")&amp;" "&amp;IF(AND(C45=$Q$7,D45=$U$6),A45,"")&amp;" "&amp;IF(AND(C46=$Q$7,D46=$U$6),A46,"")&amp;" "&amp;IF(AND(C47=$Q$7,D47=$U$6),A47,"")&amp;" "&amp;IF(AND(C48=$Q$7,D48=$U$6),A48,"")&amp;" "&amp;IF(AND(C49=$Q$7,D49=$U$6),A49,"")&amp;" "&amp;IF(AND(C50=$Q$7,D50=$U$6),A50,"")&amp;" "&amp;IF(AND(C51=$Q$7,D51=$U$6),A51,"")&amp;" "&amp;IF(AND(C52=$Q$7,D52=$U$6),A52,"")&amp;" "&amp;IF(AND(C53=$Q$7,D53=$U$6),A53,"")&amp;" "&amp;IF(AND(C54=$Q$7,D54=$U$6),A54,"")&amp;" "&amp;IF(AND(C55=$Q$7,D55=$U$6),A55,"")&amp;" "&amp;IF(AND(C56=$Q$7,D56=$U$6),A56,"")&amp;" "&amp;IF(AND(C57=$Q$7,D57=$U$6),A57,"")&amp;" "&amp;IF(AND(C58=$Q$7,D58=$U$6),A58,"")&amp;" "&amp;IF(AND(C59=$Q$7,D59=$U$6),A59,"")&amp;" "&amp;IF(AND(C60=$Q$7,D60=$U$6),A60,"")&amp;" "&amp;IF(AND(C61=$Q$7,D61=$U$6),A61,"")&amp;" "&amp;IF(AND(C62=$Q$7,D62=$U$6),A62,"")&amp;" "&amp;IF(AND(C63=$Q$7,D63=$U$6),A63,"")&amp;" "&amp;IF(AND(C64=$Q$7,D64=$U$6),A64,"")&amp;" "&amp;IF(AND(C65=$Q$7,D65=$U$6),A65,"")&amp;" "&amp;IF(AND(C66=$Q$7,D66=$U$6),A66,"")&amp;" "&amp;IF(AND(C67=$Q$7,D67=$U$6),A67,"")&amp;" "&amp;IF(AND(C68=$Q$7,D68=$U$6),A68,"")&amp;" "&amp;IF(AND(C69=$Q$7,D69=$U$6),A69,"")&amp;" "&amp;IF(AND(C70=$Q$7,D70=$U$6),A70,"")&amp;" "&amp;IF(AND(C71=$Q$7,D71=$U$6),A71,"")&amp;" "&amp;IF(AND(C72=$Q$7,D72=$U$6),A72,"")&amp;" "&amp;IF(AND(C73=$Q$7,D73=$U$6),A73,"")&amp;" "&amp;IF(AND(C74=$Q$7,D74=$U$6),A74,"")&amp;" "&amp;IF(AND(C75=$Q$7,D75=$U$6),A75,"")</f>
        <v xml:space="preserve">     R6AJ R1AR                                R1GH                              </v>
      </c>
      <c r="M7" s="508" t="str">
        <f>IF(AND(C7=$Q$7,D7=$V$6),A7,"")&amp;" "&amp;IF(AND(C8=$Q$7,D8=$V$6),A8,"")&amp;" "&amp;IF(AND(C9=$Q$7,D9=$V$6),A9,"")&amp;" "&amp;IF(AND(C10=$Q$7,D10=$V$6),A10,"")&amp;" "&amp;IF(AND(C11=$Q$7,D11=$V$6),A11,"")&amp;" "&amp;IF(AND(C12=$Q$7,D12=$V$6),A12,"")&amp;" "&amp;IF(AND(C13=$Q$7,D13=$V$6),A13,"")&amp;" "&amp;IF(AND(C14=$Q$7,D14=$V$6),A14,"")&amp;" "&amp;IF(AND(C15=$Q$7,D15=$V$6),A15,"")&amp;" "&amp;IF(AND(C16=$Q$7,D16=$V$6),A16,"")&amp;" "&amp;IF(AND(C17=$Q$7,D17=$V$6),A17,"")&amp;" "&amp;IF(AND(C18=$Q$7,D18=$V$6),A18,"")&amp;" "&amp;IF(AND(C19=$Q$7,D19=$V$6),A19,"")&amp;" "&amp;IF(AND(C20=$Q$7,D20=$V$6),A20,"")&amp;" "&amp;IF(AND(C21=$Q$7,D21=$V$6),A21,"")&amp;" "&amp;IF(AND(C22=$Q$7,D22=$V$6),A22,"")&amp;" "&amp;IF(AND(C23=$Q$7,D23=$V$6),A23,"")&amp;" "&amp;IF(AND(C24=$Q$7,D24=$V$6),A24,"")&amp;" "&amp;IF(AND(C25=$Q$7,D25=$V$6),A25,"")&amp;" "&amp;IF(AND(C26=$Q$7,D26=$V$6),A26,"")&amp;" "&amp;IF(AND(C27=$Q$7,D27=$V$6),A27,"")&amp;" "&amp;IF(AND(C28=$Q$7,D28=$V$6),A28,"")&amp;" "&amp;IF(AND(C29=$Q$7,D29=$V$6),A29,"")&amp;" "&amp;IF(AND(C30=$Q$7,D30=$V$6),A30,"")&amp;" "&amp;IF(AND(C31=$Q$7,D31=$V$6),A31,"")&amp;" "&amp;IF(AND(C32=$Q$7,D32=$V$6),A32,"")&amp;" "&amp;IF(AND(C33=$Q$7,D33=$V$6),A33,"")&amp;" "&amp;IF(AND(C34=$Q$7,D34=$V$6),A34,"")&amp;" "&amp;IF(AND(C35=$Q$7,D35=$V$6),A35,"")&amp;" "&amp;IF(AND(C36=$Q$7,D36=$V$6),A36,"")&amp;" "&amp;IF(AND(C37=$Q$7,D37=$V$6),A37,"")&amp;" "&amp;IF(AND(C38=$Q$7,D38=$V$6),A38,"")&amp;" "&amp;IF(AND(C39=$Q$7,D39=$V$6),A39,"")&amp;" "&amp;IF(AND(C40=$Q$7,D40=$V$6),A40,"")&amp;" "&amp;IF(AND(C41=$Q$7,D41=$V$6),A41,"")&amp;" "&amp;IF(AND(C42=$Q$7,D42=$V$6),A42,"")&amp;" "&amp;IF(AND(C43=$Q$7,D43=$V$6),A43,"")&amp;" "&amp;IF(AND(C44=$Q$7,D44=$V$6),A44,"")&amp;" "&amp;IF(AND(C45=$Q$7,D45=$V$6),A45,"")&amp;" "&amp;IF(AND(C46=$Q$7,D46=$V$6),A46,"")&amp;" "&amp;IF(AND(C47=$Q$7,D47=$V$6),A47,"")&amp;" "&amp;IF(AND(C48=$Q$7,D48=$V$6),A48,"")&amp;" "&amp;IF(AND(C49=$Q$7,D49=$V$6),A49,"")&amp;" "&amp;IF(AND(C50=$Q$7,D50=$V$6),A50,"")&amp;" "&amp;IF(AND(C51=$Q$7,D51=$V$6),A51,"")&amp;" "&amp;IF(AND(C52=$Q$7,D52=$V$6),A52,"")&amp;" "&amp;IF(AND(C53=$Q$7,D53=$V$6),A53,"")&amp;" "&amp;IF(AND(C54=$Q$7,D54=$V$6),A54,"")&amp;" "&amp;IF(AND(C55=$Q$7,D55=$V$6),A55,"")&amp;" "&amp;IF(AND(C56=$Q$7,D56=$V$6),A56,"")&amp;" "&amp;IF(AND(C57=$Q$7,D57=$V$6),A57,"")&amp;" "&amp;IF(AND(C58=$Q$7,D58=$V$6),A58,"")&amp;" "&amp;IF(AND(C59=$Q$7,D59=$V$6),A59,"")&amp;" "&amp;IF(AND(C60=$Q$7,D60=$V$6),A60,"")&amp;" "&amp;IF(AND(C61=$Q$7,D61=$V$6),A61,"")&amp;" "&amp;IF(AND(C62=$Q$7,D62=$V$6),A62,"")&amp;" "&amp;IF(AND(C63=$Q$7,D63=$V$6),A63,"")&amp;" "&amp;IF(AND(C64=$Q$7,D64=$V$6),A64,"")&amp;" "&amp;IF(AND(C65=$Q$7,D65=$V$6),A65,"")&amp;" "&amp;IF(AND(C66=$Q$7,D66=$V$6),A66,"")&amp;" "&amp;IF(AND(C67=$Q$7,D67=$V$6),A67,"")&amp;" "&amp;IF(AND(C68=$Q$7,D68=$V$6),A68,"")&amp;" "&amp;IF(AND(C69=$Q$7,D69=$V$6),A69,"")&amp;" "&amp;IF(AND(C70=$Q$7,D70=$V$6),A70,"")&amp;" "&amp;IF(AND(C71=$Q$7,D71=$V$6),A71,"")&amp;" "&amp;IF(AND(C72=$Q$7,D72=$V$6),A72,"")&amp;" "&amp;IF(AND(C73=$Q$7,D73=$V$6),A73,"")&amp;" "&amp;IF(AND(C74=$Q$7,D74=$V$6),A74,"")&amp;" "&amp;IF(AND(C75=$Q$7,D75=$V$6),A75,"")</f>
        <v xml:space="preserve">                                                                    </v>
      </c>
      <c r="N7" s="218"/>
      <c r="O7" s="713" t="s">
        <v>259</v>
      </c>
      <c r="P7" s="221">
        <v>1</v>
      </c>
      <c r="Q7" s="438" t="s">
        <v>272</v>
      </c>
      <c r="R7" s="440" t="s">
        <v>278</v>
      </c>
      <c r="S7" s="440" t="s">
        <v>278</v>
      </c>
      <c r="T7" s="440" t="s">
        <v>278</v>
      </c>
      <c r="U7" s="440" t="s">
        <v>278</v>
      </c>
      <c r="V7" s="441" t="s">
        <v>279</v>
      </c>
      <c r="Y7" s="207"/>
      <c r="Z7" s="207"/>
      <c r="AA7" s="214"/>
      <c r="AB7" s="214"/>
      <c r="AC7" s="214"/>
      <c r="AD7" s="222"/>
      <c r="AE7" s="222"/>
      <c r="AF7" s="222"/>
      <c r="AG7" s="222"/>
      <c r="AH7" s="222"/>
      <c r="AI7" s="214"/>
      <c r="AJ7" s="214"/>
    </row>
    <row r="8" spans="1:36" ht="174" customHeight="1" x14ac:dyDescent="0.2">
      <c r="A8" s="484" t="str">
        <f>TEXT('3 PROBABIL E IMPACTO INHERENTE'!A8,)</f>
        <v>R2AJ</v>
      </c>
      <c r="B8" s="485" t="str">
        <f>'3 PROBABIL E IMPACTO INHERENTE'!B8</f>
        <v>Posibilidad de afectación reputacional por la imposibilidad de garantizar la adecuada atención de usuarios en los equipamientos de Justicia de forma presencial y virtual debido a la desvinculación de entidades operadoras al programa de casas de justicia</v>
      </c>
      <c r="C8" s="491" t="str">
        <f>+'3 PROBABIL E IMPACTO INHERENTE'!F8</f>
        <v>Media</v>
      </c>
      <c r="D8" s="491" t="str">
        <f>+'3 PROBABIL E IMPACTO INHERENTE'!N8</f>
        <v>Menor</v>
      </c>
      <c r="E8" s="481" t="str">
        <f t="shared" ref="E8:E71" si="0">+IF(C8=$Q$7,IF(D8=$R$6,$R$7,IF(D8=$S$6,$S$7,IF(D8=$T$6,$T$7,IF(D8=$U$6,$U$7,IF(D8=$V$6,$V$7))))),IF(C8=$Q$8,IF(D8=$R$6,$R$8,IF(D8=$S$6,$S$8,IF(D8=$T$6,$T$8,IF(D8=$U$6,$U$8,IF(D8=$V$6,$V$8))))),IF(C8=$Q$9,IF(D8=$R$6,$R$9,IF(D8=$S$6,$S$9,IF(D8=$T$6,$T$9,IF(D8=$U$6,$U$9,IF(D8=$V$6,$V$9))))),IF(C8=$Q$10,IF(D8=$R$6,$R$10,IF(D8=$S$6,$S$10,IF(D8=$T$6,$T$10,IF(D8=$U$6,$U$10,IF(D8=$V$6,$V$10))))),IF(C8=$Q$11,IF(D8=$R$6,$R$11,IF(D8=$S$6,$S$11,IF(D8=$T$6,$T$11,IF(D8=$U$6,$U$11,IF(D8=$V$6,$V$11))))),"")))))</f>
        <v>Moderado</v>
      </c>
      <c r="F8" s="218"/>
      <c r="G8" s="711"/>
      <c r="H8" s="494" t="s">
        <v>269</v>
      </c>
      <c r="I8" s="509" t="str">
        <f>IF(AND(C7=$Q$8,D7=$R$6),A7,"")&amp;" "&amp;IF(AND(C8=$Q$8,D8=$R$6),A8,"")&amp;" "&amp;IF(AND(C9=$Q$8,D9=$R$6),A9,"")&amp;" "&amp;IF(AND(C10=$Q$8,D10=$R$6),A10,"")&amp;" "&amp;IF(AND(C11=$Q$8,D11=$R$6),A11,"")&amp;" "&amp;IF(AND(C12=$Q$8,D12=$R$6),A12,"")&amp;" "&amp;IF(AND(C13=$Q$8,D13=$R$6),A13,"")&amp;" "&amp;IF(AND(C14=$Q$8,D14=$R$6),A14,"")&amp;" "&amp;IF(AND(C15=$Q$8,D15=$R$6),A15,"")&amp;" "&amp;IF(AND(C16=$Q$8,D16=$R$6),A16,"")&amp;" "&amp;IF(AND(C17=$Q$8,D17=$R$6),A17,"")&amp;" "&amp;IF(AND(C18=$Q$8,D18=$R$6),A18,"")&amp;" "&amp;IF(AND(C19=$Q$8,D19=$R$6),A19,"")&amp;" "&amp;IF(AND(C20=$Q$8,D20=$R$6),A20,"")&amp;" "&amp;IF(AND(C21=$Q$8,D21=$R$6),A21,"")&amp;" "&amp;IF(AND(C22=$Q$8,D22=$R$6),A22,"")&amp;" "&amp;IF(AND(C23=$Q$8,D23=$R$6),A23,"")&amp;" "&amp;IF(AND(C24=$Q$8,D24=$R$6),A24,"")&amp;" "&amp;IF(AND(C25=$Q$8,D25=$R$6),A25,"")&amp;" "&amp;IF(AND(C26=$Q$8,D26=$R$6),A26,"")&amp;" "&amp;IF(AND(C27=$Q$8,D27=$R$6),A27,"")&amp;" "&amp;IF(AND(C28=$Q$8,D28=$R$6),A28,"")&amp;" "&amp;IF(AND(C29=$Q$8,D29=$R$6),A29,"")&amp;" "&amp;IF(AND(C30=$Q$8,D30=$R$6),A30,"")&amp;" "&amp;IF(AND(C31=$Q$8,D31=$R$6),A31,"")&amp;" "&amp;IF(AND(C32=$Q$8,D32=$R$6),A32,"")&amp;" "&amp;IF(AND(C33=$Q$8,D33=$R$6),A33,"")&amp;" "&amp;IF(AND(C34=$Q$8,D34=$R$6),A34,"")&amp;" "&amp;IF(AND(C35=$Q$8,D35=$R$6),A35,"")&amp;" "&amp;IF(AND(C36=$Q$8,D36=$R$6),A36,"")&amp;" "&amp;IF(AND(C37=$Q$8,D37=$R$6),A37,"")&amp;" "&amp;IF(AND(C38=$Q$8,D38=$R$6),A38,"")&amp;" "&amp;IF(AND(C39=$Q$8,D39=$R$6),A39,"")&amp;" "&amp;IF(AND(C40=$Q$8,D40=$R$6),A40,"")&amp;" "&amp;IF(AND(C41=$Q$8,D41=$R$6),A41,"")&amp;" "&amp;IF(AND(C42=$Q$8,D42=$R$6),A42,"")&amp;" "&amp;IF(AND(C43=$Q$8,D43=$R$6),A43,"")&amp;" "&amp;IF(AND(C44=$Q$8,D44=$R$6),A44,"")&amp;" "&amp;IF(AND(C45=$Q$8,D45=$R$6),A45,"")&amp;" "&amp;IF(AND(C46=$Q$8,D46=$R$6),A46,"")&amp;" "&amp;IF(AND(C47=$Q$8,D47=$R$6),A47,"")&amp;" "&amp;IF(AND(C48=$Q$8,D48=$R$6),A48,"")&amp;" "&amp;IF(AND(C49=$Q$8,D49=$R$6),A49,"")&amp;" "&amp;IF(AND(C50=$Q$8,D50=$R$6),A50,"")&amp;" "&amp;IF(AND(C51=$Q$8,D51=$R$6),A51,"")&amp;" "&amp;IF(AND(C52=$Q$8,D52=$R$6),A52,"")&amp;" "&amp;IF(AND(C53=$Q$8,D53=$R$6),A53,"")&amp;" "&amp;IF(AND(C54=$Q$8,D54=$R$6),A54,"")&amp;" "&amp;IF(AND(C55=$Q$8,D55=$R$6),A55,"")&amp;" "&amp;IF(AND(C56=$Q$8,D56=$R$6),A56,"")&amp;" "&amp;IF(AND(C57=$Q$8,D57=$R$6),A57,"")&amp;" "&amp;IF(AND(C58=$Q$8,D58=$R$6),A58,"")&amp;" "&amp;IF(AND(C59=$Q$8,D59=$R$6),A59,"")&amp;" "&amp;IF(AND(C60=$Q$8,D60=$R$6),A60,"")&amp;" "&amp;IF(AND(C61=$Q$8,D61=$R$6),A61,"")&amp;" "&amp;IF(AND(C62=$Q$8,D62=$R$6),A62,"")&amp;" "&amp;IF(AND(C63=$Q$8,D63=$R$6),A63,"")&amp;" "&amp;IF(AND(C64=$Q$8,D64=$R$6),A64,"")&amp;" "&amp;IF(AND(C65=$Q$8,D65=$R$6),A65,"")&amp;" "&amp;IF(AND(C66=$Q$8,D66=$R$6),A66,"")&amp;" "&amp;IF(AND(C67=$Q$8,D67=$R$6),A67,"")&amp;" "&amp;IF(AND(C68=$Q$8,D68=$R$6),A68,"")&amp;" "&amp;IF(AND(C69=$Q$8,D69=$R$6),A69,"")&amp;" "&amp;IF(AND(C70=$Q$8,D70=$R$6),A70,"")&amp;" "&amp;IF(AND(C71=$Q$8,D71=$R$6),A71,"")&amp;" "&amp;IF(AND(C72=$Q$8,D72=$R$6),A72,"")&amp;" "&amp;IF(AND(C73=$Q$8,D73=$R$6),A73,"")&amp;" "&amp;IF(AND(C74=$Q$8,D74=$R$6),A74,"")&amp;" "&amp;IF(AND(C75=$Q$8,D75=$R$6),A75,"")</f>
        <v xml:space="preserve">    R5AJ                                                                </v>
      </c>
      <c r="J8" s="509" t="str">
        <f>IF(AND(C7=$Q$8,D7=$S$6),A7,"")&amp;" "&amp;IF(AND(C8=$Q$8,D8=$S$6),A8,"")&amp;" "&amp;IF(AND(C9=$Q$8,D9=$S$6),A9,"")&amp;" "&amp;IF(AND(C10=$Q$8,D10=$S$6),A10,"")&amp;" "&amp;IF(AND(C11=$Q$8,D11=$S$6),A11,"")&amp;" "&amp;IF(AND(C12=$Q$8,D12=$S$6),A12,"")&amp;" "&amp;IF(AND(C13=$Q$8,D13=$S$6),A13,"")&amp;" "&amp;IF(AND(C14=$Q$8,D14=$S$6),A14,"")&amp;" "&amp;IF(AND(C15=$Q$8,D15=$S$6),A15,"")&amp;" "&amp;IF(AND(C16=$Q$8,D16=$S$6),A16,"")&amp;" "&amp;IF(AND(C17=$Q$8,D17=$S$6),A17,"")&amp;" "&amp;IF(AND(C18=$Q$8,D18=$S$6),A18,"")&amp;" "&amp;IF(AND(C19=$Q$8,D19=$S$6),A19,"")&amp;" "&amp;IF(AND(C20=$Q$8,D20=$S$6),A20,"")&amp;" "&amp;IF(AND(C21=$Q$8,D21=$S$6),A21,"")&amp;" "&amp;IF(AND(C22=$Q$8,D22=$S$6),A22,"")&amp;" "&amp;IF(AND(C23=$Q$8,D23=$S$6),A23,"")&amp;" "&amp;IF(AND(C24=$Q$8,D24=$S$6),A24,"")&amp;" "&amp;IF(AND(C25=$Q$8,D25=$S$6),A25,"")&amp;" "&amp;IF(AND(C26=$Q$8,D26=$S$6),A26,"")&amp;" "&amp;IF(AND(C27=$Q$8,D27=$S$6),A27,"")&amp;" "&amp;IF(AND(C28=$Q$8,D28=$S$6),A28,"")&amp;" "&amp;IF(AND(C29=$Q$8,D29=$S$6),A29,"")&amp;" "&amp;IF(AND(C30=$Q$8,D30=$S$6),A30,"")&amp;" "&amp;IF(AND(C31=$Q$8,D31=$S$6),A31,"")&amp;" "&amp;IF(AND(C32=$Q$8,D32=$S$6),A32,"")&amp;" "&amp;IF(AND(C33=$Q$8,D33=$S$6),A33,"")&amp;" "&amp;IF(AND(C34=$Q$8,D34=$S$6),A34,"")&amp;" "&amp;IF(AND(C35=$Q$8,D35=$S$6),A35,"")&amp;" "&amp;IF(AND(C36=$Q$8,D36=$S$6),A36,"")&amp;" "&amp;IF(AND(C37=$Q$8,D37=$S$6),A37,"")&amp;" "&amp;IF(AND(C38=$Q$8,D38=$S$6),A38,"")&amp;" "&amp;IF(AND(C39=$Q$8,D39=$S$6),A39,"")&amp;" "&amp;IF(AND(C40=$Q$8,D40=$S$6),A40,"")&amp;" "&amp;IF(AND(C41=$Q$8,D41=$S$6),A41,"")&amp;" "&amp;IF(AND(C42=$Q$8,D42=$S$6),A42,"")&amp;" "&amp;IF(AND(C43=$Q$8,D43=$S$6),A43,"")&amp;" "&amp;IF(AND(C44=$Q$8,D44=$S$6),A44,"")&amp;" "&amp;IF(AND(C45=$Q$8,D45=$S$6),A45,"")&amp;" "&amp;IF(AND(C46=$Q$8,D46=$S$6),A46,"")&amp;" "&amp;IF(AND(C47=$Q$8,D47=$S$6),A47,"")&amp;" "&amp;IF(AND(C48=$Q$8,D48=$S$6),A48,"")&amp;" "&amp;IF(AND(C49=$Q$8,D49=$S$6),A49,"")&amp;" "&amp;IF(AND(C50=$Q$8,D50=$S$6),A50,"")&amp;" "&amp;IF(AND(C51=$Q$8,D51=$S$6),A51,"")&amp;" "&amp;IF(AND(C52=$Q$8,D52=$S$6),A52,"")&amp;" "&amp;IF(AND(C53=$Q$8,D53=$S$6),A53,"")&amp;" "&amp;IF(AND(C54=$Q$8,D54=$S$6),A54,"")&amp;" "&amp;IF(AND(C55=$Q$8,D55=$S$6),A55,"")&amp;" "&amp;IF(AND(C56=$Q$8,D56=$S$6),A56,"")&amp;" "&amp;IF(AND(C57=$Q$8,D57=$S$6),A57,"")&amp;" "&amp;IF(AND(C58=$Q$8,D58=$S$6),A58,"")&amp;" "&amp;IF(AND(C59=$Q$8,D59=$S$6),A59,"")&amp;" "&amp;IF(AND(C60=$Q$8,D60=$S$6),A60,"")&amp;" "&amp;IF(AND(C61=$Q$8,D61=$S$6),A61,"")&amp;" "&amp;IF(AND(C62=$Q$8,D62=$S$6),A62,"")&amp;" "&amp;IF(AND(C63=$Q$8,D63=$S$6),A63,"")&amp;" "&amp;IF(AND(C64=$Q$8,D64=$S$6),A64,"")&amp;" "&amp;IF(AND(C65=$Q$8,D65=$S$6),A65,"")&amp;" "&amp;IF(AND(C66=$Q$8,D66=$S$6),A66,"")&amp;" "&amp;IF(AND(C67=$Q$8,D67=$S$6),A67,"")&amp;" "&amp;IF(AND(C68=$Q$8,D68=$S$6),A68,"")&amp;" "&amp;IF(AND(C69=$Q$8,D69=$S$6),A69,"")&amp;" "&amp;IF(AND(C70=$Q$8,D70=$S$6),A70,"")&amp;" "&amp;IF(AND(C71=$Q$8,D71=$S$6),A71,"")&amp;" "&amp;IF(AND(C72=$Q$8,D72=$S$6),A72,"")&amp;" "&amp;IF(AND(C73=$Q$8,D73=$S$6),A73,"")&amp;" "&amp;IF(AND(C74=$Q$8,D74=$S$6),A74,"")&amp;" "&amp;IF(AND(C75=$Q$8,D75=$S$6),A75,"")</f>
        <v xml:space="preserve">        R1CID                                                            </v>
      </c>
      <c r="K8" s="507" t="str">
        <f>IF(AND(C7=$Q$8,D7=$T$6),A7,"")&amp;" "&amp;IF(AND(C8=$Q$8,D8=$T$6),A8,"")&amp;" "&amp;IF(AND(C9=$Q$8,D9=$T$6),A9,"")&amp;" "&amp;IF(AND(C10=$Q$8,D10=$T$6),A10,"")&amp;" "&amp;IF(AND(C11=$Q$8,D11=$T$6),A11,"")&amp;" "&amp;IF(AND(C12=$Q$8,D12=$T$6),A12,"")&amp;" "&amp;IF(AND(C13=$Q$8,D13=$T$6),A13,"")&amp;" "&amp;IF(AND(C14=$Q$8,D14=$T$6),A14,"")&amp;" "&amp;IF(AND(C15=$Q$8,D15=$T$6),A15,"")&amp;" "&amp;IF(AND(C16=$Q$8,D16=$T$6),A16,"")&amp;" "&amp;IF(AND(C17=$Q$8,D17=$T$6),A17,"")&amp;" "&amp;IF(AND(C18=$Q$8,D18=$T$6),A18,"")&amp;" "&amp;IF(AND(C19=$Q$8,D19=$T$6),A19,"")&amp;" "&amp;IF(AND(C20=$Q$8,D20=$T$6),A20,"")&amp;" "&amp;IF(AND(C21=$Q$8,D21=$T$6),A21,"")&amp;" "&amp;IF(AND(C22=$Q$8,D22=$T$6),A22,"")&amp;" "&amp;IF(AND(C23=$Q$8,D23=$T$6),A23,"")&amp;" "&amp;IF(AND(C24=$Q$8,D24=$T$6),A24,"")&amp;" "&amp;IF(AND(C25=$Q$8,D25=$T$6),A25,"")&amp;" "&amp;IF(AND(C26=$Q$8,D26=$T$6),A26,"")&amp;" "&amp;IF(AND(C27=$Q$8,D27=$T$6),A27,"")&amp;" "&amp;IF(AND(C28=$Q$8,D28=$T$6),A28,"")&amp;" "&amp;IF(AND(C29=$Q$8,D29=$T$6),A29,"")&amp;" "&amp;IF(AND(C30=$Q$8,D30=$T$6),A30,"")&amp;" "&amp;IF(AND(C31=$Q$8,D31=$T$6),A31,"")&amp;" "&amp;IF(AND(C32=$Q$8,D32=$T$6),A32,"")&amp;" "&amp;IF(AND(C33=$Q$8,D33=$T$6),A33,"")&amp;" "&amp;IF(AND(C34=$Q$8,D34=$T$6),A34,"")&amp;" "&amp;IF(AND(C35=$Q$8,D35=$T$6),A35,"")&amp;" "&amp;IF(AND(C36=$Q$8,D36=$T$6),A36,"")&amp;" "&amp;IF(AND(C37=$Q$8,D37=$T$6),A37,"")&amp;" "&amp;IF(AND(C38=$Q$8,D38=$T$6),A38,"")&amp;" "&amp;IF(AND(C39=$Q$8,D39=$T$6),A39,"")&amp;" "&amp;IF(AND(C40=$Q$8,D40=$T$6),A40,"")&amp;" "&amp;IF(AND(C41=$Q$8,D41=$T$6),A41,"")&amp;" "&amp;IF(AND(C42=$Q$8,D42=$T$6),A42,"")&amp;" "&amp;IF(AND(C43=$Q$8,D43=$T$6),A43,"")&amp;" "&amp;IF(AND(C44=$Q$8,D44=$T$6),A44,"")&amp;" "&amp;IF(AND(C45=$Q$8,D45=$T$6),A45,"")&amp;" "&amp;IF(AND(C46=$Q$8,D46=$T$6),A46,"")&amp;" "&amp;IF(AND(C47=$Q$8,D47=$T$6),A47,"")&amp;" "&amp;IF(AND(C48=$Q$8,D48=$T$6),A48,"")&amp;" "&amp;IF(AND(C49=$Q$8,D49=$T$6),A49,"")&amp;" "&amp;IF(AND(C50=$Q$8,D50=$T$6),A50,"")&amp;" "&amp;IF(AND(C51=$Q$8,D51=$T$6),A51,"")&amp;" "&amp;IF(AND(C52=$Q$8,D52=$T$6),A52,"")&amp;" "&amp;IF(AND(C53=$Q$8,D53=$T$6),A53,"")&amp;" "&amp;IF(AND(C54=$Q$8,D54=$T$6),A54,"")&amp;" "&amp;IF(AND(C55=$Q$8,D55=$T$6),A55,"")&amp;" "&amp;IF(AND(C56=$Q$8,D56=$T$6),A56,"")&amp;" "&amp;IF(AND(C57=$Q$8,D57=$T$6),A57,"")&amp;" "&amp;IF(AND(C58=$Q$8,D58=$T$6),A58,"")&amp;" "&amp;IF(AND(C59=$Q$8,D59=$T$6),A59,"")&amp;" "&amp;IF(AND(C60=$Q$8,D60=$T$6),A60,"")&amp;" "&amp;IF(AND(C61=$Q$8,D61=$T$6),A61,"")&amp;" "&amp;IF(AND(C62=$Q$8,D62=$T$6),A62,"")&amp;" "&amp;IF(AND(C63=$Q$8,D63=$T$6),A63,"")&amp;" "&amp;IF(AND(C64=$Q$8,D64=$T$6),A64,"")&amp;" "&amp;IF(AND(C65=$Q$8,D65=$T$6),A65,"")&amp;" "&amp;IF(AND(C66=$Q$8,D66=$T$6),A66,"")&amp;" "&amp;IF(AND(C67=$Q$8,D67=$T$6),A67,"")&amp;" "&amp;IF(AND(C68=$Q$8,D68=$T$6),A68,"")&amp;" "&amp;IF(AND(C69=$Q$8,D69=$T$6),A69,"")&amp;" "&amp;IF(AND(C70=$Q$8,D70=$T$6),A70,"")&amp;" "&amp;IF(AND(C71=$Q$8,D71=$T$6),A71,"")&amp;" "&amp;IF(AND(C72=$Q$8,D72=$T$6),A72,"")&amp;" "&amp;IF(AND(C73=$Q$8,D73=$T$6),A73,"")&amp;" "&amp;IF(AND(C74=$Q$8,D74=$T$6),A74,"")&amp;" "&amp;IF(AND(C75=$Q$8,D75=$T$6),A75,"")</f>
        <v xml:space="preserve">                                                   R1GIP                 </v>
      </c>
      <c r="L8" s="507" t="str">
        <f>IF(AND(C7=$Q$8,D7=$U$6),A7,"")&amp;" "&amp;IF(AND(C8=$Q$8,D8=$U$6),A8,"")&amp;" "&amp;IF(AND(C9=$Q$8,D9=$U$6),A9,"")&amp;" "&amp;IF(AND(C10=$Q$8,D10=$U$6),A10,"")&amp;" "&amp;IF(AND(C11=$Q$8,D11=$U$6),A11,"")&amp;" "&amp;IF(AND(C12=$Q$8,D12=$U$6),A12,"")&amp;" "&amp;IF(AND(C13=$Q$8,D13=$U$6),A13,"")&amp;" "&amp;IF(AND(C14=$Q$8,D14=$U$6),A14,"")&amp;" "&amp;IF(AND(C15=$Q$8,D15=$U$6),A15,"")&amp;" "&amp;IF(AND(C16=$Q$8,D16=$U$6),A16,"")&amp;" "&amp;IF(AND(C17=$Q$8,D17=$U$6),A17,"")&amp;" "&amp;IF(AND(C18=$Q$8,D18=$U$6),A18,"")&amp;" "&amp;IF(AND(C19=$Q$8,D19=$U$6),A19,"")&amp;" "&amp;IF(AND(C20=$Q$8,D20=$U$6),A20,"")&amp;" "&amp;IF(AND(C21=$Q$8,D21=$U$6),A21,"")&amp;" "&amp;IF(AND(C22=$Q$8,D22=$U$6),A22,"")&amp;" "&amp;IF(AND(C23=$Q$8,D23=$U$6),A23,"")&amp;" "&amp;IF(AND(C24=$Q$8,D24=$U$6),A24,"")&amp;" "&amp;IF(AND(C25=$Q$8,D25=$U$6),A25,"")&amp;" "&amp;IF(AND(C26=$Q$8,D26=$U$6),A26,"")&amp;" "&amp;IF(AND(C27=$Q$8,D27=$U$6),A27,"")&amp;" "&amp;IF(AND(C28=$Q$8,D28=$U$6),A28,"")&amp;" "&amp;IF(AND(C29=$Q$8,D29=$U$6),A29,"")&amp;" "&amp;IF(AND(C30=$Q$8,D30=$U$6),A30,"")&amp;" "&amp;IF(AND(C31=$Q$8,D31=$U$6),A31,"")&amp;" "&amp;IF(AND(C32=$Q$8,D32=$U$6),A32,"")&amp;" "&amp;IF(AND(C33=$Q$8,D33=$U$6),A33,"")&amp;" "&amp;IF(AND(C34=$Q$8,D34=$U$6),A34,"")&amp;" "&amp;IF(AND(C35=$Q$8,D35=$U$6),A35,"")&amp;" "&amp;IF(AND(C36=$Q$8,D36=$U$6),A36,"")&amp;" "&amp;IF(AND(C37=$Q$8,D37=$U$6),A37,"")&amp;" "&amp;IF(AND(C38=$Q$8,D38=$U$6),A38,"")&amp;" "&amp;IF(AND(C39=$Q$8,D39=$U$6),A39,"")&amp;" "&amp;IF(AND(C40=$Q$8,D40=$U$6),A40,"")&amp;" "&amp;IF(AND(C41=$Q$8,D41=$U$6),A41,"")&amp;" "&amp;IF(AND(C42=$Q$8,D42=$U$6),A42,"")&amp;" "&amp;IF(AND(C43=$Q$8,D43=$U$6),A43,"")&amp;" "&amp;IF(AND(C44=$Q$8,D44=$U$6),A44,"")&amp;" "&amp;IF(AND(C45=$Q$8,D45=$U$6),A45,"")&amp;" "&amp;IF(AND(C46=$Q$8,D46=$U$6),A46,"")&amp;" "&amp;IF(AND(C47=$Q$8,D47=$U$6),A47,"")&amp;" "&amp;IF(AND(C48=$Q$8,D48=$U$6),A48,"")&amp;" "&amp;IF(AND(C49=$Q$8,D49=$U$6),A49,"")&amp;" "&amp;IF(AND(C50=$Q$8,D50=$U$6),A50,"")&amp;" "&amp;IF(AND(C51=$Q$8,D51=$U$6),A51,"")&amp;" "&amp;IF(AND(C52=$Q$8,D52=$U$6),A52,"")&amp;" "&amp;IF(AND(C53=$Q$8,D53=$U$6),A53,"")&amp;" "&amp;IF(AND(C54=$Q$8,D54=$U$6),A54,"")&amp;" "&amp;IF(AND(C55=$Q$8,D55=$U$6),A55,"")&amp;" "&amp;IF(AND(C56=$Q$8,D56=$U$6),A56,"")&amp;" "&amp;IF(AND(C57=$Q$8,D57=$U$6),A57,"")&amp;" "&amp;IF(AND(C58=$Q$8,D58=$U$6),A58,"")&amp;" "&amp;IF(AND(C59=$Q$8,D59=$U$6),A59,"")&amp;" "&amp;IF(AND(C60=$Q$8,D60=$U$6),A60,"")&amp;" "&amp;IF(AND(C61=$Q$8,D61=$U$6),A61,"")&amp;" "&amp;IF(AND(C62=$Q$8,D62=$U$6),A62,"")&amp;" "&amp;IF(AND(C63=$Q$8,D63=$U$6),A63,"")&amp;" "&amp;IF(AND(C64=$Q$8,D64=$U$6),A64,"")&amp;" "&amp;IF(AND(C65=$Q$8,D65=$U$6),A65,"")&amp;" "&amp;IF(AND(C66=$Q$8,D66=$U$6),A66,"")&amp;" "&amp;IF(AND(C67=$Q$8,D67=$U$6),A67,"")&amp;" "&amp;IF(AND(C68=$Q$8,D68=$U$6),A68,"")&amp;" "&amp;IF(AND(C69=$Q$8,D69=$U$6),A69,"")&amp;" "&amp;IF(AND(C70=$Q$8,D70=$U$6),A70,"")&amp;" "&amp;IF(AND(C71=$Q$8,D71=$U$6),A71,"")&amp;" "&amp;IF(AND(C72=$Q$8,D72=$U$6),A72,"")&amp;" "&amp;IF(AND(C73=$Q$8,D73=$U$6),A73,"")&amp;" "&amp;IF(AND(C74=$Q$8,D74=$U$6),A74,"")&amp;" "&amp;IF(AND(C75=$Q$8,D75=$U$6),A75,"")</f>
        <v xml:space="preserve">                             R1GCT                                       </v>
      </c>
      <c r="M8" s="508" t="str">
        <f>IF(AND(C7=$Q$8,D7=$V$6),A7,"")&amp;" "&amp;IF(AND(C8=$Q$8,D8=$V$6),A8,"")&amp;" "&amp;IF(AND(C9=$Q$8,D9=$V$6),A9,"")&amp;" "&amp;IF(AND(C10=$Q$8,D10=$V$6),A10,"")&amp;" "&amp;IF(AND(C11=$Q$8,D11=$V$6),A11,"")&amp;" "&amp;IF(AND(C12=$Q$8,D12=$V$6),A12,"")&amp;" "&amp;IF(AND(C13=$Q$8,D13=$V$6),A13,"")&amp;" "&amp;IF(AND(C14=$Q$8,D14=$V$6),A14,"")&amp;" "&amp;IF(AND(C15=$Q$8,D15=$V$6),A15,"")&amp;" "&amp;IF(AND(C16=$Q$8,D16=$V$6),A16,"")&amp;" "&amp;IF(AND(C17=$Q$8,D17=$V$6),A17,"")&amp;" "&amp;IF(AND(C18=$Q$8,D18=$V$6),A18,"")&amp;" "&amp;IF(AND(C19=$Q$8,D19=$V$6),A19,"")&amp;" "&amp;IF(AND(C20=$Q$8,D20=$V$6),A20,"")&amp;" "&amp;IF(AND(C21=$Q$8,D21=$V$6),A21,"")&amp;" "&amp;IF(AND(C22=$Q$8,D22=$V$6),A22,"")&amp;" "&amp;IF(AND(C23=$Q$8,D23=$V$6),A23,"")&amp;" "&amp;IF(AND(C24=$Q$8,D24=$V$6),A24,"")&amp;" "&amp;IF(AND(C25=$Q$8,D25=$V$6),A25,"")&amp;" "&amp;IF(AND(C26=$Q$8,D26=$V$6),A26,"")&amp;" "&amp;IF(AND(C27=$Q$8,D27=$V$6),A27,"")&amp;" "&amp;IF(AND(C28=$Q$8,D28=$V$6),A28,"")&amp;" "&amp;IF(AND(C29=$Q$8,D29=$V$6),A29,"")&amp;" "&amp;IF(AND(C30=$Q$8,D30=$V$6),A30,"")&amp;" "&amp;IF(AND(C31=$Q$8,D31=$V$6),A31,"")&amp;" "&amp;IF(AND(C32=$Q$8,D32=$V$6),A32,"")&amp;" "&amp;IF(AND(C33=$Q$8,D33=$V$6),A33,"")&amp;" "&amp;IF(AND(C34=$Q$8,D34=$V$6),A34,"")&amp;" "&amp;IF(AND(C35=$Q$8,D35=$V$6),A35,"")&amp;" "&amp;IF(AND(C36=$Q$8,D36=$V$6),A36,"")&amp;" "&amp;IF(AND(C37=$Q$8,D37=$V$6),A37,"")&amp;" "&amp;IF(AND(C38=$Q$8,D38=$V$6),A38,"")&amp;" "&amp;IF(AND(C39=$Q$8,D39=$V$6),A39,"")&amp;" "&amp;IF(AND(C40=$Q$8,D40=$V$6),A40,"")&amp;" "&amp;IF(AND(C41=$Q$8,D41=$V$6),A41,"")&amp;" "&amp;IF(AND(C42=$Q$8,D42=$V$6),A42,"")&amp;" "&amp;IF(AND(C43=$Q$8,D43=$V$6),A43,"")&amp;" "&amp;IF(AND(C44=$Q$8,D44=$V$6),A44,"")&amp;" "&amp;IF(AND(C45=$Q$8,D45=$V$6),A45,"")&amp;" "&amp;IF(AND(C46=$Q$8,D46=$V$6),A46,"")&amp;" "&amp;IF(AND(C47=$Q$8,D47=$V$6),A47,"")&amp;" "&amp;IF(AND(C48=$Q$8,D48=$V$6),A48,"")&amp;" "&amp;IF(AND(C49=$Q$8,D49=$V$6),A49,"")&amp;" "&amp;IF(AND(C50=$Q$8,D50=$V$6),A50,"")&amp;" "&amp;IF(AND(C51=$Q$8,D51=$V$6),A51,"")&amp;" "&amp;IF(AND(C52=$Q$8,D52=$V$6),A52,"")&amp;" "&amp;IF(AND(C53=$Q$8,D53=$V$6),A53,"")&amp;" "&amp;IF(AND(C54=$Q$8,D54=$V$6),A54,"")&amp;" "&amp;IF(AND(C55=$Q$8,D55=$V$6),A55,"")&amp;" "&amp;IF(AND(C56=$Q$8,D56=$V$6),A56,"")&amp;" "&amp;IF(AND(C57=$Q$8,D57=$V$6),A57,"")&amp;" "&amp;IF(AND(C58=$Q$8,D58=$V$6),A58,"")&amp;" "&amp;IF(AND(C59=$Q$8,D59=$V$6),A59,"")&amp;" "&amp;IF(AND(C60=$Q$8,D60=$V$6),A60,"")&amp;" "&amp;IF(AND(C61=$Q$8,D61=$V$6),A61,"")&amp;" "&amp;IF(AND(C62=$Q$8,D62=$V$6),A62,"")&amp;" "&amp;IF(AND(C63=$Q$8,D63=$V$6),A63,"")&amp;" "&amp;IF(AND(C64=$Q$8,D64=$V$6),A64,"")&amp;" "&amp;IF(AND(C65=$Q$8,D65=$V$6),A65,"")&amp;" "&amp;IF(AND(C66=$Q$8,D66=$V$6),A66,"")&amp;" "&amp;IF(AND(C67=$Q$8,D67=$V$6),A67,"")&amp;" "&amp;IF(AND(C68=$Q$8,D68=$V$6),A68,"")&amp;" "&amp;IF(AND(C69=$Q$8,D69=$V$6),A69,"")&amp;" "&amp;IF(AND(C70=$Q$8,D70=$V$6),A70,"")&amp;" "&amp;IF(AND(C71=$Q$8,D71=$V$6),A71,"")&amp;" "&amp;IF(AND(C72=$Q$8,D72=$V$6),A72,"")&amp;" "&amp;IF(AND(C73=$Q$8,D73=$V$6),A73,"")&amp;" "&amp;IF(AND(C74=$Q$8,D74=$V$6),A74,"")&amp;" "&amp;IF(AND(C75=$Q$8,D75=$V$6),A75,"")</f>
        <v xml:space="preserve">R1AJ                                R4GCT R5GCT R1GJ                                  </v>
      </c>
      <c r="N8" s="218"/>
      <c r="O8" s="713"/>
      <c r="P8" s="221">
        <v>0.8</v>
      </c>
      <c r="Q8" s="438" t="s">
        <v>269</v>
      </c>
      <c r="R8" s="442" t="s">
        <v>75</v>
      </c>
      <c r="S8" s="442" t="s">
        <v>75</v>
      </c>
      <c r="T8" s="440" t="s">
        <v>278</v>
      </c>
      <c r="U8" s="440" t="s">
        <v>278</v>
      </c>
      <c r="V8" s="441" t="s">
        <v>279</v>
      </c>
      <c r="Y8" s="207"/>
      <c r="Z8" s="207"/>
      <c r="AA8" s="214"/>
      <c r="AB8" s="224"/>
      <c r="AC8" s="225"/>
      <c r="AD8" s="222"/>
      <c r="AE8" s="222"/>
      <c r="AF8" s="222"/>
      <c r="AG8" s="222"/>
      <c r="AH8" s="222"/>
      <c r="AI8" s="214"/>
      <c r="AJ8" s="214"/>
    </row>
    <row r="9" spans="1:36" ht="174" customHeight="1" x14ac:dyDescent="0.2">
      <c r="A9" s="484" t="str">
        <f>TEXT('3 PROBABIL E IMPACTO INHERENTE'!A9,)</f>
        <v>R3AJ</v>
      </c>
      <c r="B9" s="485" t="str">
        <f>'3 PROBABIL E IMPACTO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491" t="str">
        <f>+'3 PROBABIL E IMPACTO INHERENTE'!F9</f>
        <v>Media</v>
      </c>
      <c r="D9" s="491" t="str">
        <f>+'3 PROBABIL E IMPACTO INHERENTE'!N9</f>
        <v>Leve</v>
      </c>
      <c r="E9" s="481" t="str">
        <f t="shared" si="0"/>
        <v>Moderado</v>
      </c>
      <c r="F9" s="218"/>
      <c r="G9" s="711"/>
      <c r="H9" s="494" t="s">
        <v>267</v>
      </c>
      <c r="I9" s="509" t="str">
        <f>+IF(AND(C7=$Q$9,D7=$R$6),A7,"")&amp;" "&amp;IF(AND(C8=$Q$9,D8=$R$6),A8,"")&amp;" "&amp;IF(AND(C9=$Q$9,D9=$R$6),A9,"")&amp;" "&amp;IF(AND(C10=$Q$9,D10=$R$6),A10,"")&amp;" "&amp;IF(AND(C11=$Q$9,D11=$R$6),A11,"")&amp;" "&amp;IF(AND(C12=$Q$9,D12=$R$6),A12,"")&amp;" "&amp;IF(AND(C13=$Q$9,D13=$R$6),A13,"")&amp;" "&amp;IF(AND(C14=$Q$9,D14=$R$6),A14,"")&amp;" "&amp;IF(AND(C15=$Q$9,D15=$R$6),A15,"")&amp;" "&amp;IF(AND(C16=$Q$9,D16=$R$6),A16,"")&amp;" "&amp;IF(AND(C17=$Q$9,D17=$R$6),A17,"")&amp;" "&amp;IF(AND(C18=$Q$9,D18=$R$6),A18,"")&amp;" "&amp;IF(AND(C19=$Q$9,D19=$R$6),A19,"")&amp;" "&amp;IF(AND(C20=$Q$9,D20=$R$6),A20,"")&amp;" "&amp;IF(AND(C21=$Q$9,D21=$R$6),A21,"")&amp;" "&amp;IF(AND(C22=$Q$9,D22=$R$6),A22,"")&amp;" "&amp;IF(AND(C23=$Q$9,D23=$R$6),A23,"")&amp;" "&amp;IF(AND(C24=$Q$9,D24=$R$6),A24,"")&amp;" "&amp;IF(AND(C25=$Q$9,D25=$R$6),A25,"")&amp;" "&amp;IF(AND(C26=$Q$9,D26=$R$6),A26,"")&amp;" "&amp;IF(AND(C27=$Q$9,D27=$R$6),A27,"")&amp;" "&amp;IF(AND(C28=$Q$9,D28=$R$6),A28,"")&amp;" "&amp;IF(AND(C29=$Q$9,D29=$R$6),A29,"")&amp;" "&amp;IF(AND(C30=$Q$9,D30=$R$6),A30,"")&amp;" "&amp;IF(AND(C31=$Q$9,D31=$R$6),A31,"")&amp;" "&amp;IF(AND(C32=$Q$9,D32=$R$6),A32,"")&amp;" "&amp;IF(AND(C33=$Q$9,D33=$R$6),A33,"")&amp;" "&amp;IF(AND(C34=$Q$9,D34=$R$6),A34,"")&amp;" "&amp;IF(AND(C35=$Q$9,D35=$R$6),A35,"")&amp;" "&amp;IF(AND(C36=$Q$9,D36=$R$6),A36,"")&amp;" "&amp;IF(AND(C37=$Q$9,D37=$R$6),A37,"")&amp;" "&amp;IF(AND(C38=$Q$9,D38=$R$6),A38,"")&amp;" "&amp;IF(AND(C39=$Q$9,D39=$R$6),A39,"")&amp;" "&amp;IF(AND(C40=$Q$9,D40=$R$6),A40,"")&amp;" "&amp;IF(AND(C41=$Q$9,D41=$R$6),A41,"")&amp;" "&amp;IF(AND(C42=$Q$9,D42=$R$6),A42,"")&amp;" "&amp;IF(AND(C43=$Q$9,D43=$R$6),A43,"")&amp;" "&amp;IF(AND(C44=$Q$9,D44=$R$6),A44,"")&amp;" "&amp;IF(AND(C45=$Q$9,D45=$R$6),A45,"")&amp;" "&amp;IF(AND(C46=$Q$9,D46=$R$6),A46,"")&amp;" "&amp;IF(AND(C47=$Q$9,D47=$R$6),A47,"")&amp;" "&amp;IF(AND(C48=$Q$9,D48=$R$6),A48,"")&amp;" "&amp;IF(AND(C49=$Q$9,D49=$R$6),A49,"")&amp;" "&amp;IF(AND(C50=$Q$9,D50=$R$6),A50,"")&amp;" "&amp;IF(AND(C51=$Q$9,D51=$R$6),A51,"")&amp;" "&amp;IF(AND(C52=$Q$9,D52=$R$6),A52,"")&amp;" "&amp;IF(AND(C53=$Q$9,D53=$R$6),A53,"")&amp;" "&amp;IF(AND(C54=$Q$9,D54=$R$6),A54,"")&amp;" "&amp;IF(AND(C55=$Q$9,D55=$R$6),A55,"")&amp;" "&amp;IF(AND(C56=$Q$9,D56=$R$6),A56,"")&amp;" "&amp;IF(AND(C57=$Q$9,D57=$R$6),A57,"")&amp;" "&amp;IF(AND(C58=$Q$9,D58=$R$6),A58,"")&amp;" "&amp;IF(AND(C59=$Q$9,D59=$R$6),A59,"")&amp;" "&amp;IF(AND(C60=$Q$9,D60=$R$6),A60,"")&amp;" "&amp;IF(AND(C61=$Q$9,D61=$R$6),A61,"")&amp;" "&amp;IF(AND(C62=$Q$9,D62=$R$6),A62,"")&amp;" "&amp;IF(AND(C63=$Q$9,D63=$R$6),A63,"")&amp;" "&amp;IF(AND(C64=$Q$9,D64=$R$6),A64,"")&amp;" "&amp;IF(AND(C65=$Q$9,D65=$R$6),A65,"")&amp;" "&amp;IF(AND(C66=$Q$9,D66=$R$6),A66,"")&amp;" "&amp;IF(AND(C67=$Q$9,D67=$R$6),A67,"")&amp;" "&amp;IF(AND(C68=$Q$9,D68=$R$6),A68,"")&amp;" "&amp;IF(AND(C69=$Q$9,D69=$R$6),A69,"")&amp;" "&amp;IF(AND(C70=$Q$9,D70=$R$6),A70,"")&amp;" "&amp;IF(AND(C71=$Q$9,D71=$R$6),A71,"")&amp;" "&amp;IF(AND(C72=$Q$9,D72=$R$6),A72,"")&amp;" "&amp;IF(AND(C73=$Q$9,D73=$R$6),A73,"")&amp;" "&amp;IF(AND(C74=$Q$9,D74=$R$6),A74,"")&amp;" "&amp;IF(AND(C75=$Q$9,D75=$R$6),A75,"")</f>
        <v xml:space="preserve">  R3AJ                                                                  </v>
      </c>
      <c r="J9" s="509" t="str">
        <f>IF(AND(C7=$Q$9,D7=$S$6),A7,"")&amp;" "&amp;IF(AND(C8=$Q$9,D8=$S$6),A8,"")&amp;" "&amp;IF(AND(C9=$Q$9,D9=$S$6),A9,"")&amp;" "&amp;IF(AND(C10=$Q$9,D10=$S$6),A10,"")&amp;" "&amp;IF(AND(C11=$Q$9,D11=$S$6),A11,"")&amp;" "&amp;IF(AND(C12=$Q$9,D12=$S$6),A12,"")&amp;" "&amp;IF(AND(C13=$Q$9,D13=$S$6),A13,"")&amp;" "&amp;IF(AND(C14=$Q$9,D14=$S$6),A14,"")&amp;" "&amp;IF(AND(C15=$Q$9,D15=$S$6),A15,"")&amp;" "&amp;IF(AND(C16=$Q$9,D16=$S$6),A16,"")&amp;" "&amp;IF(AND(C17=$Q$9,D17=$S$6),A17,"")&amp;" "&amp;IF(AND(C18=$Q$9,D18=$S$6),A18,"")&amp;" "&amp;IF(AND(C19=$Q$9,D19=$S$6),A19,"")&amp;" "&amp;IF(AND(C20=$Q$9,D20=$S$6),A20,"")&amp;" "&amp;IF(AND(C21=$Q$9,D21=$S$6),A21,"")&amp;" "&amp;IF(AND(C22=$Q$9,D22=$S$6),A22,"")&amp;" "&amp;IF(AND(C23=$Q$9,D23=$S$6),A23,"")&amp;" "&amp;IF(AND(C24=$Q$9,D24=$S$6),A24,"")&amp;" "&amp;IF(AND(C25=$Q$9,D25=$S$6),A25,"")&amp;" "&amp;IF(AND(C26=$Q$9,D26=$S$6),A26,"")&amp;" "&amp;IF(AND(C27=$Q$9,D27=$S$6),A27,"")&amp;" "&amp;IF(AND(C28=$Q$9,D28=$S$6),A28,"")&amp;" "&amp;IF(AND(C29=$Q$9,D29=$S$6),A29,"")&amp;" "&amp;IF(AND(C30=$Q$9,D30=$S$6),A30,"")&amp;" "&amp;IF(AND(C31=$Q$9,D31=$S$6),A31,"")&amp;" "&amp;IF(AND(C32=$Q$9,D32=$S$6),A32,"")&amp;" "&amp;IF(AND(C33=$Q$9,D33=$S$6),A33,"")&amp;" "&amp;IF(AND(C34=$Q$9,D34=$S$6),A34,"")&amp;" "&amp;IF(AND(C35=$Q$9,D35=$S$6),A35,"")&amp;" "&amp;IF(AND(C36=$Q$9,D36=$S$6),A36,"")&amp;" "&amp;IF(AND(C37=$Q$9,D37=$S$6),A37,"")&amp;" "&amp;IF(AND(C38=$Q$9,D38=$S$6),A38,"")&amp;" "&amp;IF(AND(C39=$Q$9,D39=$S$6),A39,"")&amp;" "&amp;IF(AND(C40=$Q$9,D40=$S$6),A40,"")&amp;" "&amp;IF(AND(C41=$Q$9,D41=$S$6),A41,"")&amp;" "&amp;IF(AND(C42=$Q$9,D42=$S$6),A42,"")&amp;" "&amp;IF(AND(C43=$Q$9,D43=$S$6),A43,"")&amp;" "&amp;IF(AND(C44=$Q$9,D44=$S$6),A44,"")&amp;" "&amp;IF(AND(C45=$Q$9,D45=$S$6),A45,"")&amp;" "&amp;IF(AND(C46=$Q$9,D46=$S$6),A46,"")&amp;" "&amp;IF(AND(C47=$Q$9,D47=$S$6),A47,"")&amp;" "&amp;IF(AND(C48=$Q$9,D48=$S$6),A48,"")&amp;" "&amp;IF(AND(C49=$Q$9,D49=$S$6),A49,"")&amp;" "&amp;IF(AND(C50=$Q$9,D50=$S$6),A50,"")&amp;" "&amp;IF(AND(C51=$Q$9,D51=$S$6),A51,"")&amp;" "&amp;IF(AND(C52=$Q$9,D52=$S$6),A52,"")&amp;" "&amp;IF(AND(C53=$Q$9,D53=$S$6),A53,"")&amp;" "&amp;IF(AND(C54=$Q$9,D54=$S$6),A54,"")&amp;" "&amp;IF(AND(C55=$Q$9,D55=$S$6),A55,"")&amp;" "&amp;IF(AND(C56=$Q$9,D56=$S$6),A56,"")&amp;" "&amp;IF(AND(C57=$Q$9,D57=$S$6),A57,"")&amp;" "&amp;IF(AND(C58=$Q$9,D58=$S$6),A58,"")&amp;" "&amp;IF(AND(C59=$Q$9,D59=$S$6),A59,"")&amp;" "&amp;IF(AND(C60=$Q$9,D60=$S$6),A60,"")&amp;" "&amp;IF(AND(C61=$Q$9,D61=$S$6),A61,"")&amp;" "&amp;IF(AND(C62=$Q$9,D62=$S$6),A62,"")&amp;" "&amp;IF(AND(C63=$Q$9,D63=$S$6),A63,"")&amp;" "&amp;IF(AND(C64=$Q$9,D64=$S$6),A64,"")&amp;" "&amp;IF(AND(C65=$Q$9,D65=$S$6),A65,"")&amp;" "&amp;IF(AND(C66=$Q$9,D66=$S$6),A66,"")&amp;" "&amp;IF(AND(C67=$Q$9,D67=$S$6),A67,"")&amp;" "&amp;IF(AND(C68=$Q$9,D68=$S$6),A68,"")&amp;" "&amp;IF(AND(C69=$Q$9,D69=$S$6),A69,"")&amp;" "&amp;IF(AND(C70=$Q$9,D70=$S$6),A70,"")&amp;" "&amp;IF(AND(C71=$Q$9,D71=$S$6),A71,"")&amp;" "&amp;IF(AND(C72=$Q$9,D72=$S$6),A72,"")&amp;" "&amp;IF(AND(C73=$Q$9,D73=$S$6),A73,"")&amp;" "&amp;IF(AND(C74=$Q$9,D74=$S$6),A74,"")&amp;" "&amp;IF(AND(C75=$Q$9,D75=$S$6),A75,"")</f>
        <v xml:space="preserve"> R2AJ                R1GD R1GRF R1GT         R3GF                            R6GIP         R1GCI   </v>
      </c>
      <c r="K9" s="509" t="str">
        <f>IF(AND(C7=$Q$9,D7=$T$6),A7,"")&amp;" "&amp;IF(AND(C8=$Q$9,D8=$T$6),A8,"")&amp;" "&amp;IF(AND(C9=$Q$9,D9=$T$6),A9,"")&amp;" "&amp;IF(AND(C10=$Q$9,D10=$T$6),A10,"")&amp;" "&amp;IF(AND(C11=$Q$9,D11=$T$6),A11,"")&amp;" "&amp;IF(AND(C12=$Q$9,D12=$T$6),A12,"")&amp;" "&amp;IF(AND(C13=$Q$9,D13=$T$6),A13,"")&amp;" "&amp;IF(AND(C14=$Q$9,D14=$T$6),A14,"")&amp;" "&amp;IF(AND(C15=$Q$9,D15=$T$6),A15,"")&amp;" "&amp;IF(AND(C16=$Q$9,D16=$T$6),A16,"")&amp;" "&amp;IF(AND(C17=$Q$9,D17=$T$6),A17,"")&amp;" "&amp;IF(AND(C18=$Q$9,D18=$T$6),A18,"")&amp;" "&amp;IF(AND(C19=$Q$9,D19=$T$6),A19,"")&amp;" "&amp;IF(AND(C20=$Q$9,D20=$T$6),A20,"")&amp;" "&amp;IF(AND(C21=$Q$9,D21=$T$6),A21,"")&amp;" "&amp;IF(AND(C22=$Q$9,D22=$T$6),A22,"")&amp;" "&amp;IF(AND(C23=$Q$9,D23=$T$6),A23,"")&amp;" "&amp;IF(AND(C24=$Q$9,D24=$T$6),A24,"")&amp;" "&amp;IF(AND(C25=$Q$9,D25=$T$6),A25,"")&amp;" "&amp;IF(AND(C26=$Q$9,D26=$T$6),A26,"")&amp;" "&amp;IF(AND(C27=$Q$9,D27=$T$6),A27,"")&amp;" "&amp;IF(AND(C28=$Q$9,D28=$T$6),A28,"")&amp;" "&amp;IF(AND(C29=$Q$9,D29=$T$6),A29,"")&amp;" "&amp;IF(AND(C30=$Q$9,D30=$T$6),A30,"")&amp;" "&amp;IF(AND(C31=$Q$9,D31=$T$6),A31,"")&amp;" "&amp;IF(AND(C32=$Q$9,D32=$T$6),A32,"")&amp;" "&amp;IF(AND(C33=$Q$9,D33=$T$6),A33,"")&amp;" "&amp;IF(AND(C34=$Q$9,D34=$T$6),A34,"")&amp;" "&amp;IF(AND(C35=$Q$9,D35=$T$6),A35,"")&amp;" "&amp;IF(AND(C36=$Q$9,D36=$T$6),A36,"")&amp;" "&amp;IF(AND(C37=$Q$9,D37=$T$6),A37,"")&amp;" "&amp;IF(AND(C38=$Q$9,D38=$T$6),A38,"")&amp;" "&amp;IF(AND(C39=$Q$9,D39=$T$6),A39,"")&amp;" "&amp;IF(AND(C40=$Q$9,D40=$T$6),A40,"")&amp;" "&amp;IF(AND(C41=$Q$9,D41=$T$6),A41,"")&amp;" "&amp;IF(AND(C42=$Q$9,D42=$T$6),A42,"")&amp;" "&amp;IF(AND(C43=$Q$9,D43=$T$6),A43,"")&amp;" "&amp;IF(AND(C44=$Q$9,D44=$T$6),A44,"")&amp;" "&amp;IF(AND(C45=$Q$9,D45=$T$6),A45,"")&amp;" "&amp;IF(AND(C46=$Q$9,D46=$T$6),A46,"")&amp;" "&amp;IF(AND(C47=$Q$9,D47=$T$6),A47,"")&amp;" "&amp;IF(AND(C48=$Q$9,D48=$T$6),A48,"")&amp;" "&amp;IF(AND(C49=$Q$9,D49=$T$6),A49,"")&amp;" "&amp;IF(AND(C50=$Q$9,D50=$T$6),A50,"")&amp;" "&amp;IF(AND(C51=$Q$9,D51=$T$6),A51,"")&amp;" "&amp;IF(AND(C52=$Q$9,D52=$T$6),A52,"")&amp;" "&amp;IF(AND(C53=$Q$9,D53=$T$6),A53,"")&amp;" "&amp;IF(AND(C54=$Q$9,D54=$T$6),A54,"")&amp;" "&amp;IF(AND(C55=$Q$9,D55=$T$6),A55,"")&amp;" "&amp;IF(AND(C56=$Q$9,D56=$T$6),A56,"")&amp;" "&amp;IF(AND(C57=$Q$9,D57=$T$6),A57,"")&amp;" "&amp;IF(AND(C58=$Q$9,D58=$T$6),A58,"")&amp;" "&amp;IF(AND(C59=$Q$9,D59=$T$6),A59,"")&amp;" "&amp;IF(AND(C60=$Q$9,D60=$T$6),A60,"")&amp;" "&amp;IF(AND(C61=$Q$9,D61=$T$6),A61,"")&amp;" "&amp;IF(AND(C62=$Q$9,D62=$T$6),A62,"")&amp;" "&amp;IF(AND(C63=$Q$9,D63=$T$6),A63,"")&amp;" "&amp;IF(AND(C64=$Q$9,D64=$T$6),A64,"")&amp;" "&amp;IF(AND(C65=$Q$9,D65=$T$6),A65,"")&amp;" "&amp;IF(AND(C66=$Q$9,D66=$T$6),A66,"")&amp;" "&amp;IF(AND(C67=$Q$9,D67=$T$6),A67,"")&amp;" "&amp;IF(AND(C68=$Q$9,D68=$T$6),A68,"")&amp;" "&amp;IF(AND(C69=$Q$9,D69=$T$6),A69,"")&amp;" "&amp;IF(AND(C70=$Q$9,D70=$T$6),A70,"")&amp;" "&amp;IF(AND(C71=$Q$9,D71=$T$6),A71,"")&amp;" "&amp;IF(AND(C72=$Q$9,D72=$T$6),A72,"")&amp;" "&amp;IF(AND(C73=$Q$9,D73=$T$6),A73,"")&amp;" "&amp;IF(AND(C74=$Q$9,D74=$T$6),A74,"")&amp;" "&amp;IF(AND(C75=$Q$9,D75=$T$6),A75,"")</f>
        <v xml:space="preserve">         R1DE R2DE   R1GC                      R1GI     R3GH  R1GS R2GS R3GS R4GS       R2GIP R3GIP R4GIP              </v>
      </c>
      <c r="L9" s="507" t="str">
        <f>IF(AND(C7=$Q$9,D7=$U$6),A7,"")&amp;" "&amp;IF(AND(C8=$Q$9,D8=$U$6),A8,"")&amp;" "&amp;IF(AND(C9=$Q$9,D9=$U$6),A9,"")&amp;" "&amp;IF(AND(C10=$Q$9,D10=$U$6),A10,"")&amp;" "&amp;IF(AND(C11=$Q$9,D11=$U$6),A11,"")&amp;" "&amp;IF(AND(C12=$Q$9,D12=$U$6),A12,"")&amp;" "&amp;IF(AND(C13=$Q$9,D13=$U$6),A13,"")&amp;" "&amp;IF(AND(C14=$Q$9,D14=$U$6),A14,"")&amp;" "&amp;IF(AND(C15=$Q$9,D15=$U$6),A15,"")&amp;" "&amp;IF(AND(C16=$Q$9,D16=$U$6),A16,"")&amp;" "&amp;IF(AND(C17=$Q$9,D17=$U$6),A17,"")&amp;" "&amp;IF(AND(C18=$Q$9,D18=$U$6),A18,"")&amp;" "&amp;IF(AND(C19=$Q$9,D19=$U$6),A19,"")&amp;" "&amp;IF(AND(C20=$Q$9,D20=$U$6),A20,"")&amp;" "&amp;IF(AND(C21=$Q$9,D21=$U$6),A21,"")&amp;" "&amp;IF(AND(C22=$Q$9,D22=$U$6),A22,"")&amp;" "&amp;IF(AND(C23=$Q$9,D23=$U$6),A23,"")&amp;" "&amp;IF(AND(C24=$Q$9,D24=$U$6),A24,"")&amp;" "&amp;IF(AND(C25=$Q$9,D25=$U$6),A25,"")&amp;" "&amp;IF(AND(C26=$Q$9,D26=$U$6),A26,"")&amp;" "&amp;IF(AND(C27=$Q$9,D27=$U$6),A27,"")&amp;" "&amp;IF(AND(C28=$Q$9,D28=$U$6),A28,"")&amp;" "&amp;IF(AND(C29=$Q$9,D29=$U$6),A29,"")&amp;" "&amp;IF(AND(C30=$Q$9,D30=$U$6),A30,"")&amp;" "&amp;IF(AND(C31=$Q$9,D31=$U$6),A31,"")&amp;" "&amp;IF(AND(C32=$Q$9,D32=$U$6),A32,"")&amp;" "&amp;IF(AND(C33=$Q$9,D33=$U$6),A33,"")&amp;" "&amp;IF(AND(C34=$Q$9,D34=$U$6),A34,"")&amp;" "&amp;IF(AND(C35=$Q$9,D35=$U$6),A35,"")&amp;" "&amp;IF(AND(C36=$Q$9,D36=$U$6),A36,"")&amp;" "&amp;IF(AND(C37=$Q$9,D37=$U$6),A37,"")&amp;" "&amp;IF(AND(C38=$Q$9,D38=$U$6),A38,"")&amp;" "&amp;IF(AND(C39=$Q$9,D39=$U$6),A39,"")&amp;" "&amp;IF(AND(C40=$Q$9,D40=$U$6),A40,"")&amp;" "&amp;IF(AND(C41=$Q$9,D41=$U$6),A41,"")&amp;" "&amp;IF(AND(C42=$Q$9,D42=$U$6),A42,"")&amp;" "&amp;IF(AND(C43=$Q$9,D43=$U$6),A43,"")&amp;" "&amp;IF(AND(C44=$Q$9,D44=$U$6),A44,"")&amp;" "&amp;IF(AND(C45=$Q$9,D45=$U$6),A45,"")&amp;" "&amp;IF(AND(C46=$Q$9,D46=$U$6),A46,"")&amp;" "&amp;IF(AND(C47=$Q$9,D47=$U$6),A47,"")&amp;" "&amp;IF(AND(C48=$Q$9,D48=$U$6),A48,"")&amp;" "&amp;IF(AND(C49=$Q$9,D49=$U$6),A49,"")&amp;" "&amp;IF(AND(C50=$Q$9,D50=$U$6),A50,"")&amp;" "&amp;IF(AND(C51=$Q$9,D51=$U$6),A51,"")&amp;" "&amp;IF(AND(C52=$Q$9,D52=$U$6),A52,"")&amp;" "&amp;IF(AND(C53=$Q$9,D53=$U$6),A53,"")&amp;" "&amp;IF(AND(C54=$Q$9,D54=$U$6),A54,"")&amp;" "&amp;IF(AND(C55=$Q$9,D55=$U$6),A55,"")&amp;" "&amp;IF(AND(C56=$Q$9,D56=$U$6),A56,"")&amp;" "&amp;IF(AND(C57=$Q$9,D57=$U$6),A57,"")&amp;" "&amp;IF(AND(C58=$Q$9,D58=$U$6),A58,"")&amp;" "&amp;IF(AND(C59=$Q$9,D59=$U$6),A59,"")&amp;" "&amp;IF(AND(C60=$Q$9,D60=$U$6),A60,"")&amp;" "&amp;IF(AND(C61=$Q$9,D61=$U$6),A61,"")&amp;" "&amp;IF(AND(C62=$Q$9,D62=$U$6),A62,"")&amp;" "&amp;IF(AND(C63=$Q$9,D63=$U$6),A63,"")&amp;" "&amp;IF(AND(C64=$Q$9,D64=$U$6),A64,"")&amp;" "&amp;IF(AND(C65=$Q$9,D65=$U$6),A65,"")&amp;" "&amp;IF(AND(C66=$Q$9,D66=$U$6),A66,"")&amp;" "&amp;IF(AND(C67=$Q$9,D67=$U$6),A67,"")&amp;" "&amp;IF(AND(C68=$Q$9,D68=$U$6),A68,"")&amp;" "&amp;IF(AND(C69=$Q$9,D69=$U$6),A69,"")&amp;" "&amp;IF(AND(C70=$Q$9,D70=$U$6),A70,"")&amp;" "&amp;IF(AND(C71=$Q$9,D71=$U$6),A71,"")&amp;" "&amp;IF(AND(C72=$Q$9,D72=$U$6),A72,"")&amp;" "&amp;IF(AND(C73=$Q$9,D73=$U$6),A73,"")&amp;" "&amp;IF(AND(C74=$Q$9,D74=$U$6),A74,"")&amp;" "&amp;IF(AND(C75=$Q$9,D75=$U$6),A75,"")</f>
        <v xml:space="preserve">              R1GE R2GE R3GE                    R1SM R2SM  R2GH       R1AB R2AB R3AB R4AB R5AB        R8GIP R9GIP R10GIP R11GIP R12GIP R13GIP R14GIP    </v>
      </c>
      <c r="M9" s="508" t="str">
        <f>IF(AND(C7=$Q$9,D7=$V$6),A7,"")&amp;" "&amp;IF(AND(C8=$Q$9,D8=$V$6),A8,"")&amp;" "&amp;IF(AND(C9=$Q$9,D9=$V$6),A9,"")&amp;" "&amp;IF(AND(C10=$Q$9,D10=$V$6),A10,"")&amp;" "&amp;IF(AND(C11=$Q$9,D11=$V$6),A11,"")&amp;" "&amp;IF(AND(C12=$Q$9,D12=$V$6),A12,"")&amp;" "&amp;IF(AND(C13=$Q$9,D13=$V$6),A13,"")&amp;" "&amp;IF(AND(C14=$Q$9,D14=$V$6),A14,"")&amp;" "&amp;IF(AND(C15=$Q$9,D15=$V$6),A15,"")&amp;" "&amp;IF(AND(C16=$Q$9,D16=$V$6),A16,"")&amp;" "&amp;IF(AND(C17=$Q$9,D17=$V$6),A17,"")&amp;" "&amp;IF(AND(C18=$Q$9,D18=$V$6),A18,"")&amp;" "&amp;IF(AND(C19=$Q$9,D19=$V$6),A19,"")&amp;" "&amp;IF(AND(C20=$Q$9,D20=$V$6),A20,"")&amp;" "&amp;IF(AND(C21=$Q$9,D21=$V$6),A21,"")&amp;" "&amp;IF(AND(C22=$Q$9,D22=$V$6),A22,"")&amp;" "&amp;IF(AND(C23=$Q$9,D23=$V$6),A23,"")&amp;" "&amp;IF(AND(C24=$Q$9,D24=$V$6),A24,"")&amp;" "&amp;IF(AND(C25=$Q$9,D25=$V$6),A25,"")&amp;" "&amp;IF(AND(C26=$Q$9,D26=$V$6),A26,"")&amp;" "&amp;IF(AND(C27=$Q$9,D27=$V$6),A27,"")&amp;" "&amp;IF(AND(C28=$Q$9,D28=$V$6),A28,"")&amp;" "&amp;IF(AND(C29=$Q$9,D29=$V$6),A29,"")&amp;" "&amp;IF(AND(C30=$Q$9,D30=$V$6),A30,"")&amp;" "&amp;IF(AND(C31=$Q$9,D31=$V$6),A31,"")&amp;" "&amp;IF(AND(C32=$Q$9,D32=$V$6),A32,"")&amp;" "&amp;IF(AND(C33=$Q$9,D33=$V$6),A33,"")&amp;" "&amp;IF(AND(C34=$Q$9,D34=$V$6),A34,"")&amp;" "&amp;IF(AND(C35=$Q$9,D35=$V$6),A35,"")&amp;" "&amp;IF(AND(C36=$Q$9,D36=$V$6),A36,"")&amp;" "&amp;IF(AND(C37=$Q$9,D37=$V$6),A37,"")&amp;" "&amp;IF(AND(C38=$Q$9,D38=$V$6),A38,"")&amp;" "&amp;IF(AND(C39=$Q$9,D39=$V$6),A39,"")&amp;" "&amp;IF(AND(C40=$Q$9,D40=$V$6),A40,"")&amp;" "&amp;IF(AND(C41=$Q$9,D41=$V$6),A41,"")&amp;" "&amp;IF(AND(C42=$Q$9,D42=$V$6),A42,"")&amp;" "&amp;IF(AND(C43=$Q$9,D43=$V$6),A43,"")&amp;" "&amp;IF(AND(C44=$Q$9,D44=$V$6),A44,"")&amp;" "&amp;IF(AND(C45=$Q$9,D45=$V$6),A45,"")&amp;" "&amp;IF(AND(C46=$Q$9,D46=$V$6),A46,"")&amp;" "&amp;IF(AND(C47=$Q$9,D47=$V$6),A47,"")&amp;" "&amp;IF(AND(C48=$Q$9,D48=$V$6),A48,"")&amp;" "&amp;IF(AND(C49=$Q$9,D49=$V$6),A49,"")&amp;" "&amp;IF(AND(C50=$Q$9,D50=$V$6),A50,"")&amp;" "&amp;IF(AND(C51=$Q$9,D51=$V$6),A51,"")&amp;" "&amp;IF(AND(C52=$Q$9,D52=$V$6),A52,"")&amp;" "&amp;IF(AND(C53=$Q$9,D53=$V$6),A53,"")&amp;" "&amp;IF(AND(C54=$Q$9,D54=$V$6),A54,"")&amp;" "&amp;IF(AND(C55=$Q$9,D55=$V$6),A55,"")&amp;" "&amp;IF(AND(C56=$Q$9,D56=$V$6),A56,"")&amp;" "&amp;IF(AND(C57=$Q$9,D57=$V$6),A57,"")&amp;" "&amp;IF(AND(C58=$Q$9,D58=$V$6),A58,"")&amp;" "&amp;IF(AND(C59=$Q$9,D59=$V$6),A59,"")&amp;" "&amp;IF(AND(C60=$Q$9,D60=$V$6),A60,"")&amp;" "&amp;IF(AND(C61=$Q$9,D61=$V$6),A61,"")&amp;" "&amp;IF(AND(C62=$Q$9,D62=$V$6),A62,"")&amp;" "&amp;IF(AND(C63=$Q$9,D63=$V$6),A63,"")&amp;" "&amp;IF(AND(C64=$Q$9,D64=$V$6),A64,"")&amp;" "&amp;IF(AND(C65=$Q$9,D65=$V$6),A65,"")&amp;" "&amp;IF(AND(C66=$Q$9,D66=$V$6),A66,"")&amp;" "&amp;IF(AND(C67=$Q$9,D67=$V$6),A67,"")&amp;" "&amp;IF(AND(C68=$Q$9,D68=$V$6),A68,"")&amp;" "&amp;IF(AND(C69=$Q$9,D69=$V$6),A69,"")&amp;" "&amp;IF(AND(C70=$Q$9,D70=$V$6),A70,"")&amp;" "&amp;IF(AND(C71=$Q$9,D71=$V$6),A71,"")&amp;" "&amp;IF(AND(C72=$Q$9,D72=$V$6),A72,"")&amp;" "&amp;IF(AND(C73=$Q$9,D73=$V$6),A73,"")&amp;" "&amp;IF(AND(C74=$Q$9,D74=$V$6),A74,"")&amp;" "&amp;IF(AND(C75=$Q$9,D75=$V$6),A75,"")</f>
        <v xml:space="preserve">                              R2GCT                                      </v>
      </c>
      <c r="N9" s="218"/>
      <c r="O9" s="713"/>
      <c r="P9" s="221">
        <v>0.6</v>
      </c>
      <c r="Q9" s="438" t="s">
        <v>267</v>
      </c>
      <c r="R9" s="442" t="s">
        <v>75</v>
      </c>
      <c r="S9" s="442" t="s">
        <v>75</v>
      </c>
      <c r="T9" s="442" t="s">
        <v>75</v>
      </c>
      <c r="U9" s="440" t="s">
        <v>278</v>
      </c>
      <c r="V9" s="441" t="s">
        <v>279</v>
      </c>
      <c r="Y9" s="207"/>
      <c r="Z9" s="207"/>
      <c r="AA9" s="214"/>
      <c r="AB9" s="224"/>
      <c r="AC9" s="225"/>
      <c r="AD9" s="222"/>
      <c r="AE9" s="222"/>
      <c r="AF9" s="222"/>
      <c r="AG9" s="222"/>
      <c r="AH9" s="226"/>
      <c r="AI9" s="214"/>
      <c r="AJ9" s="214"/>
    </row>
    <row r="10" spans="1:36" ht="174" customHeight="1" x14ac:dyDescent="0.2">
      <c r="A10" s="484" t="str">
        <f>TEXT('3 PROBABIL E IMPACTO INHERENTE'!A10,)</f>
        <v>R4AJ</v>
      </c>
      <c r="B10" s="485" t="str">
        <f>'3 PROBABIL E IMPACTO INHERENTE'!B10</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491" t="str">
        <f>+'3 PROBABIL E IMPACTO INHERENTE'!F10</f>
        <v>Baja</v>
      </c>
      <c r="D10" s="491" t="str">
        <f>+'3 PROBABIL E IMPACTO INHERENTE'!N10</f>
        <v>Moderado</v>
      </c>
      <c r="E10" s="481" t="str">
        <f t="shared" si="0"/>
        <v>Moderado</v>
      </c>
      <c r="F10" s="218"/>
      <c r="G10" s="711"/>
      <c r="H10" s="494" t="s">
        <v>264</v>
      </c>
      <c r="I10" s="510" t="str">
        <f>+IF(AND(C7=$Q$10,D7=$R$6),A7,"")&amp;" "&amp;IF(AND(C8=$Q$10,D8=$R$6),A8,"")&amp;" "&amp;IF(AND(C9=$Q$10,D9=$R$6),A9,"")&amp;" "&amp;IF(AND(C10=$Q$10,D10=$R$6),A10,"")&amp;" "&amp;IF(AND(C11=$Q$10,D11=$R$6),A11,"")&amp;" "&amp;IF(AND(C12=$Q$10,D12=$R$6),A12,"")&amp;" "&amp;IF(AND(C13=$Q$10,D13=$R$6),A13,"")&amp;" "&amp;IF(AND(C14=$Q$10,D14=$R$6),A14,"")&amp;" "&amp;IF(AND(C15=$Q$10,D15=$R$6),A15,"")&amp;" "&amp;IF(AND(C16=$Q$10,D16=$R$6),A16,"")&amp;" "&amp;IF(AND(C17=$Q$10,D17=$R$6),A17,"")&amp;" "&amp;IF(AND(C18=$Q$10,D18=$R$6),A18,"")&amp;" "&amp;IF(AND(C19=$Q$10,D19=$R$6),A19,"")&amp;" "&amp;IF(AND(C20=$Q$10,D20=$R$6),A20,"")&amp;" "&amp;IF(AND(C21=$Q$10,D21=$R$6),A21,"")&amp;" "&amp;IF(AND(C22=$Q$10,D22=$R$6),A22,"")&amp;" "&amp;IF(AND(C23=$Q$10,D23=$R$6),A23,"")&amp;" "&amp;IF(AND(C24=$Q$10,D24=$R$6),A24,"")&amp;" "&amp;IF(AND(C25=$Q$10,D25=$R$6),A25,"")&amp;" "&amp;IF(AND(C26=$Q$10,D26=$R$6),A26,"")&amp;" "&amp;IF(AND(C27=$Q$10,D27=$R$6),A27,"")&amp;" "&amp;IF(AND(C28=$Q$10,D28=$R$6),A28,"")&amp;" "&amp;IF(AND(C29=$Q$10,D29=$R$6),A29,"")&amp;" "&amp;IF(AND(C30=$Q$10,D30=$R$6),A30,"")&amp;" "&amp;IF(AND(C31=$Q$10,D31=$R$6),A31,"")&amp;" "&amp;IF(AND(C32=$Q$10,D32=$R$6),A32,"")&amp;" "&amp;IF(AND(C33=$Q$10,D33=$R$6),A33,"")&amp;" "&amp;IF(AND(C34=$Q$10,D34=$R$6),A34,"")&amp;" "&amp;IF(AND(C35=$Q$10,D35=$R$6),A35,"")&amp;" "&amp;IF(AND(C36=$Q$10,D36=$R$6),A36,"")&amp;" "&amp;IF(AND(C37=$Q$10,D37=$R$6),A37,"")&amp;" "&amp;IF(AND(C38=$Q$10,D38=$R$6),A38,"")&amp;" "&amp;IF(AND(C39=$Q$10,D39=$R$6),A39,"")&amp;" "&amp;IF(AND(C40=$Q$10,D40=$R$6),A40,"")&amp;" "&amp;IF(AND(C41=$Q$10,D41=$R$6),A41,"")&amp;" "&amp;IF(AND(C42=$Q$10,D42=$R$6),A42,"")&amp;" "&amp;IF(AND(C43=$Q$10,D43=$R$6),A43,"")&amp;" "&amp;IF(AND(C44=$Q$10,D44=$R$6),A44,"")&amp;" "&amp;IF(AND(C45=$Q$10,D45=$R$6),A45,"")&amp;" "&amp;IF(AND(C46=$Q$10,D46=$R$6),A46,"")&amp;" "&amp;IF(AND(C47=$Q$10,D47=$R$6),A47,"")&amp;" "&amp;IF(AND(C48=$Q$10,D48=$R$6),A48,"")&amp;" "&amp;IF(AND(C49=$Q$10,D49=$R$6),A49,"")&amp;" "&amp;IF(AND(C50=$Q$10,D50=$R$6),A50,"")&amp;" "&amp;IF(AND(C51=$Q$10,D51=$R$6),A51,"")&amp;" "&amp;IF(AND(C52=$Q$10,D52=$R$6),A52,"")&amp;" "&amp;IF(AND(C53=$Q$10,D53=$R$6),A53,"")&amp;" "&amp;IF(AND(C54=$Q$10,D54=$R$6),A54,"")&amp;" "&amp;IF(AND(C55=$Q$10,D55=$R$6),A55,"")&amp;" "&amp;IF(AND(C56=$Q$10,D56=$R$6),A56,"")&amp;" "&amp;IF(AND(C57=$Q$10,D57=$R$6),A57,"")&amp;" "&amp;IF(AND(C58=$Q$10,D58=$R$6),A58,"")&amp;" "&amp;IF(AND(C59=$Q$10,D59=$R$6),A59,"")&amp;" "&amp;IF(AND(C60=$Q$10,D60=$R$6),A60,"")&amp;" "&amp;IF(AND(C61=$Q$10,D61=$R$6),A61,"")&amp;" "&amp;IF(AND(C62=$Q$10,D62=$R$6),A62,"")&amp;" "&amp;IF(AND(C63=$Q$10,D63=$R$6),A63,"")&amp;" "&amp;IF(AND(C64=$Q$10,D64=$R$6),A64,"")&amp;" "&amp;IF(AND(C65=$Q$10,D65=$R$6),A65,"")&amp;" "&amp;IF(AND(C66=$Q$10,D66=$R$6),A66,"")&amp;" "&amp;IF(AND(C67=$Q$10,D67=$R$6),A67,"")&amp;" "&amp;IF(AND(C68=$Q$10,D68=$R$6),A68,"")&amp;" "&amp;IF(AND(C69=$Q$10,D69=$R$6),A69,"")&amp;" "&amp;IF(AND(C70=$Q$10,D70=$R$6),A70,"")&amp;" "&amp;IF(AND(C71=$Q$10,D71=$R$6),A71,"")&amp;" "&amp;IF(AND(C72=$Q$10,D72=$R$6),A72,"")&amp;" "&amp;IF(AND(C73=$Q$10,D73=$R$6),A73,"")&amp;" "&amp;IF(AND(C74=$Q$10,D74=$R$6),A74,"")&amp;" "&amp;IF(AND(C75=$Q$10,D75=$R$6),A75,"")</f>
        <v xml:space="preserve">                                                                    </v>
      </c>
      <c r="J10" s="509" t="str">
        <f>IF(AND(C7=$Q$10,D7=$S$6),A7,"")&amp;" "&amp;IF(AND(C8=$Q$10,D8=$S$6),A8,"")&amp;" "&amp;IF(AND(C9=$Q$10,D9=$S$6),A9,"")&amp;" "&amp;IF(AND(C10=$Q$10,D10=$S$6),A10,"")&amp;" "&amp;IF(AND(C11=$Q$10,D11=$S$6),A11,"")&amp;" "&amp;IF(AND(C12=$Q$10,D12=$S$6),A12,"")&amp;" "&amp;IF(AND(C13=$Q$10,D13=$S$6),A13,"")&amp;" "&amp;IF(AND(C14=$Q$10,D14=$S$6),A14,"")&amp;" "&amp;IF(AND(C15=$Q$10,D15=$S$6),A15,"")&amp;" "&amp;IF(AND(C16=$Q$10,D16=$S$6),A16,"")&amp;" "&amp;IF(AND(C17=$Q$10,D17=$S$6),A17,"")&amp;" "&amp;IF(AND(C18=$Q$10,D18=$S$6),A18,"")&amp;" "&amp;IF(AND(C19=$Q$10,D19=$S$6),A19,"")&amp;" "&amp;IF(AND(C20=$Q$10,D20=$S$6),A20,"")&amp;" "&amp;IF(AND(C21=$Q$10,D21=$S$6),A21,"")&amp;" "&amp;IF(AND(C22=$Q$10,D22=$S$6),A22,"")&amp;" "&amp;IF(AND(C23=$Q$10,D23=$S$6),A23,"")&amp;" "&amp;IF(AND(C24=$Q$10,D24=$S$6),A24,"")&amp;" "&amp;IF(AND(C25=$Q$10,D25=$S$6),A25,"")&amp;" "&amp;IF(AND(C26=$Q$10,D26=$S$6),A26,"")&amp;" "&amp;IF(AND(C27=$Q$10,D27=$S$6),A27,"")&amp;" "&amp;IF(AND(C28=$Q$10,D28=$S$6),A28,"")&amp;" "&amp;IF(AND(C29=$Q$10,D29=$S$6),A29,"")&amp;" "&amp;IF(AND(C30=$Q$10,D30=$S$6),A30,"")&amp;" "&amp;IF(AND(C31=$Q$10,D31=$S$6),A31,"")&amp;" "&amp;IF(AND(C32=$Q$10,D32=$S$6),A32,"")&amp;" "&amp;IF(AND(C33=$Q$10,D33=$S$6),A33,"")&amp;" "&amp;IF(AND(C34=$Q$10,D34=$S$6),A34,"")&amp;" "&amp;IF(AND(C35=$Q$10,D35=$S$6),A35,"")&amp;" "&amp;IF(AND(C36=$Q$10,D36=$S$6),A36,"")&amp;" "&amp;IF(AND(C37=$Q$10,D37=$S$6),A37,"")&amp;" "&amp;IF(AND(C38=$Q$10,D38=$S$6),A38,"")&amp;" "&amp;IF(AND(C39=$Q$10,D39=$S$6),A39,"")&amp;" "&amp;IF(AND(C40=$Q$10,D40=$S$6),A40,"")&amp;" "&amp;IF(AND(C41=$Q$10,D41=$S$6),A41,"")&amp;" "&amp;IF(AND(C42=$Q$10,D42=$S$6),A42,"")&amp;" "&amp;IF(AND(C43=$Q$10,D43=$S$6),A43,"")&amp;" "&amp;IF(AND(C44=$Q$10,D44=$S$6),A44,"")&amp;" "&amp;IF(AND(C45=$Q$10,D45=$S$6),A45,"")&amp;" "&amp;IF(AND(C46=$Q$10,D46=$S$6),A46,"")&amp;" "&amp;IF(AND(C47=$Q$10,D47=$S$6),A47,"")&amp;" "&amp;IF(AND(C48=$Q$10,D48=$S$6),A48,"")&amp;" "&amp;IF(AND(C49=$Q$10,D49=$S$6),A49,"")&amp;" "&amp;IF(AND(C50=$Q$10,D50=$S$6),A50,"")&amp;" "&amp;IF(AND(C51=$Q$10,D51=$S$6),A51,"")&amp;" "&amp;IF(AND(C52=$Q$10,D52=$S$6),A52,"")&amp;" "&amp;IF(AND(C53=$Q$10,D53=$S$6),A53,"")&amp;" "&amp;IF(AND(C54=$Q$10,D54=$S$6),A54,"")&amp;" "&amp;IF(AND(C55=$Q$10,D55=$S$6),A55,"")&amp;" "&amp;IF(AND(C56=$Q$10,D56=$S$6),A56,"")&amp;" "&amp;IF(AND(C57=$Q$10,D57=$S$6),A57,"")&amp;" "&amp;IF(AND(C58=$Q$10,D58=$S$6),A58,"")&amp;" "&amp;IF(AND(C59=$Q$10,D59=$S$6),A59,"")&amp;" "&amp;IF(AND(C60=$Q$10,D60=$S$6),A60,"")&amp;" "&amp;IF(AND(C61=$Q$10,D61=$S$6),A61,"")&amp;" "&amp;IF(AND(C62=$Q$10,D62=$S$6),A62,"")&amp;" "&amp;IF(AND(C63=$Q$10,D63=$S$6),A63,"")&amp;" "&amp;IF(AND(C64=$Q$10,D64=$S$6),A64,"")&amp;" "&amp;IF(AND(C65=$Q$10,D65=$S$6),A65,"")&amp;" "&amp;IF(AND(C66=$Q$10,D66=$S$6),A66,"")&amp;" "&amp;IF(AND(C67=$Q$10,D67=$S$6),A67,"")&amp;" "&amp;IF(AND(C68=$Q$10,D68=$S$6),A68,"")&amp;" "&amp;IF(AND(C69=$Q$10,D69=$S$6),A69,"")&amp;" "&amp;IF(AND(C70=$Q$10,D70=$S$6),A70,"")&amp;" "&amp;IF(AND(C71=$Q$10,D71=$S$6),A71,"")&amp;" "&amp;IF(AND(C72=$Q$10,D72=$S$6),A72,"")&amp;" "&amp;IF(AND(C73=$Q$10,D73=$S$6),A73,"")&amp;" "&amp;IF(AND(C74=$Q$10,D74=$S$6),A74,"")&amp;" "&amp;IF(AND(C75=$Q$10,D75=$S$6),A75,"")</f>
        <v xml:space="preserve">                    R2GT R3GT R4GT R5GT R6GT R7GT R1GF R2GF                                         </v>
      </c>
      <c r="K10" s="509" t="str">
        <f>IF(AND(C7=$Q$10,D7=$T$6),A7,"")&amp;" "&amp;IF(AND(C8=$Q$10,D8=$T$6),A8,"")&amp;" "&amp;IF(AND(C9=$Q$10,D9=$T$6),A9,"")&amp;" "&amp;IF(AND(C10=$Q$10,D10=$T$6),A10,"")&amp;" "&amp;IF(AND(C11=$Q$10,D11=$T$6),A11,"")&amp;" "&amp;IF(AND(C12=$Q$10,D12=$T$6),A12,"")&amp;" "&amp;IF(AND(C13=$Q$10,D13=$T$6),A13,"")&amp;" "&amp;IF(AND(C14=$Q$10,D14=$T$6),A14,"")&amp;" "&amp;IF(AND(C15=$Q$10,D15=$T$6),A15,"")&amp;" "&amp;IF(AND(C16=$Q$10,D16=$T$6),A16,"")&amp;" "&amp;IF(AND(C17=$Q$10,D17=$T$6),A17,"")&amp;" "&amp;IF(AND(C18=$Q$10,D18=$T$6),A18,"")&amp;" "&amp;IF(AND(C19=$Q$10,D19=$T$6),A19,"")&amp;" "&amp;IF(AND(C20=$Q$10,D20=$T$6),A20,"")&amp;" "&amp;IF(AND(C21=$Q$10,D21=$T$6),A21,"")&amp;" "&amp;IF(AND(C22=$Q$10,D22=$T$6),A22,"")&amp;" "&amp;IF(AND(C23=$Q$10,D23=$T$6),A23,"")&amp;" "&amp;IF(AND(C24=$Q$10,D24=$T$6),A24,"")&amp;" "&amp;IF(AND(C25=$Q$10,D25=$T$6),A25,"")&amp;" "&amp;IF(AND(C26=$Q$10,D26=$T$6),A26,"")&amp;" "&amp;IF(AND(C27=$Q$10,D27=$T$6),A27,"")&amp;" "&amp;IF(AND(C28=$Q$10,D28=$T$6),A28,"")&amp;" "&amp;IF(AND(C29=$Q$10,D29=$T$6),A29,"")&amp;" "&amp;IF(AND(C30=$Q$10,D30=$T$6),A30,"")&amp;" "&amp;IF(AND(C31=$Q$10,D31=$T$6),A31,"")&amp;" "&amp;IF(AND(C32=$Q$10,D32=$T$6),A32,"")&amp;" "&amp;IF(AND(C33=$Q$10,D33=$T$6),A33,"")&amp;" "&amp;IF(AND(C34=$Q$10,D34=$T$6),A34,"")&amp;" "&amp;IF(AND(C35=$Q$10,D35=$T$6),A35,"")&amp;" "&amp;IF(AND(C36=$Q$10,D36=$T$6),A36,"")&amp;" "&amp;IF(AND(C37=$Q$10,D37=$T$6),A37,"")&amp;" "&amp;IF(AND(C38=$Q$10,D38=$T$6),A38,"")&amp;" "&amp;IF(AND(C39=$Q$10,D39=$T$6),A39,"")&amp;" "&amp;IF(AND(C40=$Q$10,D40=$T$6),A40,"")&amp;" "&amp;IF(AND(C41=$Q$10,D41=$T$6),A41,"")&amp;" "&amp;IF(AND(C42=$Q$10,D42=$T$6),A42,"")&amp;" "&amp;IF(AND(C43=$Q$10,D43=$T$6),A43,"")&amp;" "&amp;IF(AND(C44=$Q$10,D44=$T$6),A44,"")&amp;" "&amp;IF(AND(C45=$Q$10,D45=$T$6),A45,"")&amp;" "&amp;IF(AND(C46=$Q$10,D46=$T$6),A46,"")&amp;" "&amp;IF(AND(C47=$Q$10,D47=$T$6),A47,"")&amp;" "&amp;IF(AND(C48=$Q$10,D48=$T$6),A48,"")&amp;" "&amp;IF(AND(C49=$Q$10,D49=$T$6),A49,"")&amp;" "&amp;IF(AND(C50=$Q$10,D50=$T$6),A50,"")&amp;" "&amp;IF(AND(C51=$Q$10,D51=$T$6),A51,"")&amp;" "&amp;IF(AND(C52=$Q$10,D52=$T$6),A52,"")&amp;" "&amp;IF(AND(C53=$Q$10,D53=$T$6),A53,"")&amp;" "&amp;IF(AND(C54=$Q$10,D54=$T$6),A54,"")&amp;" "&amp;IF(AND(C55=$Q$10,D55=$T$6),A55,"")&amp;" "&amp;IF(AND(C56=$Q$10,D56=$T$6),A56,"")&amp;" "&amp;IF(AND(C57=$Q$10,D57=$T$6),A57,"")&amp;" "&amp;IF(AND(C58=$Q$10,D58=$T$6),A58,"")&amp;" "&amp;IF(AND(C59=$Q$10,D59=$T$6),A59,"")&amp;" "&amp;IF(AND(C60=$Q$10,D60=$T$6),A60,"")&amp;" "&amp;IF(AND(C61=$Q$10,D61=$T$6),A61,"")&amp;" "&amp;IF(AND(C62=$Q$10,D62=$T$6),A62,"")&amp;" "&amp;IF(AND(C63=$Q$10,D63=$T$6),A63,"")&amp;" "&amp;IF(AND(C64=$Q$10,D64=$T$6),A64,"")&amp;" "&amp;IF(AND(C65=$Q$10,D65=$T$6),A65,"")&amp;" "&amp;IF(AND(C66=$Q$10,D66=$T$6),A66,"")&amp;" "&amp;IF(AND(C67=$Q$10,D67=$T$6),A67,"")&amp;" "&amp;IF(AND(C68=$Q$10,D68=$T$6),A68,"")&amp;" "&amp;IF(AND(C69=$Q$10,D69=$T$6),A69,"")&amp;" "&amp;IF(AND(C70=$Q$10,D70=$T$6),A70,"")&amp;" "&amp;IF(AND(C71=$Q$10,D71=$T$6),A71,"")&amp;" "&amp;IF(AND(C72=$Q$10,D72=$T$6),A72,"")&amp;" "&amp;IF(AND(C73=$Q$10,D73=$T$6),A73,"")&amp;" "&amp;IF(AND(C74=$Q$10,D74=$T$6),A74,"")&amp;" "&amp;IF(AND(C75=$Q$10,D75=$T$6),A75,"")</f>
        <v xml:space="preserve">   R4AJ    R2AR                                                R5GIP           R1GTS  </v>
      </c>
      <c r="L10" s="507" t="str">
        <f>IF(AND(C7=$Q$10,D7=$U$6),A7,"")&amp;" "&amp;IF(AND(C8=$Q$10,D8=$U$6),A8,"")&amp;" "&amp;IF(AND(C9=$Q$10,D9=$U$6),A9,"")&amp;" "&amp;IF(AND(C10=$Q$10,D10=$U$6),A10,"")&amp;" "&amp;IF(AND(C11=$Q$10,D11=$U$6),A11,"")&amp;" "&amp;IF(AND(C12=$Q$10,D12=$U$6),A12,"")&amp;" "&amp;IF(AND(C13=$Q$10,D13=$U$6),A13,"")&amp;" "&amp;IF(AND(C14=$Q$10,D14=$U$6),A14,"")&amp;" "&amp;IF(AND(C15=$Q$10,D15=$U$6),A15,"")&amp;" "&amp;IF(AND(C16=$Q$10,D16=$U$6),A16,"")&amp;" "&amp;IF(AND(C17=$Q$10,D17=$U$6),A17,"")&amp;" "&amp;IF(AND(C18=$Q$10,D18=$U$6),A18,"")&amp;" "&amp;IF(AND(C19=$Q$10,D19=$U$6),A19,"")&amp;" "&amp;IF(AND(C20=$Q$10,D20=$U$6),A20,"")&amp;" "&amp;IF(AND(C21=$Q$10,D21=$U$6),A21,"")&amp;" "&amp;IF(AND(C22=$Q$10,D22=$U$6),A22,"")&amp;" "&amp;IF(AND(C23=$Q$10,D23=$U$6),A23,"")&amp;" "&amp;IF(AND(C24=$Q$10,D24=$U$6),A24,"")&amp;" "&amp;IF(AND(C25=$Q$10,D25=$U$6),A25,"")&amp;" "&amp;IF(AND(C26=$Q$10,D26=$U$6),A26,"")&amp;" "&amp;IF(AND(C27=$Q$10,D27=$U$6),A27,"")&amp;" "&amp;IF(AND(C28=$Q$10,D28=$U$6),A28,"")&amp;" "&amp;IF(AND(C29=$Q$10,D29=$U$6),A29,"")&amp;" "&amp;IF(AND(C30=$Q$10,D30=$U$6),A30,"")&amp;" "&amp;IF(AND(C31=$Q$10,D31=$U$6),A31,"")&amp;" "&amp;IF(AND(C32=$Q$10,D32=$U$6),A32,"")&amp;" "&amp;IF(AND(C33=$Q$10,D33=$U$6),A33,"")&amp;" "&amp;IF(AND(C34=$Q$10,D34=$U$6),A34,"")&amp;" "&amp;IF(AND(C35=$Q$10,D35=$U$6),A35,"")&amp;" "&amp;IF(AND(C36=$Q$10,D36=$U$6),A36,"")&amp;" "&amp;IF(AND(C37=$Q$10,D37=$U$6),A37,"")&amp;" "&amp;IF(AND(C38=$Q$10,D38=$U$6),A38,"")&amp;" "&amp;IF(AND(C39=$Q$10,D39=$U$6),A39,"")&amp;" "&amp;IF(AND(C40=$Q$10,D40=$U$6),A40,"")&amp;" "&amp;IF(AND(C41=$Q$10,D41=$U$6),A41,"")&amp;" "&amp;IF(AND(C42=$Q$10,D42=$U$6),A42,"")&amp;" "&amp;IF(AND(C43=$Q$10,D43=$U$6),A43,"")&amp;" "&amp;IF(AND(C44=$Q$10,D44=$U$6),A44,"")&amp;" "&amp;IF(AND(C45=$Q$10,D45=$U$6),A45,"")&amp;" "&amp;IF(AND(C46=$Q$10,D46=$U$6),A46,"")&amp;" "&amp;IF(AND(C47=$Q$10,D47=$U$6),A47,"")&amp;" "&amp;IF(AND(C48=$Q$10,D48=$U$6),A48,"")&amp;" "&amp;IF(AND(C49=$Q$10,D49=$U$6),A49,"")&amp;" "&amp;IF(AND(C50=$Q$10,D50=$U$6),A50,"")&amp;" "&amp;IF(AND(C51=$Q$10,D51=$U$6),A51,"")&amp;" "&amp;IF(AND(C52=$Q$10,D52=$U$6),A52,"")&amp;" "&amp;IF(AND(C53=$Q$10,D53=$U$6),A53,"")&amp;" "&amp;IF(AND(C54=$Q$10,D54=$U$6),A54,"")&amp;" "&amp;IF(AND(C55=$Q$10,D55=$U$6),A55,"")&amp;" "&amp;IF(AND(C56=$Q$10,D56=$U$6),A56,"")&amp;" "&amp;IF(AND(C57=$Q$10,D57=$U$6),A57,"")&amp;" "&amp;IF(AND(C58=$Q$10,D58=$U$6),A58,"")&amp;" "&amp;IF(AND(C59=$Q$10,D59=$U$6),A59,"")&amp;" "&amp;IF(AND(C60=$Q$10,D60=$U$6),A60,"")&amp;" "&amp;IF(AND(C61=$Q$10,D61=$U$6),A61,"")&amp;" "&amp;IF(AND(C62=$Q$10,D62=$U$6),A62,"")&amp;" "&amp;IF(AND(C63=$Q$10,D63=$U$6),A63,"")&amp;" "&amp;IF(AND(C64=$Q$10,D64=$U$6),A64,"")&amp;" "&amp;IF(AND(C65=$Q$10,D65=$U$6),A65,"")&amp;" "&amp;IF(AND(C66=$Q$10,D66=$U$6),A66,"")&amp;" "&amp;IF(AND(C67=$Q$10,D67=$U$6),A67,"")&amp;" "&amp;IF(AND(C68=$Q$10,D68=$U$6),A68,"")&amp;" "&amp;IF(AND(C69=$Q$10,D69=$U$6),A69,"")&amp;" "&amp;IF(AND(C70=$Q$10,D70=$U$6),A70,"")&amp;" "&amp;IF(AND(C71=$Q$10,D71=$U$6),A71,"")&amp;" "&amp;IF(AND(C72=$Q$10,D72=$U$6),A72,"")&amp;" "&amp;IF(AND(C73=$Q$10,D73=$U$6),A73,"")&amp;" "&amp;IF(AND(C74=$Q$10,D74=$U$6),A74,"")&amp;" "&amp;IF(AND(C75=$Q$10,D75=$U$6),A75,"")</f>
        <v xml:space="preserve">                               R3GCT                          R7GIP           </v>
      </c>
      <c r="M10" s="508" t="str">
        <f>IF(AND(C7=$Q$10,D7=$V$6),A7,"")&amp;" "&amp;IF(AND(C8=$Q$10,D8=$V$6),A8,"")&amp;" "&amp;IF(AND(C9=$Q$10,D9=$V$6),A9,"")&amp;" "&amp;IF(AND(C10=$Q$10,D10=$V$6),A10,"")&amp;" "&amp;IF(AND(C11=$Q$10,D11=$V$6),A11,"")&amp;" "&amp;IF(AND(C12=$Q$10,D12=$V$6),A12,"")&amp;" "&amp;IF(AND(C13=$Q$10,D13=$V$6),A13,"")&amp;" "&amp;IF(AND(C14=$Q$10,D14=$V$6),A14,"")&amp;" "&amp;IF(AND(C15=$Q$10,D15=$V$6),A15,"")&amp;" "&amp;IF(AND(C16=$Q$10,D16=$V$6),A16,"")&amp;" "&amp;IF(AND(C17=$Q$10,D17=$V$6),A17,"")&amp;" "&amp;IF(AND(C18=$Q$10,D18=$V$6),A18,"")&amp;" "&amp;IF(AND(C19=$Q$10,D19=$V$6),A19,"")&amp;" "&amp;IF(AND(C20=$Q$10,D20=$V$6),A20,"")&amp;" "&amp;IF(AND(C21=$Q$10,D21=$V$6),A21,"")&amp;" "&amp;IF(AND(C22=$Q$10,D22=$V$6),A22,"")&amp;" "&amp;IF(AND(C23=$Q$10,D23=$V$6),A23,"")&amp;" "&amp;IF(AND(C24=$Q$10,D24=$V$6),A24,"")&amp;" "&amp;IF(AND(C25=$Q$10,D25=$V$6),A25,"")&amp;" "&amp;IF(AND(C26=$Q$10,D26=$V$6),A26,"")&amp;" "&amp;IF(AND(C27=$Q$10,D27=$V$6),A27,"")&amp;" "&amp;IF(AND(C28=$Q$10,D28=$V$6),A28,"")&amp;" "&amp;IF(AND(C29=$Q$10,D29=$V$6),A29,"")&amp;" "&amp;IF(AND(C30=$Q$10,D30=$V$6),A30,"")&amp;" "&amp;IF(AND(C31=$Q$10,D31=$V$6),A31,"")&amp;" "&amp;IF(AND(C32=$Q$10,D32=$V$6),A32,"")&amp;" "&amp;IF(AND(C33=$Q$10,D33=$V$6),A33,"")&amp;" "&amp;IF(AND(C34=$Q$10,D34=$V$6),A34,"")&amp;" "&amp;IF(AND(C35=$Q$10,D35=$V$6),A35,"")&amp;" "&amp;IF(AND(C36=$Q$10,D36=$V$6),A36,"")&amp;" "&amp;IF(AND(C37=$Q$10,D37=$V$6),A37,"")&amp;" "&amp;IF(AND(C38=$Q$10,D38=$V$6),A38,"")&amp;" "&amp;IF(AND(C39=$Q$10,D39=$V$6),A39,"")&amp;" "&amp;IF(AND(C40=$Q$10,D40=$V$6),A40,"")&amp;" "&amp;IF(AND(C41=$Q$10,D41=$V$6),A41,"")&amp;" "&amp;IF(AND(C42=$Q$10,D42=$V$6),A42,"")&amp;" "&amp;IF(AND(C43=$Q$10,D43=$V$6),A43,"")&amp;" "&amp;IF(AND(C44=$Q$10,D44=$V$6),A44,"")&amp;" "&amp;IF(AND(C45=$Q$10,D45=$V$6),A45,"")&amp;" "&amp;IF(AND(C46=$Q$10,D46=$V$6),A46,"")&amp;" "&amp;IF(AND(C47=$Q$10,D47=$V$6),A47,"")&amp;" "&amp;IF(AND(C48=$Q$10,D48=$V$6),A48,"")&amp;" "&amp;IF(AND(C49=$Q$10,D49=$V$6),A49,"")&amp;" "&amp;IF(AND(C50=$Q$10,D50=$V$6),A50,"")&amp;" "&amp;IF(AND(C51=$Q$10,D51=$V$6),A51,"")&amp;" "&amp;IF(AND(C52=$Q$10,D52=$V$6),A52,"")&amp;" "&amp;IF(AND(C53=$Q$10,D53=$V$6),A53,"")&amp;" "&amp;IF(AND(C54=$Q$10,D54=$V$6),A54,"")&amp;" "&amp;IF(AND(C55=$Q$10,D55=$V$6),A55,"")&amp;" "&amp;IF(AND(C56=$Q$10,D56=$V$6),A56,"")&amp;" "&amp;IF(AND(C57=$Q$10,D57=$V$6),A57,"")&amp;" "&amp;IF(AND(C58=$Q$10,D58=$V$6),A58,"")&amp;" "&amp;IF(AND(C59=$Q$10,D59=$V$6),A59,"")&amp;" "&amp;IF(AND(C60=$Q$10,D60=$V$6),A60,"")&amp;" "&amp;IF(AND(C61=$Q$10,D61=$V$6),A61,"")&amp;" "&amp;IF(AND(C62=$Q$10,D62=$V$6),A62,"")&amp;" "&amp;IF(AND(C63=$Q$10,D63=$V$6),A63,"")&amp;" "&amp;IF(AND(C64=$Q$10,D64=$V$6),A64,"")&amp;" "&amp;IF(AND(C65=$Q$10,D65=$V$6),A65,"")&amp;" "&amp;IF(AND(C66=$Q$10,D66=$V$6),A66,"")&amp;" "&amp;IF(AND(C67=$Q$10,D67=$V$6),A67,"")&amp;" "&amp;IF(AND(C68=$Q$10,D68=$V$6),A68,"")&amp;" "&amp;IF(AND(C69=$Q$10,D69=$V$6),A69,"")&amp;" "&amp;IF(AND(C70=$Q$10,D70=$V$6),A70,"")&amp;" "&amp;IF(AND(C71=$Q$10,D71=$V$6),A71,"")&amp;" "&amp;IF(AND(C72=$Q$10,D72=$V$6),A72,"")&amp;" "&amp;IF(AND(C73=$Q$10,D73=$V$6),A73,"")&amp;" "&amp;IF(AND(C74=$Q$10,D74=$V$6),A74,"")&amp;" "&amp;IF(AND(C75=$Q$10,D75=$V$6),A75,"")</f>
        <v xml:space="preserve">                                                                    </v>
      </c>
      <c r="N10" s="218"/>
      <c r="O10" s="713"/>
      <c r="P10" s="221">
        <v>0.4</v>
      </c>
      <c r="Q10" s="438" t="s">
        <v>264</v>
      </c>
      <c r="R10" s="443" t="s">
        <v>280</v>
      </c>
      <c r="S10" s="442" t="s">
        <v>75</v>
      </c>
      <c r="T10" s="442" t="s">
        <v>75</v>
      </c>
      <c r="U10" s="440" t="s">
        <v>278</v>
      </c>
      <c r="V10" s="441" t="s">
        <v>279</v>
      </c>
      <c r="Y10" s="207"/>
      <c r="Z10" s="207"/>
      <c r="AA10" s="214"/>
      <c r="AB10" s="224"/>
      <c r="AC10" s="225"/>
      <c r="AD10" s="222"/>
      <c r="AE10" s="222"/>
      <c r="AF10" s="222"/>
      <c r="AG10" s="226"/>
      <c r="AH10" s="222"/>
      <c r="AI10" s="214"/>
      <c r="AJ10" s="214"/>
    </row>
    <row r="11" spans="1:36" ht="174" customHeight="1" thickBot="1" x14ac:dyDescent="0.25">
      <c r="A11" s="484" t="str">
        <f>TEXT('3 PROBABIL E IMPACTO INHERENTE'!A11,)</f>
        <v>R5AJ</v>
      </c>
      <c r="B11" s="485" t="str">
        <f>'3 PROBABIL E IMPACTO INHERENTE'!B11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491" t="str">
        <f>+'3 PROBABIL E IMPACTO INHERENTE'!F11</f>
        <v>Alta</v>
      </c>
      <c r="D11" s="491" t="str">
        <f>+'3 PROBABIL E IMPACTO INHERENTE'!N11</f>
        <v>Leve</v>
      </c>
      <c r="E11" s="481" t="str">
        <f t="shared" si="0"/>
        <v>Moderado</v>
      </c>
      <c r="F11" s="218"/>
      <c r="G11" s="712"/>
      <c r="H11" s="496" t="s">
        <v>262</v>
      </c>
      <c r="I11" s="511" t="str">
        <f>+IF(AND(C7=$Q$11,D7=$R$6),A7,"")&amp;" "&amp;IF(AND(C8=$Q$11,D8=$R$6),A8,"")&amp;" "&amp;IF(AND(C9=$Q$11,D9=$R$6),A9,"")&amp;" "&amp;IF(AND(C10=$Q$11,D10=$R$6),A10,"")&amp;" "&amp;IF(AND(C11=$Q$11,D11=$R$6),A11,"")&amp;" "&amp;IF(AND(C12=$Q$11,D12=$R$6),A12,"")&amp;" "&amp;IF(AND(C13=$Q$11,D13=$R$6),A13,"")&amp;" "&amp;IF(AND(C14=$Q$11,D14=$R$6),A14,"")&amp;" "&amp;IF(AND(C15=$Q$11,D15=$R$6),A15,"")&amp;" "&amp;IF(AND(C16=$Q$11,D16=$R$6),A16,"")&amp;" "&amp;IF(AND(C17=$Q$11,D17=$R$6),A17,"")&amp;" "&amp;IF(AND(C18=$Q$11,D18=$R$6),A18,"")&amp;" "&amp;IF(AND(C19=$Q$11,D19=$R$6),A19,"")&amp;" "&amp;IF(AND(C20=$Q$11,D20=$R$6),A20,"")&amp;" "&amp;IF(AND(C21=$Q$11,D21=$R$6),A21,"")&amp;" "&amp;IF(AND(C22=$Q$11,D22=$R$6),A22,"")&amp;" "&amp;IF(AND(C23=$Q$11,D23=$R$6),A23,"")&amp;" "&amp;IF(AND(C24=$Q$11,D24=$R$6),A24,"")&amp;" "&amp;IF(AND(C25=$Q$11,D25=$R$6),A25,"")&amp;" "&amp;IF(AND(C26=$Q$11,D26=$R$6),A26,"")&amp;" "&amp;IF(AND(C27=$Q$11,D27=$R$6),A27,"")&amp;" "&amp;IF(AND(C28=$Q$11,D28=$R$6),A28,"")&amp;" "&amp;IF(AND(C29=$Q$11,D29=$R$6),A29,"")&amp;" "&amp;IF(AND(C30=$Q$11,D30=$R$6),A30,"")&amp;" "&amp;IF(AND(C31=$Q$11,D31=$R$6),A31,"")&amp;" "&amp;IF(AND(C32=$Q$11,D32=$R$6),A32,"")&amp;" "&amp;IF(AND(C33=$Q$11,D33=$R$6),A33,"")&amp;" "&amp;IF(AND(C34=$Q$11,D34=$R$6),A34,"")&amp;" "&amp;IF(AND(C35=$Q$11,D35=$R$6),A35,"")&amp;" "&amp;IF(AND(C36=$Q$11,D36=$R$6),A36,"")&amp;" "&amp;IF(AND(C37=$Q$11,D37=$R$6),A37,"")&amp;" "&amp;IF(AND(C38=$Q$11,D38=$R$6),A38,"")&amp;" "&amp;IF(AND(C39=$Q$11,D39=$R$6),A39,"")&amp;" "&amp;IF(AND(C40=$Q$11,D40=$R$6),A40,"")&amp;" "&amp;IF(AND(C41=$Q$11,D41=$R$6),A41,"")&amp;" "&amp;IF(AND(C42=$Q$11,D42=$R$6),A42,"")&amp;" "&amp;IF(AND(C43=$Q$11,D43=$R$6),A43,"")&amp;" "&amp;IF(AND(C44=$Q$11,D44=$R$6),A44,"")&amp;" "&amp;IF(AND(C45=$Q$11,D45=$R$6),A45,"")&amp;" "&amp;IF(AND(C46=$Q$11,D46=$R$6),A46,"")&amp;" "&amp;IF(AND(C47=$Q$11,D47=$R$6),A47,"")&amp;" "&amp;IF(AND(C48=$Q$11,D48=$R$6),A48,"")&amp;" "&amp;IF(AND(C49=$Q$11,D49=$R$6),A49,"")&amp;" "&amp;IF(AND(C50=$Q$11,D50=$R$6),A50,"")&amp;" "&amp;IF(AND(C51=$Q$11,D51=$R$6),A51,"")&amp;" "&amp;IF(AND(C52=$Q$11,D52=$R$6),A52,"")&amp;" "&amp;IF(AND(C53=$Q$11,D53=$R$6),A53,"")&amp;" "&amp;IF(AND(C54=$Q$11,D54=$R$6),A54,"")&amp;" "&amp;IF(AND(C55=$Q$11,D55=$R$6),A55,"")&amp;" "&amp;IF(AND(C56=$Q$11,D56=$R$6),A56,"")&amp;" "&amp;IF(AND(C57=$Q$11,D57=$R$6),A57,"")&amp;" "&amp;IF(AND(C58=$Q$11,D58=$R$6),A58,"")&amp;" "&amp;IF(AND(C59=$Q$11,D59=$R$6),A59,"")&amp;" "&amp;IF(AND(C60=$Q$11,D60=$R$6),A60,"")&amp;" "&amp;IF(AND(C61=$Q$11,D61=$R$6),A61,"")&amp;" "&amp;IF(AND(C62=$Q$11,D62=$R$6),A62,"")&amp;" "&amp;IF(AND(C63=$Q$11,D63=$R$6),A63,"")&amp;" "&amp;IF(AND(C64=$Q$11,D64=$R$6),A64,"")&amp;" "&amp;IF(AND(C65=$Q$11,D65=$R$6),A65,"")&amp;" "&amp;IF(AND(C66=$Q$11,D66=$R$6),A66,"")&amp;" "&amp;IF(AND(C67=$Q$11,D67=$R$6),A67,"")&amp;" "&amp;IF(AND(C68=$Q$11,D68=$R$6),A68,"")&amp;" "&amp;IF(AND(C69=$Q$11,D69=$R$6),A69,"")&amp;" "&amp;IF(AND(C70=$Q$11,D70=$R$6),A70,"")&amp;" "&amp;IF(AND(C71=$Q$11,D71=$R$6),A71,"")&amp;" "&amp;IF(AND(C72=$Q$11,D72=$R$6),A72,"")&amp;" "&amp;IF(AND(C73=$Q$11,D73=$R$6),A73,"")&amp;" "&amp;IF(AND(C74=$Q$11,D74=$R$6),A74,"")&amp;" "&amp;IF(AND(C75=$Q$11,D75=$R$6),A75,"")</f>
        <v xml:space="preserve">                                                                    </v>
      </c>
      <c r="J11" s="511" t="str">
        <f>IF(AND(C7=$Q$11,D7=$S$6),A7,"")&amp;" "&amp;IF(AND(C8=$Q$11,D8=$S$6),A8,"")&amp;" "&amp;IF(AND(C9=$Q$11,D9=$S$6),A9,"")&amp;" "&amp;IF(AND(C10=$Q$11,D10=$S$6),A10,"")&amp;" "&amp;IF(AND(C11=$Q$11,D11=$S$6),A11,"")&amp;" "&amp;IF(AND(C12=$Q$11,D12=$S$6),A12,"")&amp;" "&amp;IF(AND(C13=$Q$11,D13=$S$6),A13,"")&amp;" "&amp;IF(AND(C14=$Q$11,D14=$S$6),A14,"")&amp;" "&amp;IF(AND(C15=$Q$11,D15=$S$6),A15,"")&amp;" "&amp;IF(AND(C16=$Q$11,D16=$S$6),A16,"")&amp;" "&amp;IF(AND(C17=$Q$11,D17=$S$6),A17,"")&amp;" "&amp;IF(AND(C18=$Q$11,D18=$S$6),A18,"")&amp;" "&amp;IF(AND(C19=$Q$11,D19=$S$6),A19,"")&amp;" "&amp;IF(AND(C20=$Q$11,D20=$S$6),A20,"")&amp;" "&amp;IF(AND(C21=$Q$11,D21=$S$6),A21,"")&amp;" "&amp;IF(AND(C22=$Q$11,D22=$S$6),A22,"")&amp;" "&amp;IF(AND(C23=$Q$11,D23=$S$6),A23,"")&amp;" "&amp;IF(AND(C24=$Q$11,D24=$S$6),A24,"")&amp;" "&amp;IF(AND(C25=$Q$11,D25=$S$6),A25,"")&amp;" "&amp;IF(AND(C26=$Q$11,D26=$S$6),A26,"")&amp;" "&amp;IF(AND(C27=$Q$11,D27=$S$6),A27,"")&amp;" "&amp;IF(AND(C28=$Q$11,D28=$S$6),A28,"")&amp;" "&amp;IF(AND(C29=$Q$11,D29=$S$6),A29,"")&amp;" "&amp;IF(AND(C30=$Q$11,D30=$S$6),A30,"")&amp;" "&amp;IF(AND(C31=$Q$11,D31=$S$6),A31,"")&amp;" "&amp;IF(AND(C32=$Q$11,D32=$S$6),A32,"")&amp;" "&amp;IF(AND(C33=$Q$11,D33=$S$6),A33,"")&amp;" "&amp;IF(AND(C34=$Q$11,D34=$S$6),A34,"")&amp;" "&amp;IF(AND(C35=$Q$11,D35=$S$6),A35,"")&amp;" "&amp;IF(AND(C36=$Q$11,D36=$S$6),A36,"")&amp;" "&amp;IF(AND(C37=$Q$11,D37=$S$6),A37,"")&amp;" "&amp;IF(AND(C38=$Q$11,D38=$S$6),A38,"")&amp;" "&amp;IF(AND(C39=$Q$11,D39=$S$6),A39,"")&amp;" "&amp;IF(AND(C40=$Q$11,D40=$S$6),A40,"")&amp;" "&amp;IF(AND(C41=$Q$11,D41=$S$6),A41,"")&amp;" "&amp;IF(AND(C42=$Q$11,D42=$S$6),A42,"")&amp;" "&amp;IF(AND(C43=$Q$11,D43=$S$6),A43,"")&amp;" "&amp;IF(AND(C44=$Q$11,D44=$S$6),A44,"")&amp;" "&amp;IF(AND(C45=$Q$11,D45=$S$6),A45,"")&amp;" "&amp;IF(AND(C46=$Q$11,D46=$S$6),A46,"")&amp;" "&amp;IF(AND(C47=$Q$11,D47=$S$6),A47,"")&amp;" "&amp;IF(AND(C48=$Q$11,D48=$S$6),A48,"")&amp;" "&amp;IF(AND(C49=$Q$11,D49=$S$6),A49,"")&amp;" "&amp;IF(AND(C50=$Q$11,D50=$S$6),A50,"")&amp;" "&amp;IF(AND(C51=$Q$11,D51=$S$6),A51,"")&amp;" "&amp;IF(AND(C52=$Q$11,D52=$S$6),A52,"")&amp;" "&amp;IF(AND(C53=$Q$11,D53=$S$6),A53,"")&amp;" "&amp;IF(AND(C54=$Q$11,D54=$S$6),A54,"")&amp;" "&amp;IF(AND(C55=$Q$11,D55=$S$6),A55,"")&amp;" "&amp;IF(AND(C56=$Q$11,D56=$S$6),A56,"")&amp;" "&amp;IF(AND(C57=$Q$11,D57=$S$6),A57,"")&amp;" "&amp;IF(AND(C58=$Q$11,D58=$S$6),A58,"")&amp;" "&amp;IF(AND(C59=$Q$11,D59=$S$6),A59,"")&amp;" "&amp;IF(AND(C60=$Q$11,D60=$S$6),A60,"")&amp;" "&amp;IF(AND(C61=$Q$11,D61=$S$6),A61,"")&amp;" "&amp;IF(AND(C62=$Q$11,D62=$S$6),A62,"")&amp;" "&amp;IF(AND(C63=$Q$11,D63=$S$6),A63,"")&amp;" "&amp;IF(AND(C64=$Q$11,D64=$S$6),A64,"")&amp;" "&amp;IF(AND(C65=$Q$11,D65=$S$6),A65,"")&amp;" "&amp;IF(AND(C66=$Q$11,D66=$S$6),A66,"")&amp;" "&amp;IF(AND(C67=$Q$11,D67=$S$6),A67,"")&amp;" "&amp;IF(AND(C68=$Q$11,D68=$S$6),A68,"")&amp;" "&amp;IF(AND(C69=$Q$11,D69=$S$6),A69,"")&amp;" "&amp;IF(AND(C70=$Q$11,D70=$S$6),A70,"")&amp;" "&amp;IF(AND(C71=$Q$11,D71=$S$6),A71,"")&amp;" "&amp;IF(AND(C72=$Q$11,D72=$S$6),A72,"")&amp;" "&amp;IF(AND(C73=$Q$11,D73=$S$6),A73,"")&amp;" "&amp;IF(AND(C74=$Q$11,D74=$S$6),A74,"")&amp;" "&amp;IF(AND(C75=$Q$11,D75=$S$6),A75,"")</f>
        <v xml:space="preserve">                                                                    </v>
      </c>
      <c r="K11" s="512" t="str">
        <f>IF(AND(C7=$Q$11,D7=$T$6),A7,"")&amp;" "&amp;IF(AND(C8=$Q$11,D8=$T$6),A8,"")&amp;" "&amp;IF(AND(C9=$Q$11,D9=$T$6),A9,"")&amp;" "&amp;IF(AND(C10=$Q$11,D10=$T$6),A10,"")&amp;" "&amp;IF(AND(C11=$Q$11,D11=$T$6),A11,"")&amp;" "&amp;IF(AND(C12=$Q$11,D12=$T$6),A12,"")&amp;" "&amp;IF(AND(C13=$Q$11,D13=$T$6),A13,"")&amp;" "&amp;IF(AND(C14=$Q$11,D14=$T$6),A14,"")&amp;" "&amp;IF(AND(C15=$Q$11,D15=$T$6),A15,"")&amp;" "&amp;IF(AND(C16=$Q$11,D16=$T$6),A16,"")&amp;" "&amp;IF(AND(C17=$Q$11,D17=$T$6),A17,"")&amp;" "&amp;IF(AND(C18=$Q$11,D18=$T$6),A18,"")&amp;" "&amp;IF(AND(C19=$Q$11,D19=$T$6),A19,"")&amp;" "&amp;IF(AND(C20=$Q$11,D20=$T$6),A20,"")&amp;" "&amp;IF(AND(C21=$Q$11,D21=$T$6),A21,"")&amp;" "&amp;IF(AND(C22=$Q$11,D22=$T$6),A22,"")&amp;" "&amp;IF(AND(C23=$Q$11,D23=$T$6),A23,"")&amp;" "&amp;IF(AND(C24=$Q$11,D24=$T$6),A24,"")&amp;" "&amp;IF(AND(C25=$Q$11,D25=$T$6),A25,"")&amp;" "&amp;IF(AND(C26=$Q$11,D26=$T$6),A26,"")&amp;" "&amp;IF(AND(C27=$Q$11,D27=$T$6),A27,"")&amp;" "&amp;IF(AND(C28=$Q$11,D28=$T$6),A28,"")&amp;" "&amp;IF(AND(C29=$Q$11,D29=$T$6),A29,"")&amp;" "&amp;IF(AND(C30=$Q$11,D30=$T$6),A30,"")&amp;" "&amp;IF(AND(C31=$Q$11,D31=$T$6),A31,"")&amp;" "&amp;IF(AND(C32=$Q$11,D32=$T$6),A32,"")&amp;" "&amp;IF(AND(C33=$Q$11,D33=$T$6),A33,"")&amp;" "&amp;IF(AND(C34=$Q$11,D34=$T$6),A34,"")&amp;" "&amp;IF(AND(C35=$Q$11,D35=$T$6),A35,"")&amp;" "&amp;IF(AND(C36=$Q$11,D36=$T$6),A36,"")&amp;" "&amp;IF(AND(C37=$Q$11,D37=$T$6),A37,"")&amp;" "&amp;IF(AND(C38=$Q$11,D38=$T$6),A38,"")&amp;" "&amp;IF(AND(C39=$Q$11,D39=$T$6),A39,"")&amp;" "&amp;IF(AND(C40=$Q$11,D40=$T$6),A40,"")&amp;" "&amp;IF(AND(C41=$Q$11,D41=$T$6),A41,"")&amp;" "&amp;IF(AND(C42=$Q$11,D42=$T$6),A42,"")&amp;" "&amp;IF(AND(C43=$Q$11,D43=$T$6),A43,"")&amp;" "&amp;IF(AND(C44=$Q$11,D44=$T$6),A44,"")&amp;" "&amp;IF(AND(C45=$Q$11,D45=$T$6),A45,"")&amp;" "&amp;IF(AND(C46=$Q$11,D46=$T$6),A46,"")&amp;" "&amp;IF(AND(C47=$Q$11,D47=$T$6),A47,"")&amp;" "&amp;IF(AND(C48=$Q$11,D48=$T$6),A48,"")&amp;" "&amp;IF(AND(C49=$Q$11,D49=$T$6),A49,"")&amp;" "&amp;IF(AND(C50=$Q$11,D50=$T$6),A50,"")&amp;" "&amp;IF(AND(C51=$Q$11,D51=$T$6),A51,"")&amp;" "&amp;IF(AND(C52=$Q$11,D52=$T$6),A52,"")&amp;" "&amp;IF(AND(C53=$Q$11,D53=$T$6),A53,"")&amp;" "&amp;IF(AND(C54=$Q$11,D54=$T$6),A54,"")&amp;" "&amp;IF(AND(C55=$Q$11,D55=$T$6),A55,"")&amp;" "&amp;IF(AND(C56=$Q$11,D56=$T$6),A56,"")&amp;" "&amp;IF(AND(C57=$Q$11,D57=$T$6),A57,"")&amp;" "&amp;IF(AND(C58=$Q$11,D58=$T$6),A58,"")&amp;" "&amp;IF(AND(C59=$Q$11,D59=$T$6),A59,"")&amp;" "&amp;IF(AND(C60=$Q$11,D60=$T$6),A60,"")&amp;" "&amp;IF(AND(C61=$Q$11,D61=$T$6),A61,"")&amp;" "&amp;IF(AND(C62=$Q$11,D62=$T$6),A62,"")&amp;" "&amp;IF(AND(C63=$Q$11,D63=$T$6),A63,"")&amp;" "&amp;IF(AND(C64=$Q$11,D64=$T$6),A64,"")&amp;" "&amp;IF(AND(C65=$Q$11,D65=$T$6),A65,"")&amp;" "&amp;IF(AND(C66=$Q$11,D66=$T$6),A66,"")&amp;" "&amp;IF(AND(C67=$Q$11,D67=$T$6),A67,"")&amp;" "&amp;IF(AND(C68=$Q$11,D68=$T$6),A68,"")&amp;" "&amp;IF(AND(C69=$Q$11,D69=$T$6),A69,"")&amp;" "&amp;IF(AND(C70=$Q$11,D70=$T$6),A70,"")&amp;" "&amp;IF(AND(C71=$Q$11,D71=$T$6),A71,"")&amp;" "&amp;IF(AND(C72=$Q$11,D72=$T$6),A72,"")&amp;" "&amp;IF(AND(C73=$Q$11,D73=$T$6),A73,"")&amp;" "&amp;IF(AND(C74=$Q$11,D74=$T$6),A74,"")&amp;" "&amp;IF(AND(C75=$Q$11,D75=$T$6),A75,"")</f>
        <v xml:space="preserve">            R3FI                             R4GH                          R2GTS </v>
      </c>
      <c r="L11" s="513" t="str">
        <f>IF(AND(C7=$Q$11,D7=$U$6),A7,"")&amp;" "&amp;IF(AND(C8=$Q$11,D8=$U$6),A8,"")&amp;" "&amp;IF(AND(C9=$Q$11,D9=$U$6),A9,"")&amp;" "&amp;IF(AND(C10=$Q$11,D10=$U$6),A10,"")&amp;" "&amp;IF(AND(C11=$Q$11,D11=$U$6),A11,"")&amp;" "&amp;IF(AND(C12=$Q$11,D12=$U$6),A12,"")&amp;" "&amp;IF(AND(C13=$Q$11,D13=$U$6),A13,"")&amp;" "&amp;IF(AND(C14=$Q$11,D14=$U$6),A14,"")&amp;" "&amp;IF(AND(C15=$Q$11,D15=$U$6),A15,"")&amp;" "&amp;IF(AND(C16=$Q$11,D16=$U$6),A16,"")&amp;" "&amp;IF(AND(C17=$Q$11,D17=$U$6),A17,"")&amp;" "&amp;IF(AND(C18=$Q$11,D18=$U$6),A18,"")&amp;" "&amp;IF(AND(C19=$Q$11,D19=$U$6),A19,"")&amp;" "&amp;IF(AND(C20=$Q$11,D20=$U$6),A20,"")&amp;" "&amp;IF(AND(C21=$Q$11,D21=$U$6),A21,"")&amp;" "&amp;IF(AND(C22=$Q$11,D22=$U$6),A22,"")&amp;" "&amp;IF(AND(C23=$Q$11,D23=$U$6),A23,"")&amp;" "&amp;IF(AND(C24=$Q$11,D24=$U$6),A24,"")&amp;" "&amp;IF(AND(C25=$Q$11,D25=$U$6),A25,"")&amp;" "&amp;IF(AND(C26=$Q$11,D26=$U$6),A26,"")&amp;" "&amp;IF(AND(C27=$Q$11,D27=$U$6),A27,"")&amp;" "&amp;IF(AND(C28=$Q$11,D28=$U$6),A28,"")&amp;" "&amp;IF(AND(C29=$Q$11,D29=$U$6),A29,"")&amp;" "&amp;IF(AND(C30=$Q$11,D30=$U$6),A30,"")&amp;" "&amp;IF(AND(C31=$Q$11,D31=$U$6),A31,"")&amp;" "&amp;IF(AND(C32=$Q$11,D32=$U$6),A32,"")&amp;" "&amp;IF(AND(C33=$Q$11,D33=$U$6),A33,"")&amp;" "&amp;IF(AND(C34=$Q$11,D34=$U$6),A34,"")&amp;" "&amp;IF(AND(C35=$Q$11,D35=$U$6),A35,"")&amp;" "&amp;IF(AND(C36=$Q$11,D36=$U$6),A36,"")&amp;" "&amp;IF(AND(C37=$Q$11,D37=$U$6),A37,"")&amp;" "&amp;IF(AND(C38=$Q$11,D38=$U$6),A38,"")&amp;" "&amp;IF(AND(C39=$Q$11,D39=$U$6),A39,"")&amp;" "&amp;IF(AND(C40=$Q$11,D40=$U$6),A40,"")&amp;" "&amp;IF(AND(C41=$Q$11,D41=$U$6),A41,"")&amp;" "&amp;IF(AND(C42=$Q$11,D42=$U$6),A42,"")&amp;" "&amp;IF(AND(C43=$Q$11,D43=$U$6),A43,"")&amp;" "&amp;IF(AND(C44=$Q$11,D44=$U$6),A44,"")&amp;" "&amp;IF(AND(C45=$Q$11,D45=$U$6),A45,"")&amp;" "&amp;IF(AND(C46=$Q$11,D46=$U$6),A46,"")&amp;" "&amp;IF(AND(C47=$Q$11,D47=$U$6),A47,"")&amp;" "&amp;IF(AND(C48=$Q$11,D48=$U$6),A48,"")&amp;" "&amp;IF(AND(C49=$Q$11,D49=$U$6),A49,"")&amp;" "&amp;IF(AND(C50=$Q$11,D50=$U$6),A50,"")&amp;" "&amp;IF(AND(C51=$Q$11,D51=$U$6),A51,"")&amp;" "&amp;IF(AND(C52=$Q$11,D52=$U$6),A52,"")&amp;" "&amp;IF(AND(C53=$Q$11,D53=$U$6),A53,"")&amp;" "&amp;IF(AND(C54=$Q$11,D54=$U$6),A54,"")&amp;" "&amp;IF(AND(C55=$Q$11,D55=$U$6),A55,"")&amp;" "&amp;IF(AND(C56=$Q$11,D56=$U$6),A56,"")&amp;" "&amp;IF(AND(C57=$Q$11,D57=$U$6),A57,"")&amp;" "&amp;IF(AND(C58=$Q$11,D58=$U$6),A58,"")&amp;" "&amp;IF(AND(C59=$Q$11,D59=$U$6),A59,"")&amp;" "&amp;IF(AND(C60=$Q$11,D60=$U$6),A60,"")&amp;" "&amp;IF(AND(C61=$Q$11,D61=$U$6),A61,"")&amp;" "&amp;IF(AND(C62=$Q$11,D62=$U$6),A62,"")&amp;" "&amp;IF(AND(C63=$Q$11,D63=$U$6),A63,"")&amp;" "&amp;IF(AND(C64=$Q$11,D64=$U$6),A64,"")&amp;" "&amp;IF(AND(C65=$Q$11,D65=$U$6),A65,"")&amp;" "&amp;IF(AND(C66=$Q$11,D66=$U$6),A66,"")&amp;" "&amp;IF(AND(C67=$Q$11,D67=$U$6),A67,"")&amp;" "&amp;IF(AND(C68=$Q$11,D68=$U$6),A68,"")&amp;" "&amp;IF(AND(C69=$Q$11,D69=$U$6),A69,"")&amp;" "&amp;IF(AND(C70=$Q$11,D70=$U$6),A70,"")&amp;" "&amp;IF(AND(C71=$Q$11,D71=$U$6),A71,"")&amp;" "&amp;IF(AND(C72=$Q$11,D72=$U$6),A72,"")&amp;" "&amp;IF(AND(C73=$Q$11,D73=$U$6),A73,"")&amp;" "&amp;IF(AND(C74=$Q$11,D74=$U$6),A74,"")&amp;" "&amp;IF(AND(C75=$Q$11,D75=$U$6),A75,"")</f>
        <v xml:space="preserve">           R2FI                                                         </v>
      </c>
      <c r="M11" s="514" t="str">
        <f>IF(AND(C7=$Q$11,D7=$V$6),A7,"")&amp;" "&amp;IF(AND(C8=$Q$11,D8=$V$6),A8,"")&amp;" "&amp;IF(AND(C9=$Q$11,D9=$V$6),A9,"")&amp;" "&amp;IF(AND(C10=$Q$11,D10=$V$6),A10,"")&amp;" "&amp;IF(AND(C11=$Q$11,D11=$V$6),A11,"")&amp;" "&amp;IF(AND(C12=$Q$11,D12=$V$6),A12,"")&amp;" "&amp;IF(AND(C13=$Q$11,D13=$V$6),A13,"")&amp;" "&amp;IF(AND(C14=$Q$11,D14=$V$6),A14,"")&amp;" "&amp;IF(AND(C15=$Q$11,D15=$V$6),A15,"")&amp;" "&amp;IF(AND(C16=$Q$11,D16=$V$6),A16,"")&amp;" "&amp;IF(AND(C17=$Q$11,D17=$V$6),A17,"")&amp;" "&amp;IF(AND(C18=$Q$11,D18=$V$6),A18,"")&amp;" "&amp;IF(AND(C19=$Q$11,D19=$V$6),A19,"")&amp;" "&amp;IF(AND(C20=$Q$11,D20=$V$6),A20,"")&amp;" "&amp;IF(AND(C21=$Q$11,D21=$V$6),A21,"")&amp;" "&amp;IF(AND(C22=$Q$11,D22=$V$6),A22,"")&amp;" "&amp;IF(AND(C23=$Q$11,D23=$V$6),A23,"")&amp;" "&amp;IF(AND(C24=$Q$11,D24=$V$6),A24,"")&amp;" "&amp;IF(AND(C25=$Q$11,D25=$V$6),A25,"")&amp;" "&amp;IF(AND(C26=$Q$11,D26=$V$6),A26,"")&amp;" "&amp;IF(AND(C27=$Q$11,D27=$V$6),A27,"")&amp;" "&amp;IF(AND(C28=$Q$11,D28=$V$6),A28,"")&amp;" "&amp;IF(AND(C29=$Q$11,D29=$V$6),A29,"")&amp;" "&amp;IF(AND(C30=$Q$11,D30=$V$6),A30,"")&amp;" "&amp;IF(AND(C31=$Q$11,D31=$V$6),A31,"")&amp;" "&amp;IF(AND(C32=$Q$11,D32=$V$6),A32,"")&amp;" "&amp;IF(AND(C33=$Q$11,D33=$V$6),A33,"")&amp;" "&amp;IF(AND(C34=$Q$11,D34=$V$6),A34,"")&amp;" "&amp;IF(AND(C35=$Q$11,D35=$V$6),A35,"")&amp;" "&amp;IF(AND(C36=$Q$11,D36=$V$6),A36,"")&amp;" "&amp;IF(AND(C37=$Q$11,D37=$V$6),A37,"")&amp;" "&amp;IF(AND(C38=$Q$11,D38=$V$6),A38,"")&amp;" "&amp;IF(AND(C39=$Q$11,D39=$V$6),A39,"")&amp;" "&amp;IF(AND(C40=$Q$11,D40=$V$6),A40,"")&amp;" "&amp;IF(AND(C41=$Q$11,D41=$V$6),A41,"")&amp;" "&amp;IF(AND(C42=$Q$11,D42=$V$6),A42,"")&amp;" "&amp;IF(AND(C43=$Q$11,D43=$V$6),A43,"")&amp;" "&amp;IF(AND(C44=$Q$11,D44=$V$6),A44,"")&amp;" "&amp;IF(AND(C45=$Q$11,D45=$V$6),A45,"")&amp;" "&amp;IF(AND(C46=$Q$11,D46=$V$6),A46,"")&amp;" "&amp;IF(AND(C47=$Q$11,D47=$V$6),A47,"")&amp;" "&amp;IF(AND(C48=$Q$11,D48=$V$6),A48,"")&amp;" "&amp;IF(AND(C49=$Q$11,D49=$V$6),A49,"")&amp;" "&amp;IF(AND(C50=$Q$11,D50=$V$6),A50,"")&amp;" "&amp;IF(AND(C51=$Q$11,D51=$V$6),A51,"")&amp;" "&amp;IF(AND(C52=$Q$11,D52=$V$6),A52,"")&amp;" "&amp;IF(AND(C53=$Q$11,D53=$V$6),A53,"")&amp;" "&amp;IF(AND(C54=$Q$11,D54=$V$6),A54,"")&amp;" "&amp;IF(AND(C55=$Q$11,D55=$V$6),A55,"")&amp;" "&amp;IF(AND(C56=$Q$11,D56=$V$6),A56,"")&amp;" "&amp;IF(AND(C57=$Q$11,D57=$V$6),A57,"")&amp;" "&amp;IF(AND(C58=$Q$11,D58=$V$6),A58,"")&amp;" "&amp;IF(AND(C59=$Q$11,D59=$V$6),A59,"")&amp;" "&amp;IF(AND(C60=$Q$11,D60=$V$6),A60,"")&amp;" "&amp;IF(AND(C61=$Q$11,D61=$V$6),A61,"")&amp;" "&amp;IF(AND(C62=$Q$11,D62=$V$6),A62,"")&amp;" "&amp;IF(AND(C63=$Q$11,D63=$V$6),A63,"")&amp;" "&amp;IF(AND(C64=$Q$11,D64=$V$6),A64,"")&amp;" "&amp;IF(AND(C65=$Q$11,D65=$V$6),A65,"")&amp;" "&amp;IF(AND(C66=$Q$11,D66=$V$6),A66,"")&amp;" "&amp;IF(AND(C67=$Q$11,D67=$V$6),A67,"")&amp;" "&amp;IF(AND(C68=$Q$11,D68=$V$6),A68,"")&amp;" "&amp;IF(AND(C69=$Q$11,D69=$V$6),A69,"")&amp;" "&amp;IF(AND(C70=$Q$11,D70=$V$6),A70,"")&amp;" "&amp;IF(AND(C71=$Q$11,D71=$V$6),A71,"")&amp;" "&amp;IF(AND(C72=$Q$11,D72=$V$6),A72,"")&amp;" "&amp;IF(AND(C73=$Q$11,D73=$V$6),A73,"")&amp;" "&amp;IF(AND(C74=$Q$11,D74=$V$6),A74,"")&amp;" "&amp;IF(AND(C75=$Q$11,D75=$V$6),A75,"")</f>
        <v xml:space="preserve">                                                                    </v>
      </c>
      <c r="N11" s="218"/>
      <c r="O11" s="714"/>
      <c r="P11" s="233">
        <v>0.2</v>
      </c>
      <c r="Q11" s="444" t="s">
        <v>262</v>
      </c>
      <c r="R11" s="445" t="s">
        <v>280</v>
      </c>
      <c r="S11" s="445" t="s">
        <v>280</v>
      </c>
      <c r="T11" s="446" t="s">
        <v>75</v>
      </c>
      <c r="U11" s="447" t="s">
        <v>278</v>
      </c>
      <c r="V11" s="448" t="s">
        <v>279</v>
      </c>
      <c r="Y11" s="207"/>
      <c r="Z11" s="207"/>
      <c r="AA11" s="214"/>
      <c r="AB11" s="224"/>
      <c r="AC11" s="225"/>
      <c r="AD11" s="222"/>
      <c r="AE11" s="222"/>
      <c r="AF11" s="222"/>
      <c r="AG11" s="234"/>
      <c r="AH11" s="222"/>
      <c r="AI11" s="214"/>
      <c r="AJ11" s="214"/>
    </row>
    <row r="12" spans="1:36" ht="174" customHeight="1" x14ac:dyDescent="0.2">
      <c r="A12" s="484" t="str">
        <f>TEXT('3 PROBABIL E IMPACTO INHERENTE'!A12,)</f>
        <v>R6AJ</v>
      </c>
      <c r="B12" s="485" t="str">
        <f>'3 PROBABIL E IMPACTO INHERENTE'!B12</f>
        <v>Posibilidad de afectación reputacional por una queja de un grupo de valor debido a fallas en la calidad en la prestación del servicio  de atención en el programa Distrital de Justicia Juvenil Restaurativa</v>
      </c>
      <c r="C12" s="491" t="str">
        <f>+'3 PROBABIL E IMPACTO INHERENTE'!F12</f>
        <v>Muy Alta</v>
      </c>
      <c r="D12" s="491" t="str">
        <f>+'3 PROBABIL E IMPACTO INHERENTE'!N12</f>
        <v>Mayor</v>
      </c>
      <c r="E12" s="481" t="str">
        <f t="shared" si="0"/>
        <v>Alto</v>
      </c>
      <c r="F12" s="218"/>
      <c r="G12" s="218"/>
      <c r="H12" s="218"/>
      <c r="N12" s="218"/>
      <c r="V12" s="343"/>
      <c r="Y12" s="207"/>
      <c r="Z12" s="207"/>
      <c r="AA12" s="214"/>
      <c r="AB12" s="224"/>
      <c r="AC12" s="225"/>
      <c r="AD12" s="222"/>
      <c r="AE12" s="222"/>
      <c r="AF12" s="222"/>
      <c r="AG12" s="222"/>
      <c r="AH12" s="222"/>
      <c r="AI12" s="214"/>
      <c r="AJ12" s="214"/>
    </row>
    <row r="13" spans="1:36" ht="174" customHeight="1" x14ac:dyDescent="0.2">
      <c r="A13" s="484" t="str">
        <f>TEXT('3 PROBABIL E IMPACTO INHERENTE'!A13,)</f>
        <v>R1AR</v>
      </c>
      <c r="B13" s="485" t="str">
        <f>'3 PROBABIL E IMPACTO INHERENTE'!B13</f>
        <v>Posibilidad de afectación reputacional por sanciones de entes de control  debido a responder PQRSDF fuera de los tiempos de ley</v>
      </c>
      <c r="C13" s="491" t="str">
        <f>+'3 PROBABIL E IMPACTO INHERENTE'!F13</f>
        <v>Muy Alta</v>
      </c>
      <c r="D13" s="491" t="str">
        <f>+'3 PROBABIL E IMPACTO INHERENTE'!N13</f>
        <v>Mayor</v>
      </c>
      <c r="E13" s="481" t="str">
        <f t="shared" si="0"/>
        <v>Alto</v>
      </c>
      <c r="F13" s="218"/>
      <c r="G13" s="218"/>
      <c r="H13" s="209" t="s">
        <v>281</v>
      </c>
      <c r="J13" s="449"/>
      <c r="K13" s="449"/>
      <c r="L13" s="449"/>
      <c r="M13" s="449"/>
      <c r="N13" s="207"/>
      <c r="O13" s="207"/>
      <c r="P13" s="207"/>
      <c r="Q13" s="214"/>
      <c r="R13" s="224"/>
      <c r="S13" s="214"/>
      <c r="T13" s="225"/>
      <c r="U13" s="225"/>
      <c r="V13" s="344"/>
      <c r="W13" s="225"/>
      <c r="X13" s="225"/>
      <c r="Y13" s="214"/>
      <c r="Z13" s="214"/>
      <c r="AD13" s="204"/>
      <c r="AE13" s="204"/>
      <c r="AF13" s="204"/>
      <c r="AG13" s="204"/>
      <c r="AH13" s="204"/>
    </row>
    <row r="14" spans="1:36" ht="174" customHeight="1" x14ac:dyDescent="0.2">
      <c r="A14" s="484" t="str">
        <f>TEXT('3 PROBABIL E IMPACTO INHERENTE'!A14,)</f>
        <v>R2AR</v>
      </c>
      <c r="B14" s="485" t="str">
        <f>'3 PROBABIL E IMPACTO INHERENTE'!B14</f>
        <v>Posibilidad de afectación reputacional por sanciones de entes de control  debido a publicación extemporánea de informes de PQRSDF en la pagina web de la entidad</v>
      </c>
      <c r="C14" s="491" t="str">
        <f>+'3 PROBABIL E IMPACTO INHERENTE'!F14</f>
        <v>Baja</v>
      </c>
      <c r="D14" s="491" t="str">
        <f>+'3 PROBABIL E IMPACTO INHERENTE'!N14</f>
        <v>Moderado</v>
      </c>
      <c r="E14" s="481" t="str">
        <f t="shared" si="0"/>
        <v>Moderado</v>
      </c>
      <c r="F14" s="218"/>
      <c r="G14" s="218"/>
      <c r="H14" s="235" t="s">
        <v>279</v>
      </c>
      <c r="J14" s="449"/>
      <c r="K14" s="449"/>
      <c r="L14" s="449"/>
      <c r="M14" s="449"/>
      <c r="N14" s="207"/>
      <c r="O14" s="207"/>
      <c r="P14" s="207"/>
      <c r="Q14" s="214"/>
      <c r="R14" s="214"/>
      <c r="S14" s="214"/>
      <c r="T14" s="222"/>
      <c r="U14" s="222"/>
      <c r="V14" s="345"/>
      <c r="W14" s="222"/>
      <c r="X14" s="222"/>
      <c r="Y14" s="214"/>
      <c r="Z14" s="214"/>
      <c r="AD14" s="204"/>
      <c r="AE14" s="204"/>
      <c r="AF14" s="204"/>
      <c r="AG14" s="204"/>
      <c r="AH14" s="204"/>
    </row>
    <row r="15" spans="1:36" ht="174" customHeight="1" x14ac:dyDescent="0.2">
      <c r="A15" s="484" t="str">
        <f>TEXT('3 PROBABIL E IMPACTO INHERENTE'!A15,)</f>
        <v>R1CID</v>
      </c>
      <c r="B15" s="485" t="str">
        <f>'3 PROBABIL E IMPACTO INHERENTE'!B15</f>
        <v>Posibilidad de afectación reputacional y económica por demandas de parte de los particulares o vencimiento de los términos debido a procesos disciplinarios desarrollados y fallados sin cumplir con los parámetros de ley.</v>
      </c>
      <c r="C15" s="491" t="str">
        <f>+'3 PROBABIL E IMPACTO INHERENTE'!F15</f>
        <v>Alta</v>
      </c>
      <c r="D15" s="491" t="str">
        <f>+'3 PROBABIL E IMPACTO INHERENTE'!N15</f>
        <v>Menor</v>
      </c>
      <c r="E15" s="481" t="str">
        <f t="shared" si="0"/>
        <v>Moderado</v>
      </c>
      <c r="F15" s="218"/>
      <c r="G15" s="218"/>
      <c r="H15" s="219" t="s">
        <v>278</v>
      </c>
      <c r="I15" s="449"/>
      <c r="J15" s="449"/>
      <c r="K15" s="449"/>
      <c r="L15" s="449"/>
      <c r="M15" s="449"/>
      <c r="N15" s="207"/>
      <c r="O15" s="207"/>
      <c r="P15" s="207"/>
      <c r="Q15" s="214"/>
      <c r="R15" s="214"/>
      <c r="S15" s="214"/>
      <c r="T15" s="222"/>
      <c r="U15" s="222"/>
      <c r="V15" s="345"/>
      <c r="W15" s="222"/>
      <c r="X15" s="222"/>
      <c r="Y15" s="214"/>
      <c r="Z15" s="214"/>
      <c r="AD15" s="204"/>
      <c r="AE15" s="204"/>
      <c r="AF15" s="204"/>
      <c r="AG15" s="204"/>
      <c r="AH15" s="204"/>
    </row>
    <row r="16" spans="1:36" ht="174" customHeight="1" x14ac:dyDescent="0.2">
      <c r="A16" s="484" t="str">
        <f>TEXT('3 PROBABIL E IMPACTO INHERENTE'!A16,)</f>
        <v>R1DE</v>
      </c>
      <c r="B16" s="485" t="str">
        <f>'3 PROBABIL E IMPACTO INHERENTE'!B16</f>
        <v>Posibilidad de afectación reputacional por sanciones de entes de control y/o quejas de un grupo de valor  debido a otorgar visto bueno a solicitudes de Certificado de Disponibilidad Presupuestal - CDP de los proyectos de inversion sin el lleno de requisitos</v>
      </c>
      <c r="C16" s="491" t="str">
        <f>+'3 PROBABIL E IMPACTO INHERENTE'!F16</f>
        <v>Media</v>
      </c>
      <c r="D16" s="491" t="str">
        <f>+'3 PROBABIL E IMPACTO INHERENTE'!N16</f>
        <v>Moderado</v>
      </c>
      <c r="E16" s="481" t="str">
        <f t="shared" si="0"/>
        <v>Moderado</v>
      </c>
      <c r="F16" s="218"/>
      <c r="G16" s="218"/>
      <c r="H16" s="223" t="s">
        <v>75</v>
      </c>
      <c r="I16" s="450"/>
      <c r="J16" s="450"/>
      <c r="K16" s="450"/>
      <c r="L16" s="450"/>
      <c r="M16" s="450"/>
      <c r="N16" s="236"/>
      <c r="O16" s="236"/>
      <c r="P16" s="236"/>
      <c r="Q16" s="214"/>
      <c r="R16" s="214"/>
      <c r="S16" s="237"/>
      <c r="T16" s="237"/>
      <c r="U16" s="237"/>
      <c r="V16" s="346"/>
      <c r="W16" s="237"/>
      <c r="X16" s="237"/>
      <c r="Y16" s="214"/>
      <c r="Z16" s="214"/>
      <c r="AD16" s="204"/>
      <c r="AE16" s="204"/>
      <c r="AF16" s="204"/>
      <c r="AG16" s="204"/>
      <c r="AH16" s="204"/>
    </row>
    <row r="17" spans="1:36" ht="174" customHeight="1" x14ac:dyDescent="0.2">
      <c r="A17" s="484" t="str">
        <f>TEXT('3 PROBABIL E IMPACTO INHERENTE'!A17,)</f>
        <v>R2DE</v>
      </c>
      <c r="B17" s="485" t="str">
        <f>'3 PROBABIL E IMPACTO INHERENTE'!B17</f>
        <v>Posibilidad de afectación reputacional por sanciones de entes de control debido a falencias en la Calidad de la información  sobre la ejecucion de los proyectos de inversion.</v>
      </c>
      <c r="C17" s="491" t="str">
        <f>+'3 PROBABIL E IMPACTO INHERENTE'!F17</f>
        <v>Media</v>
      </c>
      <c r="D17" s="491" t="str">
        <f>+'3 PROBABIL E IMPACTO INHERENTE'!N17</f>
        <v>Moderado</v>
      </c>
      <c r="E17" s="481" t="str">
        <f t="shared" si="0"/>
        <v>Moderado</v>
      </c>
      <c r="F17" s="218"/>
      <c r="G17" s="218"/>
      <c r="H17" s="227" t="s">
        <v>280</v>
      </c>
      <c r="N17" s="204"/>
      <c r="O17" s="236"/>
      <c r="P17" s="236"/>
      <c r="Q17" s="214"/>
      <c r="R17" s="214"/>
      <c r="S17" s="214"/>
      <c r="T17" s="222"/>
      <c r="U17" s="222"/>
      <c r="V17" s="345"/>
      <c r="W17" s="222"/>
      <c r="X17" s="222"/>
      <c r="Y17" s="214"/>
      <c r="Z17" s="214"/>
      <c r="AD17" s="204"/>
      <c r="AE17" s="204"/>
      <c r="AF17" s="204"/>
      <c r="AG17" s="204"/>
      <c r="AH17" s="204"/>
    </row>
    <row r="18" spans="1:36" ht="174" customHeight="1" x14ac:dyDescent="0.2">
      <c r="A18" s="484" t="str">
        <f>TEXT('3 PROBABIL E IMPACTO INHERENTE'!A18,)</f>
        <v>R2FI</v>
      </c>
      <c r="B18" s="485" t="str">
        <f>'3 PROBABIL E IMPACTO INHERENTE'!B18</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491" t="str">
        <f>+'3 PROBABIL E IMPACTO INHERENTE'!F18</f>
        <v>Muy Baja</v>
      </c>
      <c r="D18" s="491" t="str">
        <f>+'3 PROBABIL E IMPACTO INHERENTE'!N18</f>
        <v>Mayor</v>
      </c>
      <c r="E18" s="481" t="str">
        <f t="shared" si="0"/>
        <v>Alto</v>
      </c>
      <c r="F18" s="218"/>
      <c r="G18" s="218"/>
      <c r="H18" s="218"/>
      <c r="N18" s="218"/>
      <c r="O18" s="239"/>
      <c r="P18" s="239"/>
      <c r="Q18" s="236"/>
      <c r="V18" s="343"/>
      <c r="Y18" s="236"/>
      <c r="Z18" s="236"/>
      <c r="AA18" s="214"/>
      <c r="AB18" s="214"/>
      <c r="AC18" s="214"/>
      <c r="AD18" s="222"/>
      <c r="AE18" s="222"/>
      <c r="AF18" s="222"/>
      <c r="AG18" s="222"/>
      <c r="AH18" s="222"/>
      <c r="AI18" s="214"/>
      <c r="AJ18" s="214"/>
    </row>
    <row r="19" spans="1:36" ht="174" customHeight="1" x14ac:dyDescent="0.2">
      <c r="A19" s="484" t="str">
        <f>TEXT('3 PROBABIL E IMPACTO INHERENTE'!A19,)</f>
        <v>R3FI</v>
      </c>
      <c r="B19" s="485" t="str">
        <f>'3 PROBABIL E IMPACTO INHERENTE'!B19</f>
        <v xml:space="preserve">Posibilidad de afectación reputacional por queja de un grupo de valor debido a fallas en la formulacion de planes institucionales en materia de MIPG </v>
      </c>
      <c r="C19" s="491" t="str">
        <f>+'3 PROBABIL E IMPACTO INHERENTE'!F19</f>
        <v>Muy Baja</v>
      </c>
      <c r="D19" s="491" t="str">
        <f>+'3 PROBABIL E IMPACTO INHERENTE'!N19</f>
        <v>Moderado</v>
      </c>
      <c r="E19" s="481" t="str">
        <f t="shared" si="0"/>
        <v>Moderado</v>
      </c>
      <c r="F19" s="218"/>
      <c r="G19" s="218"/>
      <c r="H19" s="218"/>
      <c r="N19" s="218"/>
      <c r="O19" s="239"/>
      <c r="P19" s="239"/>
      <c r="Q19" s="240"/>
      <c r="V19" s="343"/>
      <c r="Y19" s="236"/>
      <c r="Z19" s="236"/>
      <c r="AA19" s="214"/>
      <c r="AB19" s="234"/>
      <c r="AC19" s="234"/>
      <c r="AD19" s="234"/>
      <c r="AE19" s="234"/>
      <c r="AF19" s="234"/>
      <c r="AG19" s="234"/>
      <c r="AH19" s="222"/>
      <c r="AI19" s="214"/>
      <c r="AJ19" s="214"/>
    </row>
    <row r="20" spans="1:36" ht="174" customHeight="1" x14ac:dyDescent="0.2">
      <c r="A20" s="484" t="str">
        <f>TEXT('3 PROBABIL E IMPACTO INHERENTE'!A20,)</f>
        <v>R1GC</v>
      </c>
      <c r="B20" s="485" t="str">
        <f>'3 PROBABIL E IMPACTO INHERENTE'!B20</f>
        <v xml:space="preserve">Posibilidad de afectación reputacional por sanciones de entes de control y/o quejas de un grupo de valor  debido a  publicación no autorizada que genere desinformación en la opinión pública	</v>
      </c>
      <c r="C20" s="491" t="str">
        <f>+'3 PROBABIL E IMPACTO INHERENTE'!F20</f>
        <v>Media</v>
      </c>
      <c r="D20" s="491" t="str">
        <f>+'3 PROBABIL E IMPACTO INHERENTE'!N20</f>
        <v>Moderado</v>
      </c>
      <c r="E20" s="481" t="str">
        <f t="shared" si="0"/>
        <v>Moderado</v>
      </c>
      <c r="F20" s="218"/>
      <c r="G20" s="218"/>
      <c r="H20" s="218"/>
      <c r="N20" s="218"/>
      <c r="O20" s="239"/>
      <c r="P20" s="239"/>
      <c r="V20" s="343"/>
      <c r="AA20" s="214"/>
      <c r="AB20" s="241"/>
      <c r="AC20" s="241"/>
      <c r="AD20" s="241"/>
      <c r="AE20" s="241"/>
      <c r="AF20" s="241"/>
      <c r="AG20" s="241"/>
      <c r="AH20" s="222"/>
      <c r="AI20" s="214"/>
      <c r="AJ20" s="214"/>
    </row>
    <row r="21" spans="1:36" ht="174" customHeight="1" x14ac:dyDescent="0.2">
      <c r="A21" s="484" t="str">
        <f>TEXT('3 PROBABIL E IMPACTO INHERENTE'!A21,)</f>
        <v>R1GE</v>
      </c>
      <c r="B21" s="485" t="str">
        <f>'3 PROBABIL E IMPACTO INHERENTE'!B21</f>
        <v>Posibilidad de afectación reputacional y económica por sanciones o multas de entes de control. 
o por demandas, tutelas, derechos de petición debido a la falla total o parcial en el servicio de atención de la línea de Seguridad y Emergencias 123.</v>
      </c>
      <c r="C21" s="491" t="str">
        <f>+'3 PROBABIL E IMPACTO INHERENTE'!F21</f>
        <v>Media</v>
      </c>
      <c r="D21" s="491" t="str">
        <f>+'3 PROBABIL E IMPACTO INHERENTE'!N21</f>
        <v>Mayor</v>
      </c>
      <c r="E21" s="481" t="str">
        <f t="shared" si="0"/>
        <v>Alto</v>
      </c>
      <c r="F21" s="218"/>
      <c r="G21" s="218"/>
      <c r="H21" s="218"/>
      <c r="N21" s="218"/>
      <c r="O21" s="239"/>
      <c r="P21" s="239"/>
      <c r="V21" s="343"/>
      <c r="AA21" s="214"/>
      <c r="AB21" s="234"/>
      <c r="AC21" s="234"/>
      <c r="AD21" s="234"/>
      <c r="AE21" s="234"/>
      <c r="AF21" s="234"/>
      <c r="AG21" s="234"/>
      <c r="AH21" s="222"/>
      <c r="AI21" s="214"/>
      <c r="AJ21" s="214"/>
    </row>
    <row r="22" spans="1:36" ht="174" customHeight="1" x14ac:dyDescent="0.2">
      <c r="A22" s="484" t="str">
        <f>TEXT('3 PROBABIL E IMPACTO INHERENTE'!A22,)</f>
        <v>R2GE</v>
      </c>
      <c r="B22" s="485" t="str">
        <f>'3 PROBABIL E IMPACTO INHERENTE'!B22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491" t="str">
        <f>+'3 PROBABIL E IMPACTO INHERENTE'!F22</f>
        <v>Media</v>
      </c>
      <c r="D22" s="491" t="str">
        <f>+'3 PROBABIL E IMPACTO INHERENTE'!N22</f>
        <v>Mayor</v>
      </c>
      <c r="E22" s="481" t="str">
        <f t="shared" si="0"/>
        <v>Alto</v>
      </c>
      <c r="F22" s="218"/>
      <c r="G22" s="218"/>
      <c r="H22" s="218"/>
      <c r="N22" s="218"/>
      <c r="V22" s="343"/>
      <c r="AA22" s="214"/>
      <c r="AB22" s="234"/>
      <c r="AC22" s="234"/>
      <c r="AD22" s="234"/>
      <c r="AE22" s="234"/>
      <c r="AF22" s="234"/>
      <c r="AG22" s="234"/>
      <c r="AH22" s="222"/>
      <c r="AI22" s="214"/>
      <c r="AJ22" s="214"/>
    </row>
    <row r="23" spans="1:36" ht="174" customHeight="1" x14ac:dyDescent="0.25">
      <c r="A23" s="484" t="str">
        <f>TEXT('3 PROBABIL E IMPACTO INHERENTE'!A23,)</f>
        <v>R3GE</v>
      </c>
      <c r="B23" s="485" t="str">
        <f>'3 PROBABIL E IMPACTO INHERENTE'!B23</f>
        <v>Posibilidad de afectación reputacional y económica por sanciones o multas de entes de control. 
o por demandas, tutelas, derechos de petición debido a la afectación de personas, bienes o recursos por servicio o atención inadecuada de incidentes desde el NUSE 123.</v>
      </c>
      <c r="C23" s="491" t="str">
        <f>+'3 PROBABIL E IMPACTO INHERENTE'!F23</f>
        <v>Media</v>
      </c>
      <c r="D23" s="491" t="str">
        <f>+'3 PROBABIL E IMPACTO INHERENTE'!N23</f>
        <v>Mayor</v>
      </c>
      <c r="E23" s="481" t="str">
        <f t="shared" si="0"/>
        <v>Alto</v>
      </c>
      <c r="F23" s="218"/>
      <c r="G23" s="218"/>
      <c r="H23" s="218"/>
      <c r="N23" s="218"/>
      <c r="V23" s="343"/>
    </row>
    <row r="24" spans="1:36" ht="174" customHeight="1" x14ac:dyDescent="0.25">
      <c r="A24" s="484" t="str">
        <f>TEXT('3 PROBABIL E IMPACTO INHERENTE'!A24,)</f>
        <v>R1GD</v>
      </c>
      <c r="B24" s="485" t="str">
        <f>'3 PROBABIL E IMPACTO INHERENTE'!B24</f>
        <v>Posibilidad de afectación reputacional por perdida o extravió documental  debido a la falta de acatamiento de las directrices establecidas por el proceso de Recursos Físicos y documental por parte de los servidores y/o contratistas de la entidad</v>
      </c>
      <c r="C24" s="491" t="str">
        <f>+'3 PROBABIL E IMPACTO INHERENTE'!F24</f>
        <v>Media</v>
      </c>
      <c r="D24" s="491" t="str">
        <f>+'3 PROBABIL E IMPACTO INHERENTE'!N24</f>
        <v>Menor</v>
      </c>
      <c r="E24" s="481" t="str">
        <f t="shared" si="0"/>
        <v>Moderado</v>
      </c>
      <c r="F24" s="218"/>
      <c r="G24" s="218"/>
      <c r="H24" s="218"/>
      <c r="N24" s="218"/>
      <c r="V24" s="343"/>
    </row>
    <row r="25" spans="1:36" ht="174" customHeight="1" x14ac:dyDescent="0.25">
      <c r="A25" s="484" t="str">
        <f>TEXT('3 PROBABIL E IMPACTO INHERENTE'!A25,)</f>
        <v>R1GRF</v>
      </c>
      <c r="B25" s="485" t="str">
        <f>'3 PROBABIL E IMPACTO INHERENTE'!B25</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491" t="str">
        <f>+'3 PROBABIL E IMPACTO INHERENTE'!F25</f>
        <v>Media</v>
      </c>
      <c r="D25" s="491" t="str">
        <f>+'3 PROBABIL E IMPACTO INHERENTE'!N25</f>
        <v>Menor</v>
      </c>
      <c r="E25" s="481" t="str">
        <f t="shared" si="0"/>
        <v>Moderado</v>
      </c>
      <c r="F25" s="218"/>
      <c r="G25" s="218"/>
      <c r="H25" s="218"/>
      <c r="N25" s="218"/>
      <c r="V25" s="343"/>
    </row>
    <row r="26" spans="1:36" ht="174" customHeight="1" x14ac:dyDescent="0.25">
      <c r="A26" s="484" t="str">
        <f>TEXT('3 PROBABIL E IMPACTO INHERENTE'!A26,)</f>
        <v>R1GT</v>
      </c>
      <c r="B26" s="485" t="str">
        <f>'3 PROBABIL E IMPACTO INHERENTE'!B26</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491" t="str">
        <f>+'3 PROBABIL E IMPACTO INHERENTE'!F26</f>
        <v>Media</v>
      </c>
      <c r="D26" s="491" t="str">
        <f>+'3 PROBABIL E IMPACTO INHERENTE'!N26</f>
        <v>Menor</v>
      </c>
      <c r="E26" s="481" t="str">
        <f t="shared" si="0"/>
        <v>Moderado</v>
      </c>
      <c r="F26" s="218"/>
      <c r="G26" s="218"/>
      <c r="H26" s="218"/>
      <c r="N26" s="218"/>
      <c r="V26" s="343"/>
    </row>
    <row r="27" spans="1:36" ht="174" customHeight="1" thickBot="1" x14ac:dyDescent="0.3">
      <c r="A27" s="484" t="str">
        <f>TEXT('3 PROBABIL E IMPACTO INHERENTE'!A27,)</f>
        <v>R2GT</v>
      </c>
      <c r="B27" s="485" t="str">
        <f>'3 PROBABIL E IMPACTO INHERENTE'!B27</f>
        <v>Posibilidad de afectación económica or investigaciones, demandas y/o sanciones debido falencias en el seguimiento a la ejecución contractual</v>
      </c>
      <c r="C27" s="491" t="str">
        <f>+'3 PROBABIL E IMPACTO INHERENTE'!F27</f>
        <v>Baja</v>
      </c>
      <c r="D27" s="491" t="str">
        <f>+'3 PROBABIL E IMPACTO INHERENTE'!N27</f>
        <v>Menor</v>
      </c>
      <c r="E27" s="481" t="str">
        <f t="shared" si="0"/>
        <v>Moderado</v>
      </c>
      <c r="F27" s="347"/>
      <c r="G27" s="347"/>
      <c r="H27" s="347"/>
      <c r="I27" s="380"/>
      <c r="J27" s="380"/>
      <c r="K27" s="380"/>
      <c r="L27" s="380"/>
      <c r="M27" s="380"/>
      <c r="N27" s="347"/>
      <c r="O27" s="347"/>
      <c r="P27" s="347"/>
      <c r="Q27" s="347"/>
      <c r="R27" s="347"/>
      <c r="S27" s="347"/>
      <c r="T27" s="347"/>
      <c r="U27" s="347"/>
      <c r="V27" s="348"/>
      <c r="Y27" s="208"/>
      <c r="Z27" s="208"/>
      <c r="AA27" s="208"/>
      <c r="AB27" s="208"/>
      <c r="AC27" s="208"/>
      <c r="AD27" s="204"/>
      <c r="AE27" s="204"/>
      <c r="AF27" s="204"/>
      <c r="AG27" s="204"/>
      <c r="AH27" s="204"/>
    </row>
    <row r="28" spans="1:36" ht="174" customHeight="1" x14ac:dyDescent="0.25">
      <c r="A28" s="484" t="str">
        <f>TEXT('3 PROBABIL E IMPACTO INHERENTE'!A28,)</f>
        <v>R3GT</v>
      </c>
      <c r="B28" s="485" t="str">
        <f>'3 PROBABIL E IMPACTO INHERENTE'!B28</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491" t="str">
        <f>+'3 PROBABIL E IMPACTO INHERENTE'!F28</f>
        <v>Baja</v>
      </c>
      <c r="D28" s="491" t="str">
        <f>+'3 PROBABIL E IMPACTO INHERENTE'!N28</f>
        <v>Menor</v>
      </c>
      <c r="E28" s="481" t="str">
        <f t="shared" si="0"/>
        <v>Moderado</v>
      </c>
      <c r="F28" s="204"/>
      <c r="G28" s="204"/>
      <c r="H28" s="204"/>
      <c r="N28" s="204"/>
      <c r="Y28" s="208"/>
      <c r="Z28" s="208"/>
      <c r="AA28" s="208"/>
      <c r="AB28" s="208"/>
      <c r="AC28" s="208"/>
      <c r="AD28" s="204"/>
      <c r="AE28" s="204"/>
      <c r="AF28" s="204"/>
      <c r="AG28" s="204"/>
      <c r="AH28" s="204"/>
    </row>
    <row r="29" spans="1:36" ht="174" customHeight="1" x14ac:dyDescent="0.25">
      <c r="A29" s="484" t="str">
        <f>TEXT('3 PROBABIL E IMPACTO INHERENTE'!A29,)</f>
        <v>R4GT</v>
      </c>
      <c r="B29" s="485" t="str">
        <f>'3 PROBABIL E IMPACTO INHERENTE'!B29</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491" t="str">
        <f>+'3 PROBABIL E IMPACTO INHERENTE'!F29</f>
        <v>Baja</v>
      </c>
      <c r="D29" s="491" t="str">
        <f>+'3 PROBABIL E IMPACTO INHERENTE'!N29</f>
        <v>Menor</v>
      </c>
      <c r="E29" s="481" t="str">
        <f t="shared" si="0"/>
        <v>Moderado</v>
      </c>
      <c r="F29" s="204"/>
      <c r="G29" s="204"/>
      <c r="H29" s="204"/>
      <c r="N29" s="204"/>
      <c r="Y29" s="208"/>
      <c r="Z29" s="208"/>
      <c r="AA29" s="208"/>
      <c r="AB29" s="208"/>
      <c r="AC29" s="208"/>
      <c r="AD29" s="204"/>
      <c r="AE29" s="204"/>
      <c r="AF29" s="204"/>
      <c r="AG29" s="204"/>
      <c r="AH29" s="204"/>
    </row>
    <row r="30" spans="1:36" ht="174" customHeight="1" x14ac:dyDescent="0.25">
      <c r="A30" s="484" t="str">
        <f>TEXT('3 PROBABIL E IMPACTO INHERENTE'!A30,)</f>
        <v>R5GT</v>
      </c>
      <c r="B30" s="485" t="str">
        <f>'3 PROBABIL E IMPACTO INHERENTE'!B30</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491" t="str">
        <f>+'3 PROBABIL E IMPACTO INHERENTE'!F30</f>
        <v>Baja</v>
      </c>
      <c r="D30" s="491" t="str">
        <f>+'3 PROBABIL E IMPACTO INHERENTE'!N30</f>
        <v>Menor</v>
      </c>
      <c r="E30" s="481" t="str">
        <f t="shared" si="0"/>
        <v>Moderado</v>
      </c>
      <c r="F30" s="204"/>
      <c r="G30" s="204"/>
      <c r="H30" s="204"/>
      <c r="N30" s="204"/>
      <c r="Y30" s="208"/>
      <c r="Z30" s="208"/>
      <c r="AA30" s="208"/>
      <c r="AB30" s="208"/>
      <c r="AC30" s="208"/>
      <c r="AD30" s="204"/>
      <c r="AE30" s="204"/>
      <c r="AF30" s="204"/>
      <c r="AG30" s="204"/>
      <c r="AH30" s="204"/>
    </row>
    <row r="31" spans="1:36" ht="174" customHeight="1" x14ac:dyDescent="0.25">
      <c r="A31" s="484" t="str">
        <f>TEXT('3 PROBABIL E IMPACTO INHERENTE'!A31,)</f>
        <v>R6GT</v>
      </c>
      <c r="B31" s="485" t="str">
        <f>'3 PROBABIL E IMPACTO INHERENTE'!B31</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491" t="str">
        <f>+'3 PROBABIL E IMPACTO INHERENTE'!F31</f>
        <v>Baja</v>
      </c>
      <c r="D31" s="491" t="str">
        <f>+'3 PROBABIL E IMPACTO INHERENTE'!N31</f>
        <v>Menor</v>
      </c>
      <c r="E31" s="481" t="str">
        <f t="shared" si="0"/>
        <v>Moderado</v>
      </c>
      <c r="F31" s="204"/>
      <c r="G31" s="204"/>
      <c r="H31" s="204"/>
      <c r="N31" s="204"/>
      <c r="Y31" s="208"/>
      <c r="Z31" s="208"/>
      <c r="AA31" s="208"/>
      <c r="AB31" s="208"/>
      <c r="AC31" s="208"/>
      <c r="AD31" s="204"/>
      <c r="AE31" s="204"/>
      <c r="AF31" s="204"/>
      <c r="AG31" s="204"/>
      <c r="AH31" s="204"/>
    </row>
    <row r="32" spans="1:36" ht="174" customHeight="1" x14ac:dyDescent="0.25">
      <c r="A32" s="484" t="str">
        <f>TEXT('3 PROBABIL E IMPACTO INHERENTE'!A32,)</f>
        <v>R7GT</v>
      </c>
      <c r="B32" s="485" t="str">
        <f>'3 PROBABIL E IMPACTO INHERENTE'!B32</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491" t="str">
        <f>+'3 PROBABIL E IMPACTO INHERENTE'!F32</f>
        <v>Baja</v>
      </c>
      <c r="D32" s="491" t="str">
        <f>+'3 PROBABIL E IMPACTO INHERENTE'!N32</f>
        <v>Menor</v>
      </c>
      <c r="E32" s="481" t="str">
        <f t="shared" si="0"/>
        <v>Moderado</v>
      </c>
      <c r="F32" s="204"/>
      <c r="G32" s="204"/>
      <c r="H32" s="204"/>
      <c r="N32" s="204"/>
      <c r="Y32" s="208"/>
      <c r="Z32" s="208"/>
      <c r="AA32" s="208"/>
      <c r="AB32" s="208"/>
      <c r="AC32" s="208"/>
      <c r="AD32" s="204"/>
      <c r="AE32" s="204"/>
      <c r="AF32" s="204"/>
      <c r="AG32" s="204"/>
      <c r="AH32" s="204"/>
    </row>
    <row r="33" spans="1:29" s="204" customFormat="1" ht="174" customHeight="1" x14ac:dyDescent="0.25">
      <c r="A33" s="484" t="str">
        <f>TEXT('3 PROBABIL E IMPACTO INHERENTE'!A33,)</f>
        <v>R1GF</v>
      </c>
      <c r="B33" s="485" t="str">
        <f>'3 PROBABIL E IMPACTO INHERENTE'!B33</f>
        <v>Posibilidad de afectación reputacional por no contar con el fenecimiento de la cuenta en la vigencia  debido a la identificación, clasificación y registro de información contable en rubros y cuantías que no correspondan</v>
      </c>
      <c r="C33" s="491" t="str">
        <f>+'3 PROBABIL E IMPACTO INHERENTE'!F33</f>
        <v>Baja</v>
      </c>
      <c r="D33" s="491" t="str">
        <f>+'3 PROBABIL E IMPACTO INHERENTE'!N33</f>
        <v>Menor</v>
      </c>
      <c r="E33" s="481" t="str">
        <f t="shared" si="0"/>
        <v>Moderado</v>
      </c>
      <c r="I33" s="208"/>
      <c r="J33" s="208"/>
      <c r="K33" s="208"/>
      <c r="L33" s="208"/>
      <c r="M33" s="208"/>
      <c r="Y33" s="208"/>
      <c r="Z33" s="208"/>
      <c r="AA33" s="208"/>
      <c r="AB33" s="208"/>
      <c r="AC33" s="208"/>
    </row>
    <row r="34" spans="1:29" ht="174" customHeight="1" x14ac:dyDescent="0.25">
      <c r="A34" s="484" t="str">
        <f>TEXT('3 PROBABIL E IMPACTO INHERENTE'!A34,)</f>
        <v>R2GF</v>
      </c>
      <c r="B34" s="485" t="str">
        <f>'3 PROBABIL E IMPACTO INHERENTE'!B34</f>
        <v>Posibilidad de afectación económica por sanciones o multas de entes de control o demandas de terceros  debido a la realización de pagos indebidos</v>
      </c>
      <c r="C34" s="491" t="str">
        <f>+'3 PROBABIL E IMPACTO INHERENTE'!F34</f>
        <v>Baja</v>
      </c>
      <c r="D34" s="491" t="str">
        <f>+'3 PROBABIL E IMPACTO INHERENTE'!N34</f>
        <v>Menor</v>
      </c>
      <c r="E34" s="481" t="str">
        <f t="shared" si="0"/>
        <v>Moderado</v>
      </c>
    </row>
    <row r="35" spans="1:29" ht="174" customHeight="1" x14ac:dyDescent="0.25">
      <c r="A35" s="484" t="str">
        <f>TEXT('3 PROBABIL E IMPACTO INHERENTE'!A35,)</f>
        <v>R3GF</v>
      </c>
      <c r="B35" s="485" t="str">
        <f>'3 PROBABIL E IMPACTO INHERENTE'!B35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491" t="str">
        <f>+'3 PROBABIL E IMPACTO INHERENTE'!F35</f>
        <v>Media</v>
      </c>
      <c r="D35" s="491" t="str">
        <f>+'3 PROBABIL E IMPACTO INHERENTE'!N35</f>
        <v>Menor</v>
      </c>
      <c r="E35" s="481" t="str">
        <f t="shared" si="0"/>
        <v>Moderado</v>
      </c>
    </row>
    <row r="36" spans="1:29" ht="174" customHeight="1" x14ac:dyDescent="0.25">
      <c r="A36" s="484" t="str">
        <f>TEXT('3 PROBABIL E IMPACTO INHERENTE'!A36,)</f>
        <v>R1GCT</v>
      </c>
      <c r="B36" s="485" t="str">
        <f>'3 PROBABIL E IMPACTO INHERENTE'!B36</f>
        <v>Posibilidad de afectación reputacional y económica por la suscripción de contratos que presentan documentación inconsistente debido a deficiencias en la verificación de los requisitos habilitantes por parte del proceso de contratación.</v>
      </c>
      <c r="C36" s="491" t="str">
        <f>+'3 PROBABIL E IMPACTO INHERENTE'!F36</f>
        <v>Alta</v>
      </c>
      <c r="D36" s="491" t="str">
        <f>+'3 PROBABIL E IMPACTO INHERENTE'!N36</f>
        <v>Mayor</v>
      </c>
      <c r="E36" s="481" t="str">
        <f t="shared" si="0"/>
        <v>Alto</v>
      </c>
    </row>
    <row r="37" spans="1:29" ht="174" customHeight="1" x14ac:dyDescent="0.25">
      <c r="A37" s="484" t="str">
        <f>TEXT('3 PROBABIL E IMPACTO INHERENTE'!A37,)</f>
        <v>R2GCT</v>
      </c>
      <c r="B37" s="485" t="str">
        <f>'3 PROBABIL E IMPACTO INHERENTE'!B37</f>
        <v>Posibilidad de afectación reputacional y económica  por pasivos exigibles debido a liquidación extemporánea de los contratos fuera de los plazos acordados en el contrato o los establecidos por la ley</v>
      </c>
      <c r="C37" s="491" t="str">
        <f>+'3 PROBABIL E IMPACTO INHERENTE'!F37</f>
        <v>Media</v>
      </c>
      <c r="D37" s="491" t="str">
        <f>+'3 PROBABIL E IMPACTO INHERENTE'!N37</f>
        <v>Catastrófico</v>
      </c>
      <c r="E37" s="481" t="str">
        <f t="shared" si="0"/>
        <v>Extremo</v>
      </c>
    </row>
    <row r="38" spans="1:29" ht="174" customHeight="1" x14ac:dyDescent="0.25">
      <c r="A38" s="484" t="str">
        <f>TEXT('3 PROBABIL E IMPACTO INHERENTE'!A38,)</f>
        <v>R3GCT</v>
      </c>
      <c r="B38" s="485" t="str">
        <f>'3 PROBABIL E IMPACTO INHERENTE'!B38</f>
        <v>Posibilidad de afectación reputacional y económica por multa y/o sancion de entes de control  debido a la presentación extemporanea y/o con falencias en los reportes enviados a la dirección financiera para posterior cargue en en el aplicativo SIVICOF y SIDEAP</v>
      </c>
      <c r="C38" s="491" t="str">
        <f>+'3 PROBABIL E IMPACTO INHERENTE'!F38</f>
        <v>Baja</v>
      </c>
      <c r="D38" s="491" t="str">
        <f>+'3 PROBABIL E IMPACTO INHERENTE'!N38</f>
        <v>Mayor</v>
      </c>
      <c r="E38" s="481" t="str">
        <f t="shared" si="0"/>
        <v>Alto</v>
      </c>
    </row>
    <row r="39" spans="1:29" ht="174" customHeight="1" x14ac:dyDescent="0.25">
      <c r="A39" s="484" t="str">
        <f>TEXT('3 PROBABIL E IMPACTO INHERENTE'!A39,)</f>
        <v>R4GCT</v>
      </c>
      <c r="B39" s="485" t="str">
        <f>'3 PROBABIL E IMPACTO INHERENTE'!B39</f>
        <v xml:space="preserve">Posibilidad de afectación reputacional y económica por sanciones o multas de entes de control  debido a demoras en la adquisicion de los bienes y servicios requeridos </v>
      </c>
      <c r="C39" s="491" t="str">
        <f>+'3 PROBABIL E IMPACTO INHERENTE'!F39</f>
        <v>Alta</v>
      </c>
      <c r="D39" s="491" t="str">
        <f>+'3 PROBABIL E IMPACTO INHERENTE'!N39</f>
        <v>Catastrófico</v>
      </c>
      <c r="E39" s="481" t="str">
        <f t="shared" si="0"/>
        <v>Extremo</v>
      </c>
    </row>
    <row r="40" spans="1:29" ht="174" customHeight="1" x14ac:dyDescent="0.25">
      <c r="A40" s="484" t="str">
        <f>TEXT('3 PROBABIL E IMPACTO INHERENTE'!A40,)</f>
        <v>R5GCT</v>
      </c>
      <c r="B40" s="485" t="str">
        <f>'3 PROBABIL E IMPACTO INHERENTE'!B40</f>
        <v xml:space="preserve">Posibilidad de afectación reputacional y económica por multa y/o sancion o de un ente de control  y/o quejas de un grupo de valor  debido al incumplimiento en la ejecucion de los contratos </v>
      </c>
      <c r="C40" s="491" t="str">
        <f>+'3 PROBABIL E IMPACTO INHERENTE'!F40</f>
        <v>Alta</v>
      </c>
      <c r="D40" s="491" t="str">
        <f>+'3 PROBABIL E IMPACTO INHERENTE'!N40</f>
        <v>Catastrófico</v>
      </c>
      <c r="E40" s="481" t="str">
        <f t="shared" si="0"/>
        <v>Extremo</v>
      </c>
    </row>
    <row r="41" spans="1:29" ht="174" customHeight="1" x14ac:dyDescent="0.25">
      <c r="A41" s="484" t="str">
        <f>TEXT('3 PROBABIL E IMPACTO INHERENTE'!A41,)</f>
        <v>R1GJ</v>
      </c>
      <c r="B41" s="485" t="str">
        <f>'3 PROBABIL E IMPACTO INHERENTE'!B41</f>
        <v>Posibilidad de afectación reputacional por sanciones administrativas  debido al incumplimiento en la respuesta a requerimientos asociados a los procesos judiciales y acciones constitucionales</v>
      </c>
      <c r="C41" s="491" t="str">
        <f>+'3 PROBABIL E IMPACTO INHERENTE'!F41</f>
        <v>Alta</v>
      </c>
      <c r="D41" s="491" t="str">
        <f>+'3 PROBABIL E IMPACTO INHERENTE'!N41</f>
        <v>Catastrófico</v>
      </c>
      <c r="E41" s="481" t="str">
        <f t="shared" si="0"/>
        <v>Extremo</v>
      </c>
    </row>
    <row r="42" spans="1:29" ht="174" customHeight="1" x14ac:dyDescent="0.25">
      <c r="A42" s="484" t="str">
        <f>TEXT('3 PROBABIL E IMPACTO INHERENTE'!A42,)</f>
        <v>R1GI</v>
      </c>
      <c r="B42" s="485" t="str">
        <f>'3 PROBABIL E IMPACTO INHERENTE'!B42</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491" t="str">
        <f>+'3 PROBABIL E IMPACTO INHERENTE'!F42</f>
        <v>Media</v>
      </c>
      <c r="D42" s="491" t="str">
        <f>+'3 PROBABIL E IMPACTO INHERENTE'!N42</f>
        <v>Moderado</v>
      </c>
      <c r="E42" s="481" t="str">
        <f t="shared" si="0"/>
        <v>Moderado</v>
      </c>
    </row>
    <row r="43" spans="1:29" ht="174" customHeight="1" x14ac:dyDescent="0.25">
      <c r="A43" s="484" t="str">
        <f>TEXT('3 PROBABIL E IMPACTO INHERENTE'!A43,)</f>
        <v>R1SM</v>
      </c>
      <c r="B43" s="485" t="str">
        <f>'3 PROBABIL E IMPACTO INHERENTE'!B43</f>
        <v>Posibilidad de afectación reputacional por hallazgos a la Entidad por parte de entes de control  debido al incumplimiento y/o inoportuna emisión de los informes de ley contemplados en el Plan Anual de Auditoria</v>
      </c>
      <c r="C43" s="491" t="str">
        <f>+'3 PROBABIL E IMPACTO INHERENTE'!F43</f>
        <v>Media</v>
      </c>
      <c r="D43" s="491" t="str">
        <f>+'3 PROBABIL E IMPACTO INHERENTE'!N43</f>
        <v>Mayor</v>
      </c>
      <c r="E43" s="481" t="str">
        <f t="shared" si="0"/>
        <v>Alto</v>
      </c>
    </row>
    <row r="44" spans="1:29" ht="174" customHeight="1" x14ac:dyDescent="0.25">
      <c r="A44" s="484" t="str">
        <f>TEXT('3 PROBABIL E IMPACTO INHERENTE'!A44,)</f>
        <v>R2SM</v>
      </c>
      <c r="B44" s="485" t="str">
        <f>'3 PROBABIL E IMPACTO INHERENTE'!B44</f>
        <v>Posibilidad de afectación reputacional por falencias en la planeación y ejecución de las auditorías internas  debido a inoportunidad y/o inconsistencia en la verificación de la información suministrada para la realización de la auditoria</v>
      </c>
      <c r="C44" s="491" t="str">
        <f>+'3 PROBABIL E IMPACTO INHERENTE'!F44</f>
        <v>Media</v>
      </c>
      <c r="D44" s="491" t="str">
        <f>+'3 PROBABIL E IMPACTO INHERENTE'!N44</f>
        <v>Mayor</v>
      </c>
      <c r="E44" s="481" t="str">
        <f t="shared" si="0"/>
        <v>Alto</v>
      </c>
    </row>
    <row r="45" spans="1:29" ht="174" customHeight="1" x14ac:dyDescent="0.25">
      <c r="A45" s="484" t="str">
        <f>TEXT('3 PROBABIL E IMPACTO INHERENTE'!A45,)</f>
        <v>R1GH</v>
      </c>
      <c r="B45" s="485" t="str">
        <f>'3 PROBABIL E IMPACTO INHERENTE'!B45</f>
        <v>Posibilidad de afectación reputacional y económica por sanciones y/o multas de entes de control y/o demandas debido al ingreso tardío, incompleto o con errores de las novedades administrativas al aplicativo de nómina.</v>
      </c>
      <c r="C45" s="491" t="str">
        <f>+'3 PROBABIL E IMPACTO INHERENTE'!F45</f>
        <v>Muy Alta</v>
      </c>
      <c r="D45" s="491" t="str">
        <f>+'3 PROBABIL E IMPACTO INHERENTE'!N45</f>
        <v>Mayor</v>
      </c>
      <c r="E45" s="481" t="str">
        <f t="shared" si="0"/>
        <v>Alto</v>
      </c>
    </row>
    <row r="46" spans="1:29" ht="174" customHeight="1" x14ac:dyDescent="0.25">
      <c r="A46" s="484" t="str">
        <f>TEXT('3 PROBABIL E IMPACTO INHERENTE'!A46,)</f>
        <v>R2GH</v>
      </c>
      <c r="B46" s="485" t="str">
        <f>'3 PROBABIL E IMPACTO INHERENTE'!B46</f>
        <v>Posibilidad de afectación reputacional y económica por sanciones y/o multas de entes de control y/o demandas debido a fallas en el seguimiento a la ejecución de las actividades programadas en Plan de Trabajo de SGSST</v>
      </c>
      <c r="C46" s="491" t="str">
        <f>+'3 PROBABIL E IMPACTO INHERENTE'!F46</f>
        <v>Media</v>
      </c>
      <c r="D46" s="491" t="str">
        <f>+'3 PROBABIL E IMPACTO INHERENTE'!N46</f>
        <v>Mayor</v>
      </c>
      <c r="E46" s="481" t="str">
        <f t="shared" si="0"/>
        <v>Alto</v>
      </c>
    </row>
    <row r="47" spans="1:29" ht="174" customHeight="1" x14ac:dyDescent="0.25">
      <c r="A47" s="484" t="str">
        <f>TEXT('3 PROBABIL E IMPACTO INHERENTE'!A47,)</f>
        <v>R3GH</v>
      </c>
      <c r="B47" s="485" t="str">
        <f>'3 PROBABIL E IMPACTO INHERENTE'!B47</f>
        <v>Posibilidad de afectación reputacional por sanciones de entes de control debido al incumplimiento en la ejecución del Plan Estratégico del Talento Humano</v>
      </c>
      <c r="C47" s="491" t="str">
        <f>+'3 PROBABIL E IMPACTO INHERENTE'!F47</f>
        <v>Media</v>
      </c>
      <c r="D47" s="491" t="str">
        <f>+'3 PROBABIL E IMPACTO INHERENTE'!N47</f>
        <v>Moderado</v>
      </c>
      <c r="E47" s="481" t="str">
        <f t="shared" si="0"/>
        <v>Moderado</v>
      </c>
    </row>
    <row r="48" spans="1:29" ht="174" customHeight="1" x14ac:dyDescent="0.25">
      <c r="A48" s="484" t="str">
        <f>TEXT('3 PROBABIL E IMPACTO INHERENTE'!A48,)</f>
        <v>R4GH</v>
      </c>
      <c r="B48" s="485" t="str">
        <f>'3 PROBABIL E IMPACTO INHERENTE'!B48</f>
        <v>Posibilidad de afectación reputacional por sanciones de entes de control o quejas de un grupo de valor debido a fallas en la planeacion de la estrategia del plan de cultura de integridad</v>
      </c>
      <c r="C48" s="491" t="str">
        <f>+'3 PROBABIL E IMPACTO INHERENTE'!F48</f>
        <v>Muy Baja</v>
      </c>
      <c r="D48" s="491" t="str">
        <f>+'3 PROBABIL E IMPACTO INHERENTE'!N48</f>
        <v>Moderado</v>
      </c>
      <c r="E48" s="481" t="str">
        <f t="shared" si="0"/>
        <v>Moderado</v>
      </c>
    </row>
    <row r="49" spans="1:5" ht="174" customHeight="1" x14ac:dyDescent="0.25">
      <c r="A49" s="484" t="str">
        <f>TEXT('3 PROBABIL E IMPACTO INHERENTE'!A49,)</f>
        <v>R1GS</v>
      </c>
      <c r="B49" s="485" t="str">
        <f>'3 PROBABIL E IMPACTO INHERENTE'!B49</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491" t="str">
        <f>+'3 PROBABIL E IMPACTO INHERENTE'!F49</f>
        <v>Media</v>
      </c>
      <c r="D49" s="491" t="str">
        <f>+'3 PROBABIL E IMPACTO INHERENTE'!N49</f>
        <v>Moderado</v>
      </c>
      <c r="E49" s="481" t="str">
        <f t="shared" si="0"/>
        <v>Moderado</v>
      </c>
    </row>
    <row r="50" spans="1:5" ht="174" customHeight="1" x14ac:dyDescent="0.25">
      <c r="A50" s="484" t="str">
        <f>TEXT('3 PROBABIL E IMPACTO INHERENTE'!A50,)</f>
        <v>R2GS</v>
      </c>
      <c r="B50" s="485" t="str">
        <f>'3 PROBABIL E IMPACTO INHERENTE'!B50</f>
        <v>Posibilidad de afectación reputacional y económica por sobrecostos en  recursos técnicos y humanos debido al desconocimiento de las actividades a desarrollar al interior del proceso</v>
      </c>
      <c r="C50" s="491" t="str">
        <f>+'3 PROBABIL E IMPACTO INHERENTE'!F50</f>
        <v>Media</v>
      </c>
      <c r="D50" s="491" t="str">
        <f>+'3 PROBABIL E IMPACTO INHERENTE'!N50</f>
        <v>Moderado</v>
      </c>
      <c r="E50" s="481" t="str">
        <f t="shared" si="0"/>
        <v>Moderado</v>
      </c>
    </row>
    <row r="51" spans="1:5" ht="174" customHeight="1" x14ac:dyDescent="0.25">
      <c r="A51" s="484" t="str">
        <f>TEXT('3 PROBABIL E IMPACTO INHERENTE'!A51,)</f>
        <v>R3GS</v>
      </c>
      <c r="B51" s="485" t="str">
        <f>'3 PROBABIL E IMPACTO INHERENTE'!B51</f>
        <v>Posibilidad de afectación reputacional por deficiente atención a los usuarios de los bienes y servicios del proceso debido a la falta de capacitación</v>
      </c>
      <c r="C51" s="491" t="str">
        <f>+'3 PROBABIL E IMPACTO INHERENTE'!F51</f>
        <v>Media</v>
      </c>
      <c r="D51" s="491" t="str">
        <f>+'3 PROBABIL E IMPACTO INHERENTE'!N51</f>
        <v>Moderado</v>
      </c>
      <c r="E51" s="481" t="str">
        <f t="shared" si="0"/>
        <v>Moderado</v>
      </c>
    </row>
    <row r="52" spans="1:5" ht="174" customHeight="1" x14ac:dyDescent="0.25">
      <c r="A52" s="484" t="str">
        <f>TEXT('3 PROBABIL E IMPACTO INHERENTE'!A52,)</f>
        <v>R4GS</v>
      </c>
      <c r="B52" s="485" t="str">
        <f>'3 PROBABIL E IMPACTO INHERENTE'!B52</f>
        <v>Posibilidad de afectación reputacional y económica por demandas o extralimitación de funciones de servidores debido al inadecuado acompañamiento a las manifestaciones, movilizaciones, eventos o aglomeraciones</v>
      </c>
      <c r="C52" s="491" t="str">
        <f>+'3 PROBABIL E IMPACTO INHERENTE'!F52</f>
        <v>Media</v>
      </c>
      <c r="D52" s="491" t="str">
        <f>+'3 PROBABIL E IMPACTO INHERENTE'!N52</f>
        <v>Moderado</v>
      </c>
      <c r="E52" s="481" t="str">
        <f t="shared" si="0"/>
        <v>Moderado</v>
      </c>
    </row>
    <row r="53" spans="1:5" ht="174" customHeight="1" x14ac:dyDescent="0.25">
      <c r="A53" s="484" t="str">
        <f>TEXT('3 PROBABIL E IMPACTO INHERENTE'!A53,)</f>
        <v>R1AB</v>
      </c>
      <c r="B53" s="485" t="str">
        <f>'3 PROBABIL E IMPACTO INHERENTE'!B53</f>
        <v>Posibilidad de afectación reputacional y económica por sanciones o multas de entes de control y las quejas recibidas por los grupos de valor debido al uso de los bienes en comodato con un fin diferente a lo pactado contractualmente</v>
      </c>
      <c r="C53" s="491" t="str">
        <f>+'3 PROBABIL E IMPACTO INHERENTE'!F53</f>
        <v>Media</v>
      </c>
      <c r="D53" s="491" t="str">
        <f>+'3 PROBABIL E IMPACTO INHERENTE'!N53</f>
        <v>Mayor</v>
      </c>
      <c r="E53" s="481" t="str">
        <f t="shared" si="0"/>
        <v>Alto</v>
      </c>
    </row>
    <row r="54" spans="1:5" ht="174" customHeight="1" x14ac:dyDescent="0.25">
      <c r="A54" s="484" t="str">
        <f>TEXT('3 PROBABIL E IMPACTO INHERENTE'!A54,)</f>
        <v>R2AB</v>
      </c>
      <c r="B54" s="485" t="str">
        <f>'3 PROBABIL E IMPACTO INHERENTE'!B54</f>
        <v xml:space="preserve">Posibilidad de afectación económica por sanciones o multas de entes de control   debido a la reclamación de los siniestros fuera de los tiempos establecidos en los que no opere la prescripción   </v>
      </c>
      <c r="C54" s="491" t="str">
        <f>+'3 PROBABIL E IMPACTO INHERENTE'!F54</f>
        <v>Media</v>
      </c>
      <c r="D54" s="491" t="str">
        <f>+'3 PROBABIL E IMPACTO INHERENTE'!N54</f>
        <v>Mayor</v>
      </c>
      <c r="E54" s="481" t="str">
        <f t="shared" si="0"/>
        <v>Alto</v>
      </c>
    </row>
    <row r="55" spans="1:5" ht="174" customHeight="1" x14ac:dyDescent="0.25">
      <c r="A55" s="484" t="str">
        <f>TEXT('3 PROBABIL E IMPACTO INHERENTE'!A55,)</f>
        <v>R3AB</v>
      </c>
      <c r="B55" s="485" t="str">
        <f>'3 PROBABIL E IMPACTO INHERENTE'!B55</f>
        <v xml:space="preserve">Posibilidad de afectación reputacional y económica  por sanciones o multas de entes de control  debido al suministro de los bienes y servicios requeridos, fuera de los tiempos establecidos en los contratos </v>
      </c>
      <c r="C55" s="491" t="str">
        <f>+'3 PROBABIL E IMPACTO INHERENTE'!F55</f>
        <v>Media</v>
      </c>
      <c r="D55" s="491" t="str">
        <f>+'3 PROBABIL E IMPACTO INHERENTE'!N55</f>
        <v>Mayor</v>
      </c>
      <c r="E55" s="481" t="str">
        <f t="shared" si="0"/>
        <v>Alto</v>
      </c>
    </row>
    <row r="56" spans="1:5" ht="174" customHeight="1" x14ac:dyDescent="0.25">
      <c r="A56" s="484" t="str">
        <f>TEXT('3 PROBABIL E IMPACTO INHERENTE'!A56,)</f>
        <v>R4AB</v>
      </c>
      <c r="B56" s="485" t="str">
        <f>'3 PROBABIL E IMPACTO INHERENTE'!B56</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491" t="str">
        <f>+'3 PROBABIL E IMPACTO INHERENTE'!F56</f>
        <v>Media</v>
      </c>
      <c r="D56" s="491" t="str">
        <f>+'3 PROBABIL E IMPACTO INHERENTE'!N56</f>
        <v>Mayor</v>
      </c>
      <c r="E56" s="481" t="str">
        <f t="shared" si="0"/>
        <v>Alto</v>
      </c>
    </row>
    <row r="57" spans="1:5" ht="174" customHeight="1" x14ac:dyDescent="0.25">
      <c r="A57" s="484" t="str">
        <f>TEXT('3 PROBABIL E IMPACTO INHERENTE'!A57,)</f>
        <v>R5AB</v>
      </c>
      <c r="B57" s="485" t="str">
        <f>'3 PROBABIL E IMPACTO INHERENTE'!B57</f>
        <v>Posibilidad de afectación reputacional y económica por sanciones o multas de entes de control y/o quejas de los grupos de interes debido a la inadecuada disposición de los residuos peligrosos (Talleres)</v>
      </c>
      <c r="C57" s="491" t="str">
        <f>+'3 PROBABIL E IMPACTO INHERENTE'!F57</f>
        <v>Media</v>
      </c>
      <c r="D57" s="491" t="str">
        <f>+'3 PROBABIL E IMPACTO INHERENTE'!N57</f>
        <v>Mayor</v>
      </c>
      <c r="E57" s="481" t="str">
        <f t="shared" si="0"/>
        <v>Alto</v>
      </c>
    </row>
    <row r="58" spans="1:5" ht="174" customHeight="1" x14ac:dyDescent="0.25">
      <c r="A58" s="484" t="str">
        <f>TEXT('3 PROBABIL E IMPACTO INHERENTE'!A58,)</f>
        <v>R1GIP</v>
      </c>
      <c r="B58" s="485" t="str">
        <f>'3 PROBABIL E IMPACTO INHERENTE'!B58</f>
        <v>Posibilidad de afectación reputacional y económica por denuncias o sanciones de entes de control debido al incumplimiento en la prestación del servicio psicosocial (Prestación continua e ininterrumpida del servicio)</v>
      </c>
      <c r="C58" s="491" t="str">
        <f>+'3 PROBABIL E IMPACTO INHERENTE'!F58</f>
        <v>Alta</v>
      </c>
      <c r="D58" s="491" t="str">
        <f>+'3 PROBABIL E IMPACTO INHERENTE'!N58</f>
        <v>Moderado</v>
      </c>
      <c r="E58" s="481" t="str">
        <f t="shared" si="0"/>
        <v>Alto</v>
      </c>
    </row>
    <row r="59" spans="1:5" ht="174" customHeight="1" x14ac:dyDescent="0.25">
      <c r="A59" s="484" t="str">
        <f>TEXT('3 PROBABIL E IMPACTO INHERENTE'!A59,)</f>
        <v>R2GIP</v>
      </c>
      <c r="B59" s="485" t="str">
        <f>'3 PROBABIL E IMPACTO INHERENTE'!B59</f>
        <v>Posibilidad de afectación reputacional y económica por sanciones o multas de entes de control, detrimento patrimonial. O perdida de la certificación ACA debido a la disminución de la cobertura ocupacional en las actividades válidas para la redención de pena</v>
      </c>
      <c r="C59" s="491" t="str">
        <f>+'3 PROBABIL E IMPACTO INHERENTE'!F59</f>
        <v>Media</v>
      </c>
      <c r="D59" s="491" t="str">
        <f>+'3 PROBABIL E IMPACTO INHERENTE'!N59</f>
        <v>Moderado</v>
      </c>
      <c r="E59" s="481" t="str">
        <f t="shared" si="0"/>
        <v>Moderado</v>
      </c>
    </row>
    <row r="60" spans="1:5" ht="174" customHeight="1" x14ac:dyDescent="0.25">
      <c r="A60" s="484" t="str">
        <f>TEXT('3 PROBABIL E IMPACTO INHERENTE'!A60,)</f>
        <v>R3GIP</v>
      </c>
      <c r="B60" s="485" t="str">
        <f>'3 PROBABIL E IMPACTO INHERENTE'!B60</f>
        <v>Posibilidad de afectación reputacional por demandas legales y disciplinarias  debido a la fuga o Rescate de PPL en remisiones salud</v>
      </c>
      <c r="C60" s="491" t="str">
        <f>+'3 PROBABIL E IMPACTO INHERENTE'!F60</f>
        <v>Media</v>
      </c>
      <c r="D60" s="491" t="str">
        <f>+'3 PROBABIL E IMPACTO INHERENTE'!N60</f>
        <v>Moderado</v>
      </c>
      <c r="E60" s="481" t="str">
        <f t="shared" si="0"/>
        <v>Moderado</v>
      </c>
    </row>
    <row r="61" spans="1:5" ht="174" customHeight="1" x14ac:dyDescent="0.25">
      <c r="A61" s="484" t="str">
        <f>TEXT('3 PROBABIL E IMPACTO INHERENTE'!A61,)</f>
        <v>R4GIP</v>
      </c>
      <c r="B61" s="485" t="str">
        <f>'3 PROBABIL E IMPACTO INHERENTE'!B61</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491" t="str">
        <f>+'3 PROBABIL E IMPACTO INHERENTE'!F61</f>
        <v>Media</v>
      </c>
      <c r="D61" s="491" t="str">
        <f>+'3 PROBABIL E IMPACTO INHERENTE'!N61</f>
        <v>Moderado</v>
      </c>
      <c r="E61" s="481" t="str">
        <f t="shared" si="0"/>
        <v>Moderado</v>
      </c>
    </row>
    <row r="62" spans="1:5" ht="174" customHeight="1" x14ac:dyDescent="0.25">
      <c r="A62" s="484" t="str">
        <f>TEXT('3 PROBABIL E IMPACTO INHERENTE'!A62,)</f>
        <v>R5GIP</v>
      </c>
      <c r="B62" s="485" t="str">
        <f>'3 PROBABIL E IMPACTO INHERENTE'!B62</f>
        <v>Posibilidad de afectación reputacional y económica por demanda de los PPL, familiar, tercero o entes control debido al incumplimiento en la cobertura de los puestos de servicio y las actividades programadas</v>
      </c>
      <c r="C62" s="491" t="str">
        <f>+'3 PROBABIL E IMPACTO INHERENTE'!F62</f>
        <v>Baja</v>
      </c>
      <c r="D62" s="491" t="str">
        <f>+'3 PROBABIL E IMPACTO INHERENTE'!N62</f>
        <v>Moderado</v>
      </c>
      <c r="E62" s="481" t="str">
        <f t="shared" si="0"/>
        <v>Moderado</v>
      </c>
    </row>
    <row r="63" spans="1:5" ht="174" customHeight="1" x14ac:dyDescent="0.25">
      <c r="A63" s="484" t="str">
        <f>TEXT('3 PROBABIL E IMPACTO INHERENTE'!A63,)</f>
        <v>R6GIP</v>
      </c>
      <c r="B63" s="485" t="str">
        <f>'3 PROBABIL E IMPACTO INHERENTE'!B63</f>
        <v>Posibilidad de afectación económica por demanda de los PPL, familiar, tercero o entes control  debido a falencias en seguridad y deficiencia en los tiempos de reacción a los eventos que atenten contra la seguridad de las PPL/Funcionarios/Guardia.</v>
      </c>
      <c r="C63" s="491" t="str">
        <f>+'3 PROBABIL E IMPACTO INHERENTE'!F63</f>
        <v>Media</v>
      </c>
      <c r="D63" s="491" t="str">
        <f>+'3 PROBABIL E IMPACTO INHERENTE'!N63</f>
        <v>Menor</v>
      </c>
      <c r="E63" s="481" t="str">
        <f t="shared" si="0"/>
        <v>Moderado</v>
      </c>
    </row>
    <row r="64" spans="1:5" ht="174" customHeight="1" x14ac:dyDescent="0.25">
      <c r="A64" s="484" t="str">
        <f>TEXT('3 PROBABIL E IMPACTO INHERENTE'!A64,)</f>
        <v>R7GIP</v>
      </c>
      <c r="B64" s="485" t="str">
        <f>'3 PROBABIL E IMPACTO INHERENTE'!B64</f>
        <v>Posibilidad de afectación reputacional por sanción disciplinaria  debido a fuga/rescates o falencia en la seguridad dentro del sistema penitenciario</v>
      </c>
      <c r="C64" s="491" t="str">
        <f>+'3 PROBABIL E IMPACTO INHERENTE'!F64</f>
        <v>Baja</v>
      </c>
      <c r="D64" s="491" t="str">
        <f>+'3 PROBABIL E IMPACTO INHERENTE'!N64</f>
        <v>Mayor</v>
      </c>
      <c r="E64" s="481" t="str">
        <f t="shared" si="0"/>
        <v>Alto</v>
      </c>
    </row>
    <row r="65" spans="1:5" ht="174" customHeight="1" x14ac:dyDescent="0.25">
      <c r="A65" s="484" t="str">
        <f>TEXT('3 PROBABIL E IMPACTO INHERENTE'!A65,)</f>
        <v>R8GIP</v>
      </c>
      <c r="B65" s="485" t="str">
        <f>'3 PROBABIL E IMPACTO INHERENTE'!B65</f>
        <v>Posibilidad de afectación reputacional por requerimientos de entes de control debido a la pérdida de la confidencialidad de la información</v>
      </c>
      <c r="C65" s="491" t="str">
        <f>+'3 PROBABIL E IMPACTO INHERENTE'!F65</f>
        <v>Media</v>
      </c>
      <c r="D65" s="491" t="str">
        <f>+'3 PROBABIL E IMPACTO INHERENTE'!N65</f>
        <v>Mayor</v>
      </c>
      <c r="E65" s="481" t="str">
        <f t="shared" si="0"/>
        <v>Alto</v>
      </c>
    </row>
    <row r="66" spans="1:5" ht="174" customHeight="1" x14ac:dyDescent="0.25">
      <c r="A66" s="484" t="str">
        <f>TEXT('3 PROBABIL E IMPACTO INHERENTE'!A66,)</f>
        <v>R9GIP</v>
      </c>
      <c r="B66" s="485" t="str">
        <f>'3 PROBABIL E IMPACTO INHERENTE'!B66</f>
        <v xml:space="preserve">Posibilidad de afectación reputacional por requerimientos de entes de control y autoridades judiciales debido al vencimiento de trámites Jurídicos. </v>
      </c>
      <c r="C66" s="491" t="str">
        <f>+'3 PROBABIL E IMPACTO INHERENTE'!F66</f>
        <v>Media</v>
      </c>
      <c r="D66" s="491" t="str">
        <f>+'3 PROBABIL E IMPACTO INHERENTE'!N66</f>
        <v>Mayor</v>
      </c>
      <c r="E66" s="481" t="str">
        <f t="shared" si="0"/>
        <v>Alto</v>
      </c>
    </row>
    <row r="67" spans="1:5" ht="174" customHeight="1" x14ac:dyDescent="0.25">
      <c r="A67" s="484" t="str">
        <f>TEXT('3 PROBABIL E IMPACTO INHERENTE'!A67,)</f>
        <v>R10GIP</v>
      </c>
      <c r="B67" s="485" t="str">
        <f>'3 PROBABIL E IMPACTO INHERENTE'!B67</f>
        <v xml:space="preserve">Posibilidad de afectación reputacional por requerimientos de entes de control y autoridades judiciales debido a la prescripción de trámites Jurídicos. </v>
      </c>
      <c r="C67" s="491" t="str">
        <f>+'3 PROBABIL E IMPACTO INHERENTE'!F67</f>
        <v>Media</v>
      </c>
      <c r="D67" s="491" t="str">
        <f>+'3 PROBABIL E IMPACTO INHERENTE'!N67</f>
        <v>Mayor</v>
      </c>
      <c r="E67" s="481" t="str">
        <f t="shared" si="0"/>
        <v>Alto</v>
      </c>
    </row>
    <row r="68" spans="1:5" ht="174" customHeight="1" x14ac:dyDescent="0.25">
      <c r="A68" s="484" t="str">
        <f>TEXT('3 PROBABIL E IMPACTO INHERENTE'!A68,)</f>
        <v>R11GIP</v>
      </c>
      <c r="B68" s="485" t="str">
        <f>'3 PROBABIL E IMPACTO INHERENTE'!B68</f>
        <v>Posibilidad de afectación reputacional por requerimientos de entes de control y autoridades judiciales  debido a permitir la prolongación Ilícita de la libertad</v>
      </c>
      <c r="C68" s="491" t="str">
        <f>+'3 PROBABIL E IMPACTO INHERENTE'!F68</f>
        <v>Media</v>
      </c>
      <c r="D68" s="491" t="str">
        <f>+'3 PROBABIL E IMPACTO INHERENTE'!N68</f>
        <v>Mayor</v>
      </c>
      <c r="E68" s="481" t="str">
        <f t="shared" si="0"/>
        <v>Alto</v>
      </c>
    </row>
    <row r="69" spans="1:5" ht="174" customHeight="1" x14ac:dyDescent="0.25">
      <c r="A69" s="484" t="str">
        <f>TEXT('3 PROBABIL E IMPACTO INHERENTE'!A69,)</f>
        <v>R12GIP</v>
      </c>
      <c r="B69" s="485" t="str">
        <f>'3 PROBABIL E IMPACTO INHERENTE'!B69</f>
        <v>Posibilidad de afectación reputacional por requerimientos de entes de control y autoridades judiciales debido a Hojas de vida incompletas, desactualizadas o imprecisas (Física o en el aplicativo SISIPEC WEB)</v>
      </c>
      <c r="C69" s="491" t="str">
        <f>+'3 PROBABIL E IMPACTO INHERENTE'!F69</f>
        <v>Media</v>
      </c>
      <c r="D69" s="491" t="str">
        <f>+'3 PROBABIL E IMPACTO INHERENTE'!N69</f>
        <v>Mayor</v>
      </c>
      <c r="E69" s="481" t="str">
        <f t="shared" si="0"/>
        <v>Alto</v>
      </c>
    </row>
    <row r="70" spans="1:5" ht="174" customHeight="1" x14ac:dyDescent="0.25">
      <c r="A70" s="484" t="str">
        <f>TEXT('3 PROBABIL E IMPACTO INHERENTE'!A70,)</f>
        <v>R13GIP</v>
      </c>
      <c r="B70" s="485" t="str">
        <f>'3 PROBABIL E IMPACTO INHERENTE'!B70</f>
        <v>Posibilidad de afectación reputacional por requerimientos de entes de control y autoridades judiciales debido a conceder u otorgar libertad o trasladar a una PPL sin el debido cumplimiento de los requisitos legales.</v>
      </c>
      <c r="C70" s="491" t="str">
        <f>+'3 PROBABIL E IMPACTO INHERENTE'!F70</f>
        <v>Media</v>
      </c>
      <c r="D70" s="491" t="str">
        <f>+'3 PROBABIL E IMPACTO INHERENTE'!N70</f>
        <v>Mayor</v>
      </c>
      <c r="E70" s="481" t="str">
        <f t="shared" si="0"/>
        <v>Alto</v>
      </c>
    </row>
    <row r="71" spans="1:5" ht="174" customHeight="1" x14ac:dyDescent="0.25">
      <c r="A71" s="484" t="str">
        <f>TEXT('3 PROBABIL E IMPACTO INHERENTE'!A71,)</f>
        <v>R14GIP</v>
      </c>
      <c r="B71" s="485" t="str">
        <f>'3 PROBABIL E IMPACTO INHERENTE'!B71</f>
        <v xml:space="preserve">Posibilidad de afectación reputacional por requerimientos de entes de control y autoridades judiciales  debido a la privación ilegal de la libertad </v>
      </c>
      <c r="C71" s="491" t="str">
        <f>+'3 PROBABIL E IMPACTO INHERENTE'!F71</f>
        <v>Media</v>
      </c>
      <c r="D71" s="491" t="str">
        <f>+'3 PROBABIL E IMPACTO INHERENTE'!N71</f>
        <v>Mayor</v>
      </c>
      <c r="E71" s="481" t="str">
        <f t="shared" si="0"/>
        <v>Alto</v>
      </c>
    </row>
    <row r="72" spans="1:5" ht="174" customHeight="1" x14ac:dyDescent="0.25">
      <c r="A72" s="484" t="str">
        <f>TEXT('3 PROBABIL E IMPACTO INHERENTE'!A72,)</f>
        <v>R1GCI</v>
      </c>
      <c r="B72" s="485" t="str">
        <f>'3 PROBABIL E IMPACTO INHERENTE'!B72</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491" t="str">
        <f>+'3 PROBABIL E IMPACTO INHERENTE'!F72</f>
        <v>Media</v>
      </c>
      <c r="D72" s="491" t="str">
        <f>+'3 PROBABIL E IMPACTO INHERENTE'!N72</f>
        <v>Menor</v>
      </c>
      <c r="E72" s="481" t="str">
        <f t="shared" ref="E72:E74" si="1">+IF(C72=$Q$7,IF(D72=$R$6,$R$7,IF(D72=$S$6,$S$7,IF(D72=$T$6,$T$7,IF(D72=$U$6,$U$7,IF(D72=$V$6,$V$7))))),IF(C72=$Q$8,IF(D72=$R$6,$R$8,IF(D72=$S$6,$S$8,IF(D72=$T$6,$T$8,IF(D72=$U$6,$U$8,IF(D72=$V$6,$V$8))))),IF(C72=$Q$9,IF(D72=$R$6,$R$9,IF(D72=$S$6,$S$9,IF(D72=$T$6,$T$9,IF(D72=$U$6,$U$9,IF(D72=$V$6,$V$9))))),IF(C72=$Q$10,IF(D72=$R$6,$R$10,IF(D72=$S$6,$S$10,IF(D72=$T$6,$T$10,IF(D72=$U$6,$U$10,IF(D72=$V$6,$V$10))))),IF(C72=$Q$11,IF(D72=$R$6,$R$11,IF(D72=$S$6,$S$11,IF(D72=$T$6,$T$11,IF(D72=$U$6,$U$11,IF(D72=$V$6,$V$11))))),"")))))</f>
        <v>Moderado</v>
      </c>
    </row>
    <row r="73" spans="1:5" ht="174" customHeight="1" x14ac:dyDescent="0.25">
      <c r="A73" s="484" t="str">
        <f>TEXT('3 PROBABIL E IMPACTO INHERENTE'!A73,)</f>
        <v>R1GTS</v>
      </c>
      <c r="B73" s="485" t="str">
        <f>'3 PROBABIL E IMPACTO INHERENTE'!B73</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491" t="str">
        <f>+'3 PROBABIL E IMPACTO INHERENTE'!F73</f>
        <v>Baja</v>
      </c>
      <c r="D73" s="491" t="str">
        <f>+'3 PROBABIL E IMPACTO INHERENTE'!N73</f>
        <v>Moderado</v>
      </c>
      <c r="E73" s="481" t="str">
        <f t="shared" si="1"/>
        <v>Moderado</v>
      </c>
    </row>
    <row r="74" spans="1:5" ht="174" customHeight="1" x14ac:dyDescent="0.25">
      <c r="A74" s="484" t="str">
        <f>TEXT('3 PROBABIL E IMPACTO INHERENTE'!A74,)</f>
        <v>R2GTS</v>
      </c>
      <c r="B74" s="485" t="str">
        <f>'3 PROBABIL E IMPACTO INHERENTE'!B74</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491" t="str">
        <f>+'3 PROBABIL E IMPACTO INHERENTE'!F74</f>
        <v>Muy Baja</v>
      </c>
      <c r="D74" s="491" t="str">
        <f>+'3 PROBABIL E IMPACTO INHERENTE'!N74</f>
        <v>Moderado</v>
      </c>
      <c r="E74" s="481" t="str">
        <f t="shared" si="1"/>
        <v>Moderado</v>
      </c>
    </row>
  </sheetData>
  <sheetProtection formatCells="0" formatColumns="0" formatRows="0" sort="0" autoFilter="0" pivotTables="0"/>
  <dataConsolidate/>
  <mergeCells count="10">
    <mergeCell ref="U1:V1"/>
    <mergeCell ref="R4:V4"/>
    <mergeCell ref="C5:E5"/>
    <mergeCell ref="I5:M5"/>
    <mergeCell ref="G7:G11"/>
    <mergeCell ref="O7:O11"/>
    <mergeCell ref="B3:D3"/>
    <mergeCell ref="G4:M4"/>
    <mergeCell ref="A1:B1"/>
    <mergeCell ref="C1:T1"/>
  </mergeCells>
  <conditionalFormatting sqref="C7:C74">
    <cfRule type="cellIs" dxfId="83" priority="6" operator="equal">
      <formula>$Q$11</formula>
    </cfRule>
    <cfRule type="cellIs" dxfId="82" priority="7" operator="equal">
      <formula>$Q$10</formula>
    </cfRule>
    <cfRule type="cellIs" dxfId="81" priority="8" operator="equal">
      <formula>$Q$9</formula>
    </cfRule>
    <cfRule type="cellIs" dxfId="80" priority="9" operator="equal">
      <formula>$Q$8</formula>
    </cfRule>
    <cfRule type="cellIs" dxfId="79" priority="10" operator="equal">
      <formula>$Q$7</formula>
    </cfRule>
  </conditionalFormatting>
  <conditionalFormatting sqref="D7:D74">
    <cfRule type="cellIs" dxfId="78" priority="1" operator="equal">
      <formula>$R$6</formula>
    </cfRule>
    <cfRule type="cellIs" dxfId="77" priority="2" operator="equal">
      <formula>$S$6</formula>
    </cfRule>
    <cfRule type="cellIs" dxfId="76" priority="3" operator="equal">
      <formula>$T$6</formula>
    </cfRule>
    <cfRule type="cellIs" dxfId="75" priority="4" operator="equal">
      <formula>$U$6</formula>
    </cfRule>
    <cfRule type="cellIs" dxfId="74" priority="5" operator="equal">
      <formula>$V$6</formula>
    </cfRule>
  </conditionalFormatting>
  <conditionalFormatting sqref="E7:E74">
    <cfRule type="cellIs" dxfId="73" priority="11" operator="equal">
      <formula>$H$14</formula>
    </cfRule>
    <cfRule type="cellIs" dxfId="72" priority="12" operator="equal">
      <formula>$H$15</formula>
    </cfRule>
    <cfRule type="cellIs" dxfId="71" priority="13" operator="equal">
      <formula>$H$16</formula>
    </cfRule>
    <cfRule type="cellIs" dxfId="70" priority="14" operator="equal">
      <formula>$H$17</formula>
    </cfRule>
  </conditionalFormatting>
  <dataValidations disablePrompts="1" count="3">
    <dataValidation type="list" allowBlank="1" showInputMessage="1" showErrorMessage="1" sqref="JB7:JH12 IR13:IX14" xr:uid="{00000000-0002-0000-0600-000000000000}">
      <formula1>#REF!</formula1>
    </dataValidation>
    <dataValidation allowBlank="1" showInputMessage="1" showErrorMessage="1" prompt="Es la materialización del riesgo y las consecuencias de su aparición. Su escala es: 5 bajo impacto, 10 medio, 20 alto impacto._x000a_" sqref="JB6:JH6" xr:uid="{00000000-0002-0000-0600-000001000000}"/>
    <dataValidation allowBlank="1" showInputMessage="1" showErrorMessage="1" prompt="La probabilidad se encuentra determinada por una escala de 1 a 3, siendo 1 la menor probabilidad de ocurrencia del riesgo y 3 la mayor probabilidad de  ocurrencia." sqref="JA6" xr:uid="{00000000-0002-0000-0600-000002000000}"/>
  </dataValidations>
  <printOptions horizontalCentered="1" verticalCentered="1"/>
  <pageMargins left="0.31496062992125984" right="0.27559055118110237" top="0.23622047244094491" bottom="0.15748031496062992" header="0" footer="0"/>
  <pageSetup paperSize="5" scale="10" orientation="landscape" r:id="rId1"/>
  <headerFooter alignWithMargins="0">
    <oddFooter>&amp;R&amp;G</oddFooter>
  </headerFooter>
  <rowBreaks count="1" manualBreakCount="1">
    <brk id="38" max="21" man="1"/>
  </row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414"/>
  <sheetViews>
    <sheetView showGridLines="0" view="pageBreakPreview" zoomScale="60" zoomScaleNormal="10" workbookViewId="0">
      <pane xSplit="1" ySplit="6" topLeftCell="B7" activePane="bottomRight" state="frozen"/>
      <selection pane="topRight"/>
      <selection pane="bottomLeft"/>
      <selection pane="bottomRight" activeCell="H2" sqref="F1:H1048576"/>
    </sheetView>
  </sheetViews>
  <sheetFormatPr baseColWidth="10" defaultColWidth="11.42578125" defaultRowHeight="14.25" x14ac:dyDescent="0.25"/>
  <cols>
    <col min="1" max="1" width="14.85546875" style="134" customWidth="1"/>
    <col min="2" max="2" width="30" style="134" customWidth="1"/>
    <col min="3" max="3" width="15.42578125" style="134" customWidth="1"/>
    <col min="4" max="4" width="12.28515625" style="134" customWidth="1"/>
    <col min="5" max="5" width="10.85546875" style="134" customWidth="1"/>
    <col min="6" max="6" width="17.42578125" style="134" hidden="1" customWidth="1"/>
    <col min="7" max="7" width="21.85546875" style="134" hidden="1" customWidth="1"/>
    <col min="8" max="8" width="63" style="134" hidden="1" customWidth="1"/>
    <col min="9" max="9" width="54.42578125" style="134" customWidth="1"/>
    <col min="10" max="10" width="15.42578125" style="134" hidden="1" customWidth="1"/>
    <col min="11" max="11" width="12.140625" style="242" hidden="1" customWidth="1"/>
    <col min="12" max="12" width="23.5703125" style="242" hidden="1" customWidth="1"/>
    <col min="13" max="13" width="20" style="134" hidden="1" customWidth="1"/>
    <col min="14" max="14" width="23" style="242" hidden="1" customWidth="1"/>
    <col min="15" max="15" width="19.7109375" style="242" hidden="1" customWidth="1"/>
    <col min="16" max="16" width="26.28515625" style="242" bestFit="1" customWidth="1"/>
    <col min="17" max="18" width="13" style="242" customWidth="1"/>
    <col min="19" max="20" width="13.42578125" style="242" customWidth="1"/>
    <col min="21" max="21" width="12.7109375" style="242" customWidth="1"/>
    <col min="22" max="23" width="14.42578125" style="151" customWidth="1"/>
    <col min="24" max="24" width="11.42578125" style="134"/>
    <col min="25" max="25" width="21.7109375" style="119" customWidth="1"/>
    <col min="26" max="26" width="7.42578125" style="119" bestFit="1" customWidth="1"/>
    <col min="27" max="27" width="8.42578125" style="119" bestFit="1" customWidth="1"/>
    <col min="28" max="16384" width="11.42578125" style="134"/>
  </cols>
  <sheetData>
    <row r="1" spans="1:28" ht="101.25" customHeight="1" thickBot="1" x14ac:dyDescent="0.3">
      <c r="A1" s="749"/>
      <c r="B1" s="750"/>
      <c r="C1" s="672" t="s">
        <v>143</v>
      </c>
      <c r="D1" s="672"/>
      <c r="E1" s="672"/>
      <c r="F1" s="672"/>
      <c r="G1" s="672"/>
      <c r="H1" s="672"/>
      <c r="I1" s="672"/>
      <c r="J1" s="672"/>
      <c r="K1" s="672"/>
      <c r="L1" s="672"/>
      <c r="M1" s="672"/>
      <c r="N1" s="672"/>
      <c r="O1" s="672"/>
      <c r="P1" s="672"/>
      <c r="Q1" s="672"/>
      <c r="R1" s="672"/>
      <c r="S1" s="672"/>
      <c r="T1" s="672"/>
      <c r="U1" s="672"/>
      <c r="V1" s="672"/>
      <c r="W1" s="672"/>
      <c r="X1" s="672"/>
      <c r="Y1" s="687" t="s">
        <v>405</v>
      </c>
      <c r="Z1" s="687"/>
      <c r="AA1" s="688"/>
      <c r="AB1" s="119"/>
    </row>
    <row r="2" spans="1:28" s="244" customFormat="1" ht="15.75" thickBot="1" x14ac:dyDescent="0.25">
      <c r="A2" s="120"/>
      <c r="B2" s="760"/>
      <c r="C2" s="760"/>
      <c r="D2" s="760"/>
      <c r="E2" s="243"/>
      <c r="G2" s="243"/>
      <c r="H2" s="243"/>
      <c r="I2" s="243"/>
      <c r="J2" s="243"/>
      <c r="K2" s="245"/>
      <c r="L2" s="245"/>
      <c r="M2" s="243"/>
      <c r="N2" s="245"/>
      <c r="O2" s="245"/>
      <c r="P2" s="245"/>
      <c r="Q2" s="245"/>
      <c r="R2" s="245"/>
      <c r="S2" s="245"/>
      <c r="T2" s="245"/>
      <c r="U2" s="245"/>
      <c r="V2" s="151"/>
      <c r="W2" s="151"/>
      <c r="X2" s="134"/>
      <c r="Y2" s="116"/>
      <c r="Z2" s="116"/>
      <c r="AA2" s="116"/>
    </row>
    <row r="3" spans="1:28" s="244" customFormat="1" ht="15" x14ac:dyDescent="0.2">
      <c r="A3" s="311" t="s">
        <v>222</v>
      </c>
      <c r="B3" s="692" t="str">
        <f>+IF('2 CONTEXTO E IDENTIFICACIÓN'!$B$3="","",'2 CONTEXTO E IDENTIFICACIÓN'!$B$3)</f>
        <v>CONSOLIDADO DE PROCESOS DE LA SDSCJ</v>
      </c>
      <c r="C3" s="692"/>
      <c r="D3" s="692"/>
      <c r="E3" s="349" t="s">
        <v>282</v>
      </c>
      <c r="F3" s="350" t="s">
        <v>283</v>
      </c>
      <c r="G3" s="349"/>
      <c r="H3" s="349"/>
      <c r="I3" s="349"/>
      <c r="J3" s="351"/>
      <c r="K3" s="351"/>
      <c r="L3" s="351"/>
      <c r="M3" s="351"/>
      <c r="N3" s="351"/>
      <c r="O3" s="351"/>
      <c r="P3" s="351"/>
      <c r="Q3" s="351"/>
      <c r="R3" s="351"/>
      <c r="S3" s="751" t="s">
        <v>284</v>
      </c>
      <c r="T3" s="751" t="s">
        <v>285</v>
      </c>
      <c r="U3" s="751" t="s">
        <v>196</v>
      </c>
      <c r="V3" s="299"/>
      <c r="W3" s="299"/>
      <c r="X3" s="352"/>
      <c r="Y3" s="333"/>
      <c r="Z3" s="333"/>
      <c r="AA3" s="334"/>
    </row>
    <row r="4" spans="1:28" s="244" customFormat="1" ht="15" x14ac:dyDescent="0.2">
      <c r="A4" s="313"/>
      <c r="B4" s="336"/>
      <c r="C4" s="336"/>
      <c r="D4" s="151"/>
      <c r="E4" s="243"/>
      <c r="F4" s="243"/>
      <c r="G4" s="243"/>
      <c r="H4" s="243"/>
      <c r="I4" s="243"/>
      <c r="J4" s="754" t="s">
        <v>286</v>
      </c>
      <c r="K4" s="754"/>
      <c r="L4" s="754"/>
      <c r="M4" s="754"/>
      <c r="N4" s="754"/>
      <c r="O4" s="754"/>
      <c r="P4" s="754"/>
      <c r="Q4" s="754"/>
      <c r="R4" s="754"/>
      <c r="S4" s="752"/>
      <c r="T4" s="752"/>
      <c r="U4" s="752"/>
      <c r="V4" s="151"/>
      <c r="W4" s="151"/>
      <c r="X4" s="134"/>
      <c r="Y4" s="116"/>
      <c r="Z4" s="116"/>
      <c r="AA4" s="353"/>
    </row>
    <row r="5" spans="1:28" x14ac:dyDescent="0.2">
      <c r="A5" s="354"/>
      <c r="B5" s="246"/>
      <c r="C5" s="246"/>
      <c r="D5" s="246"/>
      <c r="E5" s="246"/>
      <c r="F5" s="755" t="s">
        <v>180</v>
      </c>
      <c r="G5" s="755"/>
      <c r="H5" s="755"/>
      <c r="I5" s="247"/>
      <c r="J5" s="756" t="s">
        <v>287</v>
      </c>
      <c r="K5" s="756"/>
      <c r="L5" s="756"/>
      <c r="M5" s="756"/>
      <c r="N5" s="756"/>
      <c r="O5" s="757" t="s">
        <v>190</v>
      </c>
      <c r="P5" s="758"/>
      <c r="Q5" s="758"/>
      <c r="R5" s="759"/>
      <c r="S5" s="753"/>
      <c r="T5" s="753"/>
      <c r="U5" s="753"/>
      <c r="Y5" s="355"/>
      <c r="Z5" s="355"/>
      <c r="AA5" s="356"/>
    </row>
    <row r="6" spans="1:28" ht="57.75" thickBot="1" x14ac:dyDescent="0.3">
      <c r="A6" s="357" t="s">
        <v>245</v>
      </c>
      <c r="B6" s="248" t="s">
        <v>246</v>
      </c>
      <c r="C6" s="248" t="s">
        <v>288</v>
      </c>
      <c r="D6" s="248" t="s">
        <v>289</v>
      </c>
      <c r="E6" s="249" t="s">
        <v>290</v>
      </c>
      <c r="F6" s="250" t="s">
        <v>291</v>
      </c>
      <c r="G6" s="251" t="s">
        <v>292</v>
      </c>
      <c r="H6" s="251" t="s">
        <v>293</v>
      </c>
      <c r="I6" s="251" t="s">
        <v>294</v>
      </c>
      <c r="J6" s="250" t="s">
        <v>181</v>
      </c>
      <c r="K6" s="252" t="s">
        <v>183</v>
      </c>
      <c r="L6" s="252" t="s">
        <v>185</v>
      </c>
      <c r="M6" s="250" t="s">
        <v>186</v>
      </c>
      <c r="N6" s="252" t="s">
        <v>188</v>
      </c>
      <c r="O6" s="252" t="s">
        <v>391</v>
      </c>
      <c r="P6" s="252" t="s">
        <v>20</v>
      </c>
      <c r="Q6" s="252" t="s">
        <v>392</v>
      </c>
      <c r="R6" s="252" t="s">
        <v>295</v>
      </c>
      <c r="S6" s="252" t="s">
        <v>191</v>
      </c>
      <c r="T6" s="252" t="s">
        <v>193</v>
      </c>
      <c r="U6" s="253" t="s">
        <v>195</v>
      </c>
      <c r="V6" s="252" t="s">
        <v>296</v>
      </c>
      <c r="W6" s="252" t="s">
        <v>297</v>
      </c>
      <c r="Y6" s="746" t="s">
        <v>298</v>
      </c>
      <c r="Z6" s="747"/>
      <c r="AA6" s="748"/>
    </row>
    <row r="7" spans="1:28" ht="54" customHeight="1" thickBot="1" x14ac:dyDescent="0.3">
      <c r="A7" s="721" t="str">
        <f>'4 MAPA CALOR INHERENTE'!A7</f>
        <v>R1AJ</v>
      </c>
      <c r="B7" s="721" t="str">
        <f>'4 MAPA CALOR INHERENTE'!B7</f>
        <v>Posibilidad de afectación reputacional por perdida de la confianza del ciudadano hacia los servicios prestados en las casas de justicia  debido a la inadecuada orientación a los usuarios en casas de justicia por parte del centro de recepción de la información</v>
      </c>
      <c r="C7" s="724" cm="1">
        <f t="array" ref="C7">IF(MOD(ROW()-7,6)=0, INDEX('3 PROBABIL E IMPACTO INHERENTE'!$E$7:$E$74, (ROW()-7)/6 + 1), "")</f>
        <v>0.8</v>
      </c>
      <c r="D7" s="727" cm="1">
        <f t="array" ref="D7">IF(MOD(ROW()-7,6)=0, INDEX('3 PROBABIL E IMPACTO INHERENTE'!$M$7:$M$74, (ROW()-7)/6 + 1), "")</f>
        <v>1</v>
      </c>
      <c r="E7" s="254">
        <v>1</v>
      </c>
      <c r="F7" s="363" t="s">
        <v>701</v>
      </c>
      <c r="G7" s="363" t="s">
        <v>702</v>
      </c>
      <c r="H7" s="363" t="s">
        <v>703</v>
      </c>
      <c r="I7" s="255" t="str">
        <f>+CONCATENATE(F7," ",G7," ",H7)</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J7" s="366" t="s">
        <v>390</v>
      </c>
      <c r="K7" s="256">
        <v>0.1</v>
      </c>
      <c r="L7" s="256" t="s">
        <v>17</v>
      </c>
      <c r="M7" s="366" t="s">
        <v>54</v>
      </c>
      <c r="N7" s="256">
        <v>0.15</v>
      </c>
      <c r="O7" s="369" t="s">
        <v>391</v>
      </c>
      <c r="P7" s="369" t="s">
        <v>399</v>
      </c>
      <c r="Q7" s="369"/>
      <c r="R7" s="369"/>
      <c r="S7" s="256">
        <f>+IFERROR(K7+N7,"")</f>
        <v>0.25</v>
      </c>
      <c r="T7" s="256">
        <f>IF(L7='[3]11 FORMULAS'!$Q$5,C7-(C7*S7),C7)</f>
        <v>0.8</v>
      </c>
      <c r="U7" s="256">
        <f>IF(L7='[3]11 FORMULAS'!$Q$6,D7-(D7*S7),D7)</f>
        <v>0.75</v>
      </c>
      <c r="V7" s="730">
        <f>+IF(T12="","",T12)</f>
        <v>0.48</v>
      </c>
      <c r="W7" s="733">
        <f>+IF(U12="","",U12)</f>
        <v>0.5625</v>
      </c>
      <c r="Y7" s="257" t="s">
        <v>251</v>
      </c>
      <c r="Z7" s="258" t="s">
        <v>299</v>
      </c>
      <c r="AA7" s="259" t="s">
        <v>300</v>
      </c>
    </row>
    <row r="8" spans="1:28" ht="186" thickBot="1" x14ac:dyDescent="0.3">
      <c r="A8" s="722"/>
      <c r="B8" s="722"/>
      <c r="C8" s="725"/>
      <c r="D8" s="728"/>
      <c r="E8" s="260">
        <v>2</v>
      </c>
      <c r="F8" s="364" t="s">
        <v>701</v>
      </c>
      <c r="G8" s="364" t="s">
        <v>704</v>
      </c>
      <c r="H8" s="364" t="s">
        <v>705</v>
      </c>
      <c r="I8" s="261" t="str">
        <f t="shared" ref="I8:I15" si="0">+CONCATENATE(F8," ",G8," ",H8)</f>
        <v>La Dirección de Acceso a la Justicia realiza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v>
      </c>
      <c r="J8" s="367" t="s">
        <v>56</v>
      </c>
      <c r="K8" s="262">
        <v>0.25</v>
      </c>
      <c r="L8" s="262" t="s">
        <v>259</v>
      </c>
      <c r="M8" s="367" t="s">
        <v>54</v>
      </c>
      <c r="N8" s="256">
        <v>0.15</v>
      </c>
      <c r="O8" s="370" t="s">
        <v>391</v>
      </c>
      <c r="P8" s="370" t="s">
        <v>397</v>
      </c>
      <c r="Q8" s="370"/>
      <c r="R8" s="370"/>
      <c r="S8" s="262">
        <f t="shared" ref="S8" si="1">+IFERROR(K8+N8,"")</f>
        <v>0.4</v>
      </c>
      <c r="T8" s="262">
        <f>IF(L8='[3]11 FORMULAS'!$Q$5,T7-(T7*S8),T7)</f>
        <v>0.48</v>
      </c>
      <c r="U8" s="262">
        <f>IF(L8='[3]11 FORMULAS'!$Q$6,U7-(U7*S8),U7)</f>
        <v>0.75</v>
      </c>
      <c r="V8" s="731"/>
      <c r="W8" s="734"/>
      <c r="Y8" s="170" t="s">
        <v>262</v>
      </c>
      <c r="Z8" s="174">
        <v>0.01</v>
      </c>
      <c r="AA8" s="173">
        <v>0.2</v>
      </c>
    </row>
    <row r="9" spans="1:28" ht="200.25" thickBot="1" x14ac:dyDescent="0.3">
      <c r="A9" s="722"/>
      <c r="B9" s="722"/>
      <c r="C9" s="725"/>
      <c r="D9" s="728"/>
      <c r="E9" s="260">
        <v>3</v>
      </c>
      <c r="F9" s="364" t="s">
        <v>706</v>
      </c>
      <c r="G9" s="364" t="s">
        <v>707</v>
      </c>
      <c r="H9" s="364" t="s">
        <v>708</v>
      </c>
      <c r="I9" s="261" t="str">
        <f t="shared" si="0"/>
        <v>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9" s="367" t="s">
        <v>390</v>
      </c>
      <c r="K9" s="262">
        <v>0.1</v>
      </c>
      <c r="L9" s="262" t="s">
        <v>17</v>
      </c>
      <c r="M9" s="367" t="s">
        <v>54</v>
      </c>
      <c r="N9" s="256">
        <v>0.15</v>
      </c>
      <c r="O9" s="370" t="s">
        <v>391</v>
      </c>
      <c r="P9" s="370" t="s">
        <v>394</v>
      </c>
      <c r="Q9" s="370"/>
      <c r="R9" s="370"/>
      <c r="S9" s="262">
        <f>+IFERROR(K9+N9,"")</f>
        <v>0.25</v>
      </c>
      <c r="T9" s="262">
        <f>IF(L9='[3]11 FORMULAS'!$Q$5,T8-(T8*S9),T8)</f>
        <v>0.48</v>
      </c>
      <c r="U9" s="262">
        <f>IF(L9='[3]11 FORMULAS'!$Q$6,U8-(U8*S9),U8)</f>
        <v>0.5625</v>
      </c>
      <c r="V9" s="731"/>
      <c r="W9" s="734"/>
      <c r="Y9" s="176" t="s">
        <v>264</v>
      </c>
      <c r="Z9" s="174">
        <v>0.21</v>
      </c>
      <c r="AA9" s="173">
        <v>0.4</v>
      </c>
    </row>
    <row r="10" spans="1:28" ht="15.75" thickBot="1" x14ac:dyDescent="0.3">
      <c r="A10" s="736"/>
      <c r="B10" s="736"/>
      <c r="C10" s="725"/>
      <c r="D10" s="728"/>
      <c r="E10" s="453">
        <v>4</v>
      </c>
      <c r="F10" s="454"/>
      <c r="G10" s="454"/>
      <c r="H10" s="454"/>
      <c r="I10" s="261" t="str">
        <f t="shared" si="0"/>
        <v xml:space="preserve">  </v>
      </c>
      <c r="J10" s="456"/>
      <c r="K10" s="262"/>
      <c r="L10" s="262"/>
      <c r="M10" s="367"/>
      <c r="N10" s="256"/>
      <c r="O10" s="458"/>
      <c r="P10" s="458"/>
      <c r="Q10" s="458"/>
      <c r="R10" s="458"/>
      <c r="S10" s="457"/>
      <c r="T10" s="262">
        <f>IF(L10='[3]11 FORMULAS'!$Q$5,T9-(T9*S10),T9)</f>
        <v>0.48</v>
      </c>
      <c r="U10" s="262">
        <f>IF(L10='[3]11 FORMULAS'!$Q$6,U9-(U9*S10),U9)</f>
        <v>0.5625</v>
      </c>
      <c r="V10" s="737"/>
      <c r="W10" s="738"/>
      <c r="Y10" s="180" t="s">
        <v>267</v>
      </c>
      <c r="Z10" s="174">
        <v>0.41</v>
      </c>
      <c r="AA10" s="173">
        <v>0.6</v>
      </c>
    </row>
    <row r="11" spans="1:28" ht="15.75" thickBot="1" x14ac:dyDescent="0.3">
      <c r="A11" s="736"/>
      <c r="B11" s="736"/>
      <c r="C11" s="725"/>
      <c r="D11" s="728"/>
      <c r="E11" s="453">
        <v>5</v>
      </c>
      <c r="F11" s="454"/>
      <c r="G11" s="454"/>
      <c r="H11" s="454"/>
      <c r="I11" s="261" t="str">
        <f t="shared" si="0"/>
        <v xml:space="preserve">  </v>
      </c>
      <c r="J11" s="456"/>
      <c r="K11" s="262"/>
      <c r="L11" s="262"/>
      <c r="M11" s="367"/>
      <c r="N11" s="256"/>
      <c r="O11" s="458"/>
      <c r="P11" s="458"/>
      <c r="Q11" s="458"/>
      <c r="R11" s="458"/>
      <c r="S11" s="457"/>
      <c r="T11" s="262">
        <f>IF(L11='[3]11 FORMULAS'!$Q$5,T10-(T10*S11),T10)</f>
        <v>0.48</v>
      </c>
      <c r="U11" s="262">
        <f>IF(L11='[3]11 FORMULAS'!$Q$6,U10-(U10*S11),U10)</f>
        <v>0.5625</v>
      </c>
      <c r="V11" s="737"/>
      <c r="W11" s="738"/>
      <c r="Y11" s="181" t="s">
        <v>269</v>
      </c>
      <c r="Z11" s="174">
        <v>0.61</v>
      </c>
      <c r="AA11" s="173">
        <v>0.8</v>
      </c>
    </row>
    <row r="12" spans="1:28" ht="15.75" thickBot="1" x14ac:dyDescent="0.3">
      <c r="A12" s="723"/>
      <c r="B12" s="723"/>
      <c r="C12" s="726"/>
      <c r="D12" s="729"/>
      <c r="E12" s="263">
        <v>6</v>
      </c>
      <c r="F12" s="454"/>
      <c r="G12" s="454"/>
      <c r="H12" s="454"/>
      <c r="I12" s="455" t="str">
        <f t="shared" si="0"/>
        <v xml:space="preserve">  </v>
      </c>
      <c r="J12" s="456"/>
      <c r="K12" s="457" t="s">
        <v>956</v>
      </c>
      <c r="L12" s="457" t="s">
        <v>956</v>
      </c>
      <c r="M12" s="456"/>
      <c r="N12" s="459" t="s">
        <v>956</v>
      </c>
      <c r="O12" s="458"/>
      <c r="P12" s="458"/>
      <c r="Q12" s="458"/>
      <c r="R12" s="458"/>
      <c r="S12" s="457"/>
      <c r="T12" s="457">
        <f>IF(L12='[3]11 FORMULAS'!$Q$5,T11-(T11*S12),T11)</f>
        <v>0.48</v>
      </c>
      <c r="U12" s="457">
        <f>IF(L12='[3]11 FORMULAS'!$Q$6,U11-(U11*S12),U11)</f>
        <v>0.5625</v>
      </c>
      <c r="V12" s="732"/>
      <c r="W12" s="735"/>
      <c r="Y12" s="182" t="s">
        <v>272</v>
      </c>
      <c r="Z12" s="174">
        <v>0.81</v>
      </c>
      <c r="AA12" s="173">
        <v>1</v>
      </c>
    </row>
    <row r="13" spans="1:28" ht="156.75" x14ac:dyDescent="0.25">
      <c r="A13" s="721" t="str">
        <f>'4 MAPA CALOR INHERENTE'!A8</f>
        <v>R2AJ</v>
      </c>
      <c r="B13" s="721" t="str">
        <f>'4 MAPA CALOR INHERENTE'!B8</f>
        <v>Posibilidad de afectación reputacional por la imposibilidad de garantizar la adecuada atención de usuarios en los equipamientos de Justicia de forma presencial y virtual debido a la desvinculación de entidades operadoras al programa de casas de justicia</v>
      </c>
      <c r="C13" s="724" cm="1">
        <f t="array" ref="C13">IF(MOD(ROW()-7,6)=0, INDEX('3 PROBABIL E IMPACTO INHERENTE'!$E$7:$E$74, (ROW()-7)/6 + 1), "")</f>
        <v>0.6</v>
      </c>
      <c r="D13" s="727" cm="1">
        <f t="array" ref="D13">IF(MOD(ROW()-7,6)=0, INDEX('3 PROBABIL E IMPACTO INHERENTE'!$M$7:$M$74, (ROW()-7)/6 + 1), "")</f>
        <v>0.4</v>
      </c>
      <c r="E13" s="460">
        <v>1</v>
      </c>
      <c r="F13" s="464" t="s">
        <v>706</v>
      </c>
      <c r="G13" s="363" t="s">
        <v>709</v>
      </c>
      <c r="H13" s="363" t="s">
        <v>710</v>
      </c>
      <c r="I13" s="255" t="str">
        <f t="shared" si="0"/>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J13" s="366" t="s">
        <v>56</v>
      </c>
      <c r="K13" s="256">
        <v>0.25</v>
      </c>
      <c r="L13" s="256" t="s">
        <v>259</v>
      </c>
      <c r="M13" s="366" t="s">
        <v>54</v>
      </c>
      <c r="N13" s="256">
        <v>0.15</v>
      </c>
      <c r="O13" s="369" t="s">
        <v>391</v>
      </c>
      <c r="P13" s="369" t="s">
        <v>402</v>
      </c>
      <c r="Q13" s="369"/>
      <c r="R13" s="369"/>
      <c r="S13" s="256">
        <f>+IFERROR(K13+N13,"")</f>
        <v>0.4</v>
      </c>
      <c r="T13" s="256">
        <f>IF(L13='[3]11 FORMULAS'!$Q$5,C13-(C13*S13),C13)</f>
        <v>0.36</v>
      </c>
      <c r="U13" s="465">
        <f>IF(L13='[3]11 FORMULAS'!$Q$6,D13-(D13*S13),D13)</f>
        <v>0.4</v>
      </c>
      <c r="V13" s="742">
        <f>+IF(T18="","",T18)</f>
        <v>0.12959999999999999</v>
      </c>
      <c r="W13" s="733">
        <f>+IF(U18="","",U18)</f>
        <v>0.4</v>
      </c>
    </row>
    <row r="14" spans="1:28" ht="213.75" x14ac:dyDescent="0.25">
      <c r="A14" s="722"/>
      <c r="B14" s="722"/>
      <c r="C14" s="725"/>
      <c r="D14" s="728"/>
      <c r="E14" s="461">
        <v>2</v>
      </c>
      <c r="F14" s="466" t="s">
        <v>706</v>
      </c>
      <c r="G14" s="364" t="s">
        <v>704</v>
      </c>
      <c r="H14" s="364" t="s">
        <v>711</v>
      </c>
      <c r="I14" s="261" t="str">
        <f t="shared" si="0"/>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J14" s="367" t="s">
        <v>56</v>
      </c>
      <c r="K14" s="262">
        <v>0.25</v>
      </c>
      <c r="L14" s="262" t="s">
        <v>259</v>
      </c>
      <c r="M14" s="367" t="s">
        <v>54</v>
      </c>
      <c r="N14" s="262">
        <v>0.15</v>
      </c>
      <c r="O14" s="370" t="s">
        <v>391</v>
      </c>
      <c r="P14" s="370" t="s">
        <v>394</v>
      </c>
      <c r="Q14" s="370"/>
      <c r="R14" s="370"/>
      <c r="S14" s="262">
        <f t="shared" ref="S14" si="2">+IFERROR(K14+N14,"")</f>
        <v>0.4</v>
      </c>
      <c r="T14" s="262">
        <f>IF(L14='[3]11 FORMULAS'!$Q$5,T13-(T13*S14),T13)</f>
        <v>0.216</v>
      </c>
      <c r="U14" s="467">
        <f>IF(L14='[3]11 FORMULAS'!$Q$6,U13-(U13*S14),U13)</f>
        <v>0.4</v>
      </c>
      <c r="V14" s="743"/>
      <c r="W14" s="734"/>
    </row>
    <row r="15" spans="1:28" ht="15" customHeight="1" thickBot="1" x14ac:dyDescent="0.3">
      <c r="A15" s="722"/>
      <c r="B15" s="722"/>
      <c r="C15" s="725"/>
      <c r="D15" s="728"/>
      <c r="E15" s="461">
        <v>3</v>
      </c>
      <c r="F15" s="466" t="s">
        <v>706</v>
      </c>
      <c r="G15" s="364" t="s">
        <v>712</v>
      </c>
      <c r="H15" s="364" t="s">
        <v>713</v>
      </c>
      <c r="I15" s="261" t="str">
        <f t="shared" si="0"/>
        <v>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v>
      </c>
      <c r="J15" s="367" t="s">
        <v>56</v>
      </c>
      <c r="K15" s="262">
        <v>0.25</v>
      </c>
      <c r="L15" s="262" t="s">
        <v>259</v>
      </c>
      <c r="M15" s="367" t="s">
        <v>54</v>
      </c>
      <c r="N15" s="262">
        <v>0.15</v>
      </c>
      <c r="O15" s="370" t="s">
        <v>391</v>
      </c>
      <c r="P15" s="370" t="s">
        <v>397</v>
      </c>
      <c r="Q15" s="370"/>
      <c r="R15" s="370"/>
      <c r="S15" s="262">
        <f>+IFERROR(K15+N15,"")</f>
        <v>0.4</v>
      </c>
      <c r="T15" s="262">
        <f>IF(L15='[3]11 FORMULAS'!$Q$5,T14-(T14*S15),T14)</f>
        <v>0.12959999999999999</v>
      </c>
      <c r="U15" s="467">
        <f>IF(L15='[3]11 FORMULAS'!$Q$6,U14-(U14*S15),U14)</f>
        <v>0.4</v>
      </c>
      <c r="V15" s="743"/>
      <c r="W15" s="734"/>
      <c r="Y15" s="183"/>
      <c r="Z15" s="184"/>
      <c r="AA15" s="185"/>
    </row>
    <row r="16" spans="1:28" ht="15" customHeight="1" x14ac:dyDescent="0.25">
      <c r="A16" s="736"/>
      <c r="B16" s="736"/>
      <c r="C16" s="725"/>
      <c r="D16" s="728"/>
      <c r="E16" s="462">
        <v>4</v>
      </c>
      <c r="F16" s="466"/>
      <c r="G16" s="364"/>
      <c r="H16" s="364"/>
      <c r="I16" s="261" t="str">
        <f t="shared" ref="I16:I21" si="3">+CONCATENATE(F16," ",G16," ",H16)</f>
        <v xml:space="preserve">  </v>
      </c>
      <c r="J16" s="367"/>
      <c r="K16" s="262"/>
      <c r="L16" s="262"/>
      <c r="M16" s="367"/>
      <c r="N16" s="262"/>
      <c r="O16" s="370"/>
      <c r="P16" s="370"/>
      <c r="Q16" s="370"/>
      <c r="R16" s="370"/>
      <c r="S16" s="262">
        <f t="shared" ref="S16:S18" si="4">+IFERROR(K16+N16,"")</f>
        <v>0</v>
      </c>
      <c r="T16" s="262">
        <f>IF(L16='[3]11 FORMULAS'!$Q$5,T15-(T15*S16),T15)</f>
        <v>0.12959999999999999</v>
      </c>
      <c r="U16" s="467">
        <f>IF(L16='[3]11 FORMULAS'!$Q$6,U15-(U15*S16),U15)</f>
        <v>0.4</v>
      </c>
      <c r="V16" s="744"/>
      <c r="W16" s="738"/>
      <c r="AA16" s="318"/>
    </row>
    <row r="17" spans="1:27" ht="15" customHeight="1" x14ac:dyDescent="0.25">
      <c r="A17" s="736"/>
      <c r="B17" s="736"/>
      <c r="C17" s="725"/>
      <c r="D17" s="728"/>
      <c r="E17" s="462">
        <v>5</v>
      </c>
      <c r="F17" s="466"/>
      <c r="G17" s="364"/>
      <c r="H17" s="364"/>
      <c r="I17" s="261" t="str">
        <f t="shared" si="3"/>
        <v xml:space="preserve">  </v>
      </c>
      <c r="J17" s="367"/>
      <c r="K17" s="262"/>
      <c r="L17" s="262"/>
      <c r="M17" s="367"/>
      <c r="N17" s="262"/>
      <c r="O17" s="370"/>
      <c r="P17" s="370"/>
      <c r="Q17" s="370"/>
      <c r="R17" s="370"/>
      <c r="S17" s="262">
        <f t="shared" si="4"/>
        <v>0</v>
      </c>
      <c r="T17" s="262">
        <f>IF(L17='[3]11 FORMULAS'!$Q$5,T16-(T16*S17),T16)</f>
        <v>0.12959999999999999</v>
      </c>
      <c r="U17" s="467">
        <f>IF(L17='[3]11 FORMULAS'!$Q$6,U16-(U16*S17),U16)</f>
        <v>0.4</v>
      </c>
      <c r="V17" s="744"/>
      <c r="W17" s="738"/>
      <c r="AA17" s="318"/>
    </row>
    <row r="18" spans="1:27" ht="15.75" thickBot="1" x14ac:dyDescent="0.3">
      <c r="A18" s="723"/>
      <c r="B18" s="723"/>
      <c r="C18" s="726"/>
      <c r="D18" s="729"/>
      <c r="E18" s="463">
        <v>6</v>
      </c>
      <c r="F18" s="468"/>
      <c r="G18" s="365"/>
      <c r="H18" s="365"/>
      <c r="I18" s="264" t="str">
        <f t="shared" si="3"/>
        <v xml:space="preserve">  </v>
      </c>
      <c r="J18" s="368"/>
      <c r="K18" s="265" t="s">
        <v>956</v>
      </c>
      <c r="L18" s="265" t="s">
        <v>956</v>
      </c>
      <c r="M18" s="368"/>
      <c r="N18" s="265" t="s">
        <v>956</v>
      </c>
      <c r="O18" s="371"/>
      <c r="P18" s="371"/>
      <c r="Q18" s="371"/>
      <c r="R18" s="371"/>
      <c r="S18" s="265" t="str">
        <f t="shared" si="4"/>
        <v/>
      </c>
      <c r="T18" s="265">
        <f>IF(L18='[3]11 FORMULAS'!$Q$5,T17-(T17*S18),T17)</f>
        <v>0.12959999999999999</v>
      </c>
      <c r="U18" s="469">
        <f>IF(L18='[3]11 FORMULAS'!$Q$6,U17-(U17*S18),U17)</f>
        <v>0.4</v>
      </c>
      <c r="V18" s="745"/>
      <c r="W18" s="735"/>
      <c r="Y18" s="266"/>
      <c r="Z18" s="267"/>
      <c r="AA18" s="358"/>
    </row>
    <row r="19" spans="1:27" ht="242.25" x14ac:dyDescent="0.25">
      <c r="A19" s="721" t="str">
        <f>'4 MAPA CALOR INHERENTE'!A9</f>
        <v>R3AJ</v>
      </c>
      <c r="B19" s="721" t="str">
        <f>'4 MAPA CALOR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19" s="724" cm="1">
        <f t="array" ref="C19">IF(MOD(ROW()-7,6)=0, INDEX('3 PROBABIL E IMPACTO INHERENTE'!$E$7:$E$74, (ROW()-7)/6 + 1), "")</f>
        <v>0.6</v>
      </c>
      <c r="D19" s="727" cm="1">
        <f t="array" ref="D19">IF(MOD(ROW()-7,6)=0, INDEX('3 PROBABIL E IMPACTO INHERENTE'!$M$7:$M$74, (ROW()-7)/6 + 1), "")</f>
        <v>0.2</v>
      </c>
      <c r="E19" s="254">
        <v>1</v>
      </c>
      <c r="F19" s="464" t="s">
        <v>706</v>
      </c>
      <c r="G19" s="363" t="s">
        <v>704</v>
      </c>
      <c r="H19" s="363" t="s">
        <v>714</v>
      </c>
      <c r="I19" s="255" t="str">
        <f t="shared" si="3"/>
        <v>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v>
      </c>
      <c r="J19" s="366" t="s">
        <v>56</v>
      </c>
      <c r="K19" s="256">
        <v>0.25</v>
      </c>
      <c r="L19" s="256" t="s">
        <v>259</v>
      </c>
      <c r="M19" s="366" t="s">
        <v>54</v>
      </c>
      <c r="N19" s="256">
        <v>0.15</v>
      </c>
      <c r="O19" s="369" t="s">
        <v>391</v>
      </c>
      <c r="P19" s="369" t="s">
        <v>401</v>
      </c>
      <c r="Q19" s="369"/>
      <c r="R19" s="369"/>
      <c r="S19" s="256">
        <f>+IFERROR(K19+N19,"")</f>
        <v>0.4</v>
      </c>
      <c r="T19" s="256">
        <f>IF(L19='[3]11 FORMULAS'!$Q$5,C19-(C19*S19),C19)</f>
        <v>0.36</v>
      </c>
      <c r="U19" s="465">
        <f>IF(L19='[3]11 FORMULAS'!$Q$6,D19-(D19*S19),D19)</f>
        <v>0.2</v>
      </c>
      <c r="V19" s="730">
        <f>+IF(T24="","",T24)</f>
        <v>0.12959999999999999</v>
      </c>
      <c r="W19" s="733">
        <f>+IF(U24="","",U24)</f>
        <v>0.15000000000000002</v>
      </c>
      <c r="Y19" s="266"/>
      <c r="Z19" s="267"/>
      <c r="AA19" s="358"/>
    </row>
    <row r="20" spans="1:27" ht="199.5" x14ac:dyDescent="0.25">
      <c r="A20" s="722"/>
      <c r="B20" s="722"/>
      <c r="C20" s="725"/>
      <c r="D20" s="728"/>
      <c r="E20" s="260">
        <v>2</v>
      </c>
      <c r="F20" s="466"/>
      <c r="G20" s="364"/>
      <c r="H20" s="364" t="s">
        <v>715</v>
      </c>
      <c r="I20" s="261" t="str">
        <f t="shared" si="3"/>
        <v xml:space="preserve">  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20" s="367" t="s">
        <v>390</v>
      </c>
      <c r="K20" s="262">
        <v>0.1</v>
      </c>
      <c r="L20" s="262" t="s">
        <v>17</v>
      </c>
      <c r="M20" s="367" t="s">
        <v>54</v>
      </c>
      <c r="N20" s="262">
        <v>0.15</v>
      </c>
      <c r="O20" s="370" t="s">
        <v>391</v>
      </c>
      <c r="P20" s="370" t="s">
        <v>394</v>
      </c>
      <c r="Q20" s="370"/>
      <c r="R20" s="370"/>
      <c r="S20" s="262">
        <f t="shared" ref="S20" si="5">+IFERROR(K20+N20,"")</f>
        <v>0.25</v>
      </c>
      <c r="T20" s="262">
        <f>IF(L20='[3]11 FORMULAS'!$Q$5,T19-(T19*S20),T19)</f>
        <v>0.36</v>
      </c>
      <c r="U20" s="467">
        <f>IF(L20='[3]11 FORMULAS'!$Q$6,U19-(U19*S20),U19)</f>
        <v>0.15000000000000002</v>
      </c>
      <c r="V20" s="731"/>
      <c r="W20" s="734"/>
      <c r="Y20" s="266"/>
      <c r="Z20" s="267"/>
      <c r="AA20" s="358"/>
    </row>
    <row r="21" spans="1:27" ht="213.75" x14ac:dyDescent="0.25">
      <c r="A21" s="722"/>
      <c r="B21" s="722"/>
      <c r="C21" s="725"/>
      <c r="D21" s="728"/>
      <c r="E21" s="260">
        <v>3</v>
      </c>
      <c r="F21" s="466" t="s">
        <v>701</v>
      </c>
      <c r="G21" s="364" t="s">
        <v>716</v>
      </c>
      <c r="H21" s="364" t="s">
        <v>711</v>
      </c>
      <c r="I21" s="261" t="str">
        <f t="shared" si="3"/>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J21" s="367" t="s">
        <v>56</v>
      </c>
      <c r="K21" s="262">
        <v>0.25</v>
      </c>
      <c r="L21" s="262" t="s">
        <v>259</v>
      </c>
      <c r="M21" s="367" t="s">
        <v>54</v>
      </c>
      <c r="N21" s="262">
        <v>0.15</v>
      </c>
      <c r="O21" s="370" t="s">
        <v>391</v>
      </c>
      <c r="P21" s="370" t="s">
        <v>394</v>
      </c>
      <c r="Q21" s="370"/>
      <c r="R21" s="370"/>
      <c r="S21" s="262">
        <f>+IFERROR(K21+N21,"")</f>
        <v>0.4</v>
      </c>
      <c r="T21" s="262">
        <f>IF(L21='[3]11 FORMULAS'!$Q$5,T20-(T20*S21),T20)</f>
        <v>0.216</v>
      </c>
      <c r="U21" s="467">
        <f>IF(L21='[3]11 FORMULAS'!$Q$6,U20-(U20*S21),U20)</f>
        <v>0.15000000000000002</v>
      </c>
      <c r="V21" s="731"/>
      <c r="W21" s="734"/>
      <c r="AA21" s="318"/>
    </row>
    <row r="22" spans="1:27" ht="171" x14ac:dyDescent="0.25">
      <c r="A22" s="736"/>
      <c r="B22" s="736"/>
      <c r="C22" s="725"/>
      <c r="D22" s="728"/>
      <c r="E22" s="453">
        <v>4</v>
      </c>
      <c r="F22" s="466" t="s">
        <v>706</v>
      </c>
      <c r="G22" s="364" t="s">
        <v>717</v>
      </c>
      <c r="H22" s="364" t="s">
        <v>703</v>
      </c>
      <c r="I22" s="261" t="str">
        <f t="shared" ref="I22:I27" si="6">+CONCATENATE(F22," ",G22," ",H22)</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J22" s="367" t="s">
        <v>56</v>
      </c>
      <c r="K22" s="262">
        <v>0.25</v>
      </c>
      <c r="L22" s="262" t="s">
        <v>259</v>
      </c>
      <c r="M22" s="367" t="s">
        <v>54</v>
      </c>
      <c r="N22" s="262">
        <v>0.15</v>
      </c>
      <c r="O22" s="370" t="s">
        <v>391</v>
      </c>
      <c r="P22" s="370" t="s">
        <v>399</v>
      </c>
      <c r="Q22" s="370"/>
      <c r="R22" s="370"/>
      <c r="S22" s="262">
        <f>+IFERROR(K22+N22,"")</f>
        <v>0.4</v>
      </c>
      <c r="T22" s="262">
        <f>IF(L22='[3]11 FORMULAS'!$Q$5,T21-(T21*S22),T21)</f>
        <v>0.12959999999999999</v>
      </c>
      <c r="U22" s="467">
        <f>IF(L22='[3]11 FORMULAS'!$Q$6,U21-(U21*S22),U21)</f>
        <v>0.15000000000000002</v>
      </c>
      <c r="V22" s="737"/>
      <c r="W22" s="738"/>
      <c r="AA22" s="318"/>
    </row>
    <row r="23" spans="1:27" x14ac:dyDescent="0.25">
      <c r="A23" s="736"/>
      <c r="B23" s="736"/>
      <c r="C23" s="725"/>
      <c r="D23" s="728"/>
      <c r="E23" s="453">
        <v>5</v>
      </c>
      <c r="F23" s="466"/>
      <c r="G23" s="364"/>
      <c r="H23" s="364"/>
      <c r="I23" s="261" t="str">
        <f t="shared" si="6"/>
        <v xml:space="preserve">  </v>
      </c>
      <c r="J23" s="367"/>
      <c r="K23" s="262"/>
      <c r="L23" s="262"/>
      <c r="M23" s="367"/>
      <c r="N23" s="262"/>
      <c r="O23" s="370"/>
      <c r="P23" s="370"/>
      <c r="Q23" s="370"/>
      <c r="R23" s="370"/>
      <c r="S23" s="262">
        <f>+IFERROR(K23+N23,"")</f>
        <v>0</v>
      </c>
      <c r="T23" s="262">
        <f>IF(L23='[3]11 FORMULAS'!$Q$5,T22-(T22*S23),T22)</f>
        <v>0.12959999999999999</v>
      </c>
      <c r="U23" s="467">
        <f>IF(L23='[3]11 FORMULAS'!$Q$6,U22-(U22*S23),U22)</f>
        <v>0.15000000000000002</v>
      </c>
      <c r="V23" s="737"/>
      <c r="W23" s="738"/>
      <c r="AA23" s="318"/>
    </row>
    <row r="24" spans="1:27" ht="15.75" thickBot="1" x14ac:dyDescent="0.3">
      <c r="A24" s="723"/>
      <c r="B24" s="723"/>
      <c r="C24" s="726"/>
      <c r="D24" s="729"/>
      <c r="E24" s="263">
        <v>6</v>
      </c>
      <c r="F24" s="468"/>
      <c r="G24" s="365"/>
      <c r="H24" s="365"/>
      <c r="I24" s="264" t="str">
        <f t="shared" si="6"/>
        <v xml:space="preserve">  </v>
      </c>
      <c r="J24" s="368"/>
      <c r="K24" s="265" t="s">
        <v>956</v>
      </c>
      <c r="L24" s="265" t="s">
        <v>956</v>
      </c>
      <c r="M24" s="368"/>
      <c r="N24" s="265" t="s">
        <v>956</v>
      </c>
      <c r="O24" s="371"/>
      <c r="P24" s="371"/>
      <c r="Q24" s="371"/>
      <c r="R24" s="371"/>
      <c r="S24" s="265" t="str">
        <f>+IFERROR(K24+N24,"")</f>
        <v/>
      </c>
      <c r="T24" s="265">
        <f>IF(L24='[3]11 FORMULAS'!$Q$5,T23-(T23*S24),T23)</f>
        <v>0.12959999999999999</v>
      </c>
      <c r="U24" s="469">
        <f>IF(L24='[3]11 FORMULAS'!$Q$6,U23-(U23*S24),U23)</f>
        <v>0.15000000000000002</v>
      </c>
      <c r="V24" s="732"/>
      <c r="W24" s="735"/>
      <c r="Y24" s="266"/>
      <c r="Z24" s="267"/>
      <c r="AA24" s="358"/>
    </row>
    <row r="25" spans="1:27" ht="156.75" x14ac:dyDescent="0.25">
      <c r="A25" s="721" t="str">
        <f>'4 MAPA CALOR INHERENTE'!A10</f>
        <v>R4AJ</v>
      </c>
      <c r="B25" s="721" t="str">
        <f>'4 MAPA CALOR INHERENTE'!B10</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25" s="724" cm="1">
        <f t="array" ref="C25">IF(MOD(ROW()-7,6)=0, INDEX('3 PROBABIL E IMPACTO INHERENTE'!$E$7:$E$74, (ROW()-7)/6 + 1), "")</f>
        <v>0.4</v>
      </c>
      <c r="D25" s="727" cm="1">
        <f t="array" ref="D25">IF(MOD(ROW()-7,6)=0, INDEX('3 PROBABIL E IMPACTO INHERENTE'!$M$7:$M$74, (ROW()-7)/6 + 1), "")</f>
        <v>0.6</v>
      </c>
      <c r="E25" s="254">
        <v>1</v>
      </c>
      <c r="F25" s="464" t="s">
        <v>701</v>
      </c>
      <c r="G25" s="363" t="s">
        <v>718</v>
      </c>
      <c r="H25" s="363" t="s">
        <v>719</v>
      </c>
      <c r="I25" s="255" t="str">
        <f t="shared" si="6"/>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J25" s="366" t="s">
        <v>56</v>
      </c>
      <c r="K25" s="256">
        <v>0.25</v>
      </c>
      <c r="L25" s="256" t="s">
        <v>259</v>
      </c>
      <c r="M25" s="366" t="s">
        <v>54</v>
      </c>
      <c r="N25" s="256">
        <v>0.15</v>
      </c>
      <c r="O25" s="369" t="s">
        <v>391</v>
      </c>
      <c r="P25" s="369" t="s">
        <v>402</v>
      </c>
      <c r="Q25" s="369"/>
      <c r="R25" s="369"/>
      <c r="S25" s="256">
        <f t="shared" ref="S25:S88" si="7">+IFERROR(K25+N25,"")</f>
        <v>0.4</v>
      </c>
      <c r="T25" s="256">
        <f>IF(L25='[3]11 FORMULAS'!$Q$5,C25-(C25*S25),C25)</f>
        <v>0.24</v>
      </c>
      <c r="U25" s="465">
        <f>IF(L25='[3]11 FORMULAS'!$Q$6,D25-(D25*S25),D25)</f>
        <v>0.6</v>
      </c>
      <c r="V25" s="730">
        <f>+IF(T30="","",T30)</f>
        <v>0.24</v>
      </c>
      <c r="W25" s="733">
        <f>+IF(U30="","",U30)</f>
        <v>0.44999999999999996</v>
      </c>
      <c r="Y25" s="266"/>
      <c r="Z25" s="267"/>
      <c r="AA25" s="358"/>
    </row>
    <row r="26" spans="1:27" ht="199.5" x14ac:dyDescent="0.25">
      <c r="A26" s="722"/>
      <c r="B26" s="722"/>
      <c r="C26" s="725"/>
      <c r="D26" s="728"/>
      <c r="E26" s="260">
        <v>2</v>
      </c>
      <c r="F26" s="466" t="s">
        <v>706</v>
      </c>
      <c r="G26" s="364" t="s">
        <v>707</v>
      </c>
      <c r="H26" s="364" t="s">
        <v>720</v>
      </c>
      <c r="I26" s="261" t="str">
        <f t="shared" si="6"/>
        <v>La Dirección de Acceso a la Justicia  responde  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26" s="367" t="s">
        <v>390</v>
      </c>
      <c r="K26" s="262">
        <v>0.1</v>
      </c>
      <c r="L26" s="262" t="s">
        <v>17</v>
      </c>
      <c r="M26" s="367" t="s">
        <v>54</v>
      </c>
      <c r="N26" s="262">
        <v>0.15</v>
      </c>
      <c r="O26" s="370" t="s">
        <v>391</v>
      </c>
      <c r="P26" s="370" t="s">
        <v>394</v>
      </c>
      <c r="Q26" s="370"/>
      <c r="R26" s="370"/>
      <c r="S26" s="262">
        <f t="shared" si="7"/>
        <v>0.25</v>
      </c>
      <c r="T26" s="262">
        <f>IF(L26='[3]11 FORMULAS'!$Q$5,T25-(T25*S26),T25)</f>
        <v>0.24</v>
      </c>
      <c r="U26" s="467">
        <f>IF(L26='[3]11 FORMULAS'!$Q$6,U25-(U25*S26),U25)</f>
        <v>0.44999999999999996</v>
      </c>
      <c r="V26" s="731"/>
      <c r="W26" s="734"/>
      <c r="Y26" s="266"/>
      <c r="Z26" s="267"/>
      <c r="AA26" s="358"/>
    </row>
    <row r="27" spans="1:27" x14ac:dyDescent="0.25">
      <c r="A27" s="722"/>
      <c r="B27" s="722"/>
      <c r="C27" s="725"/>
      <c r="D27" s="728"/>
      <c r="E27" s="260">
        <v>3</v>
      </c>
      <c r="F27" s="466"/>
      <c r="G27" s="364"/>
      <c r="H27" s="364"/>
      <c r="I27" s="261" t="str">
        <f t="shared" si="6"/>
        <v xml:space="preserve">  </v>
      </c>
      <c r="J27" s="367"/>
      <c r="K27" s="262" t="s">
        <v>956</v>
      </c>
      <c r="L27" s="262" t="s">
        <v>956</v>
      </c>
      <c r="M27" s="367"/>
      <c r="N27" s="262" t="s">
        <v>956</v>
      </c>
      <c r="O27" s="370"/>
      <c r="P27" s="370"/>
      <c r="Q27" s="370"/>
      <c r="R27" s="370"/>
      <c r="S27" s="262" t="str">
        <f t="shared" si="7"/>
        <v/>
      </c>
      <c r="T27" s="262">
        <f>IF(L27='[3]11 FORMULAS'!$Q$5,T26-(T26*S27),T26)</f>
        <v>0.24</v>
      </c>
      <c r="U27" s="467">
        <f>IF(L27='[3]11 FORMULAS'!$Q$6,U26-(U26*S27),U26)</f>
        <v>0.44999999999999996</v>
      </c>
      <c r="V27" s="731"/>
      <c r="W27" s="734"/>
      <c r="AA27" s="318"/>
    </row>
    <row r="28" spans="1:27" x14ac:dyDescent="0.25">
      <c r="A28" s="736"/>
      <c r="B28" s="736"/>
      <c r="C28" s="725"/>
      <c r="D28" s="728"/>
      <c r="E28" s="453">
        <v>4</v>
      </c>
      <c r="F28" s="466"/>
      <c r="G28" s="364"/>
      <c r="H28" s="364"/>
      <c r="I28" s="261" t="str">
        <f t="shared" ref="I28:I91" si="8">+CONCATENATE(F28," ",G28," ",H28)</f>
        <v xml:space="preserve">  </v>
      </c>
      <c r="J28" s="367"/>
      <c r="K28" s="262"/>
      <c r="L28" s="262"/>
      <c r="M28" s="367"/>
      <c r="N28" s="262"/>
      <c r="O28" s="370"/>
      <c r="P28" s="370"/>
      <c r="Q28" s="370"/>
      <c r="R28" s="370"/>
      <c r="S28" s="262">
        <f t="shared" si="7"/>
        <v>0</v>
      </c>
      <c r="T28" s="262">
        <f>IF(L28='[3]11 FORMULAS'!$Q$5,T27-(T27*S28),T27)</f>
        <v>0.24</v>
      </c>
      <c r="U28" s="467">
        <f>IF(L28='[3]11 FORMULAS'!$Q$6,U27-(U27*S28),U27)</f>
        <v>0.44999999999999996</v>
      </c>
      <c r="V28" s="737"/>
      <c r="W28" s="738"/>
      <c r="AA28" s="318"/>
    </row>
    <row r="29" spans="1:27" x14ac:dyDescent="0.25">
      <c r="A29" s="736"/>
      <c r="B29" s="736"/>
      <c r="C29" s="725"/>
      <c r="D29" s="728"/>
      <c r="E29" s="453">
        <v>5</v>
      </c>
      <c r="F29" s="466"/>
      <c r="G29" s="364"/>
      <c r="H29" s="364"/>
      <c r="I29" s="261" t="str">
        <f t="shared" si="8"/>
        <v xml:space="preserve">  </v>
      </c>
      <c r="J29" s="367"/>
      <c r="K29" s="262"/>
      <c r="L29" s="262"/>
      <c r="M29" s="367"/>
      <c r="N29" s="262"/>
      <c r="O29" s="370"/>
      <c r="P29" s="370"/>
      <c r="Q29" s="370"/>
      <c r="R29" s="370"/>
      <c r="S29" s="262">
        <f t="shared" si="7"/>
        <v>0</v>
      </c>
      <c r="T29" s="262">
        <f>IF(L29='[3]11 FORMULAS'!$Q$5,T28-(T28*S29),T28)</f>
        <v>0.24</v>
      </c>
      <c r="U29" s="467">
        <f>IF(L29='[3]11 FORMULAS'!$Q$6,U28-(U28*S29),U28)</f>
        <v>0.44999999999999996</v>
      </c>
      <c r="V29" s="737"/>
      <c r="W29" s="738"/>
      <c r="AA29" s="318"/>
    </row>
    <row r="30" spans="1:27" ht="15.75" thickBot="1" x14ac:dyDescent="0.3">
      <c r="A30" s="723"/>
      <c r="B30" s="723"/>
      <c r="C30" s="726"/>
      <c r="D30" s="729"/>
      <c r="E30" s="263">
        <v>6</v>
      </c>
      <c r="F30" s="468"/>
      <c r="G30" s="365"/>
      <c r="H30" s="365"/>
      <c r="I30" s="264" t="str">
        <f t="shared" si="8"/>
        <v xml:space="preserve">  </v>
      </c>
      <c r="J30" s="368"/>
      <c r="K30" s="265" t="s">
        <v>956</v>
      </c>
      <c r="L30" s="265" t="s">
        <v>956</v>
      </c>
      <c r="M30" s="368"/>
      <c r="N30" s="265" t="s">
        <v>956</v>
      </c>
      <c r="O30" s="371"/>
      <c r="P30" s="371"/>
      <c r="Q30" s="371"/>
      <c r="R30" s="371"/>
      <c r="S30" s="265" t="str">
        <f t="shared" si="7"/>
        <v/>
      </c>
      <c r="T30" s="265">
        <f>IF(L30='[3]11 FORMULAS'!$Q$5,T29-(T29*S30),T29)</f>
        <v>0.24</v>
      </c>
      <c r="U30" s="469">
        <f>IF(L30='[3]11 FORMULAS'!$Q$6,U29-(U29*S30),U29)</f>
        <v>0.44999999999999996</v>
      </c>
      <c r="V30" s="732"/>
      <c r="W30" s="735"/>
      <c r="Y30" s="266"/>
      <c r="Z30" s="267"/>
      <c r="AA30" s="358"/>
    </row>
    <row r="31" spans="1:27" ht="199.5" x14ac:dyDescent="0.25">
      <c r="A31" s="721" t="str">
        <f>'4 MAPA CALOR INHERENTE'!A11</f>
        <v>R5AJ</v>
      </c>
      <c r="B31" s="721" t="str">
        <f>'4 MAPA CALOR INHERENTE'!B11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31" s="724" cm="1">
        <f t="array" ref="C31">IF(MOD(ROW()-7,6)=0, INDEX('3 PROBABIL E IMPACTO INHERENTE'!$E$7:$E$74, (ROW()-7)/6 + 1), "")</f>
        <v>0.8</v>
      </c>
      <c r="D31" s="727" cm="1">
        <f t="array" ref="D31">IF(MOD(ROW()-7,6)=0, INDEX('3 PROBABIL E IMPACTO INHERENTE'!$M$7:$M$74, (ROW()-7)/6 + 1), "")</f>
        <v>0.2</v>
      </c>
      <c r="E31" s="254">
        <v>1</v>
      </c>
      <c r="F31" s="464" t="s">
        <v>721</v>
      </c>
      <c r="G31" s="363" t="s">
        <v>722</v>
      </c>
      <c r="H31" s="363" t="s">
        <v>723</v>
      </c>
      <c r="I31" s="255" t="str">
        <f t="shared" si="8"/>
        <v>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v>
      </c>
      <c r="J31" s="366" t="s">
        <v>69</v>
      </c>
      <c r="K31" s="256">
        <v>0.15</v>
      </c>
      <c r="L31" s="256" t="s">
        <v>259</v>
      </c>
      <c r="M31" s="366" t="s">
        <v>54</v>
      </c>
      <c r="N31" s="256">
        <v>0.15</v>
      </c>
      <c r="O31" s="369" t="s">
        <v>391</v>
      </c>
      <c r="P31" s="369" t="s">
        <v>401</v>
      </c>
      <c r="Q31" s="369" t="s">
        <v>957</v>
      </c>
      <c r="R31" s="369" t="s">
        <v>958</v>
      </c>
      <c r="S31" s="256">
        <f t="shared" si="7"/>
        <v>0.3</v>
      </c>
      <c r="T31" s="256">
        <f>IF(L31='[3]11 FORMULAS'!$Q$5,C31-(C31*S31),C31)</f>
        <v>0.56000000000000005</v>
      </c>
      <c r="U31" s="465">
        <f>IF(L31='[3]11 FORMULAS'!$Q$6,D31-(D31*S31),D31)</f>
        <v>0.2</v>
      </c>
      <c r="V31" s="730">
        <f>+IF(T36="","",T36)</f>
        <v>0.56000000000000005</v>
      </c>
      <c r="W31" s="733">
        <f>+IF(U36="","",U36)</f>
        <v>0.2</v>
      </c>
      <c r="Y31" s="266"/>
      <c r="Z31" s="267"/>
      <c r="AA31" s="358"/>
    </row>
    <row r="32" spans="1:27" ht="15" x14ac:dyDescent="0.25">
      <c r="A32" s="722"/>
      <c r="B32" s="722"/>
      <c r="C32" s="725"/>
      <c r="D32" s="728"/>
      <c r="E32" s="260">
        <v>2</v>
      </c>
      <c r="F32" s="466"/>
      <c r="G32" s="364"/>
      <c r="H32" s="364"/>
      <c r="I32" s="261" t="str">
        <f t="shared" si="8"/>
        <v xml:space="preserve">  </v>
      </c>
      <c r="J32" s="367"/>
      <c r="K32" s="262" t="s">
        <v>956</v>
      </c>
      <c r="L32" s="262" t="s">
        <v>956</v>
      </c>
      <c r="M32" s="367"/>
      <c r="N32" s="262" t="s">
        <v>956</v>
      </c>
      <c r="O32" s="370"/>
      <c r="P32" s="370"/>
      <c r="Q32" s="370"/>
      <c r="R32" s="370"/>
      <c r="S32" s="262" t="str">
        <f t="shared" si="7"/>
        <v/>
      </c>
      <c r="T32" s="262">
        <f>IF(L32='[3]11 FORMULAS'!$Q$5,T31-(T31*S32),T31)</f>
        <v>0.56000000000000005</v>
      </c>
      <c r="U32" s="467">
        <f>IF(L32='[3]11 FORMULAS'!$Q$6,U31-(U31*S32),U31)</f>
        <v>0.2</v>
      </c>
      <c r="V32" s="731"/>
      <c r="W32" s="734"/>
      <c r="Y32" s="266"/>
      <c r="Z32" s="267"/>
      <c r="AA32" s="358"/>
    </row>
    <row r="33" spans="1:27" ht="14.25" customHeight="1" x14ac:dyDescent="0.25">
      <c r="A33" s="722"/>
      <c r="B33" s="722"/>
      <c r="C33" s="725"/>
      <c r="D33" s="728"/>
      <c r="E33" s="260">
        <v>3</v>
      </c>
      <c r="F33" s="466"/>
      <c r="G33" s="364"/>
      <c r="H33" s="364"/>
      <c r="I33" s="261" t="str">
        <f t="shared" si="8"/>
        <v xml:space="preserve">  </v>
      </c>
      <c r="J33" s="367"/>
      <c r="K33" s="262" t="s">
        <v>956</v>
      </c>
      <c r="L33" s="262" t="s">
        <v>956</v>
      </c>
      <c r="M33" s="367"/>
      <c r="N33" s="262" t="s">
        <v>956</v>
      </c>
      <c r="O33" s="370"/>
      <c r="P33" s="370"/>
      <c r="Q33" s="370"/>
      <c r="R33" s="370"/>
      <c r="S33" s="262" t="str">
        <f t="shared" si="7"/>
        <v/>
      </c>
      <c r="T33" s="262">
        <f>IF(L33='[3]11 FORMULAS'!$Q$5,T32-(T32*S33),T32)</f>
        <v>0.56000000000000005</v>
      </c>
      <c r="U33" s="467">
        <f>IF(L33='[3]11 FORMULAS'!$Q$6,U32-(U32*S33),U32)</f>
        <v>0.2</v>
      </c>
      <c r="V33" s="731"/>
      <c r="W33" s="734"/>
      <c r="AA33" s="318"/>
    </row>
    <row r="34" spans="1:27" ht="14.25" customHeight="1" x14ac:dyDescent="0.25">
      <c r="A34" s="736"/>
      <c r="B34" s="736"/>
      <c r="C34" s="725"/>
      <c r="D34" s="728"/>
      <c r="E34" s="453">
        <v>4</v>
      </c>
      <c r="F34" s="466"/>
      <c r="G34" s="364"/>
      <c r="H34" s="364"/>
      <c r="I34" s="261" t="str">
        <f t="shared" si="8"/>
        <v xml:space="preserve">  </v>
      </c>
      <c r="J34" s="367"/>
      <c r="K34" s="262"/>
      <c r="L34" s="262"/>
      <c r="M34" s="367"/>
      <c r="N34" s="262"/>
      <c r="O34" s="370"/>
      <c r="P34" s="370"/>
      <c r="Q34" s="370"/>
      <c r="R34" s="370"/>
      <c r="S34" s="262">
        <f t="shared" si="7"/>
        <v>0</v>
      </c>
      <c r="T34" s="262">
        <f>IF(L34='[3]11 FORMULAS'!$Q$5,T33-(T33*S34),T33)</f>
        <v>0.56000000000000005</v>
      </c>
      <c r="U34" s="467">
        <f>IF(L34='[3]11 FORMULAS'!$Q$6,U33-(U33*S34),U33)</f>
        <v>0.2</v>
      </c>
      <c r="V34" s="737"/>
      <c r="W34" s="738"/>
      <c r="AA34" s="318"/>
    </row>
    <row r="35" spans="1:27" ht="14.25" customHeight="1" x14ac:dyDescent="0.25">
      <c r="A35" s="736"/>
      <c r="B35" s="736"/>
      <c r="C35" s="725"/>
      <c r="D35" s="728"/>
      <c r="E35" s="453">
        <v>5</v>
      </c>
      <c r="F35" s="466"/>
      <c r="G35" s="364"/>
      <c r="H35" s="364"/>
      <c r="I35" s="261" t="str">
        <f t="shared" si="8"/>
        <v xml:space="preserve">  </v>
      </c>
      <c r="J35" s="367"/>
      <c r="K35" s="262"/>
      <c r="L35" s="262"/>
      <c r="M35" s="367"/>
      <c r="N35" s="262"/>
      <c r="O35" s="370"/>
      <c r="P35" s="370"/>
      <c r="Q35" s="370"/>
      <c r="R35" s="370"/>
      <c r="S35" s="262">
        <f t="shared" si="7"/>
        <v>0</v>
      </c>
      <c r="T35" s="262">
        <f>IF(L35='[3]11 FORMULAS'!$Q$5,T34-(T34*S35),T34)</f>
        <v>0.56000000000000005</v>
      </c>
      <c r="U35" s="467">
        <f>IF(L35='[3]11 FORMULAS'!$Q$6,U34-(U34*S35),U34)</f>
        <v>0.2</v>
      </c>
      <c r="V35" s="737"/>
      <c r="W35" s="738"/>
      <c r="AA35" s="318"/>
    </row>
    <row r="36" spans="1:27" ht="15.75" thickBot="1" x14ac:dyDescent="0.3">
      <c r="A36" s="723"/>
      <c r="B36" s="723"/>
      <c r="C36" s="726"/>
      <c r="D36" s="729"/>
      <c r="E36" s="263">
        <v>6</v>
      </c>
      <c r="F36" s="468"/>
      <c r="G36" s="365"/>
      <c r="H36" s="365"/>
      <c r="I36" s="264" t="str">
        <f t="shared" si="8"/>
        <v xml:space="preserve">  </v>
      </c>
      <c r="J36" s="368"/>
      <c r="K36" s="265" t="s">
        <v>956</v>
      </c>
      <c r="L36" s="265" t="s">
        <v>956</v>
      </c>
      <c r="M36" s="368"/>
      <c r="N36" s="265" t="s">
        <v>956</v>
      </c>
      <c r="O36" s="371"/>
      <c r="P36" s="371"/>
      <c r="Q36" s="371"/>
      <c r="R36" s="371"/>
      <c r="S36" s="265" t="str">
        <f t="shared" si="7"/>
        <v/>
      </c>
      <c r="T36" s="265">
        <f>IF(L36='[3]11 FORMULAS'!$Q$5,T35-(T35*S36),T35)</f>
        <v>0.56000000000000005</v>
      </c>
      <c r="U36" s="469">
        <f>IF(L36='[3]11 FORMULAS'!$Q$6,U35-(U35*S36),U35)</f>
        <v>0.2</v>
      </c>
      <c r="V36" s="732"/>
      <c r="W36" s="735"/>
      <c r="Y36" s="266"/>
      <c r="Z36" s="267"/>
      <c r="AA36" s="358"/>
    </row>
    <row r="37" spans="1:27" ht="171" x14ac:dyDescent="0.25">
      <c r="A37" s="721" t="str">
        <f>'4 MAPA CALOR INHERENTE'!A12</f>
        <v>R6AJ</v>
      </c>
      <c r="B37" s="721" t="str">
        <f>'4 MAPA CALOR INHERENTE'!B12</f>
        <v>Posibilidad de afectación reputacional por una queja de un grupo de valor debido a fallas en la calidad en la prestación del servicio  de atención en el programa Distrital de Justicia Juvenil Restaurativa</v>
      </c>
      <c r="C37" s="724" cm="1">
        <f t="array" ref="C37">IF(MOD(ROW()-7,6)=0, INDEX('3 PROBABIL E IMPACTO INHERENTE'!$E$7:$E$74, (ROW()-7)/6 + 1), "")</f>
        <v>1</v>
      </c>
      <c r="D37" s="727" cm="1">
        <f t="array" ref="D37">IF(MOD(ROW()-7,6)=0, INDEX('3 PROBABIL E IMPACTO INHERENTE'!$M$7:$M$74, (ROW()-7)/6 + 1), "")</f>
        <v>0.8</v>
      </c>
      <c r="E37" s="254">
        <v>1</v>
      </c>
      <c r="F37" s="464" t="s">
        <v>721</v>
      </c>
      <c r="G37" s="363" t="s">
        <v>717</v>
      </c>
      <c r="H37" s="363" t="s">
        <v>724</v>
      </c>
      <c r="I37" s="255" t="str">
        <f t="shared" si="8"/>
        <v>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v>
      </c>
      <c r="J37" s="366" t="s">
        <v>56</v>
      </c>
      <c r="K37" s="256">
        <v>0.25</v>
      </c>
      <c r="L37" s="256" t="s">
        <v>259</v>
      </c>
      <c r="M37" s="366" t="s">
        <v>54</v>
      </c>
      <c r="N37" s="256">
        <v>0.15</v>
      </c>
      <c r="O37" s="369" t="s">
        <v>391</v>
      </c>
      <c r="P37" s="369" t="s">
        <v>399</v>
      </c>
      <c r="Q37" s="369" t="s">
        <v>957</v>
      </c>
      <c r="R37" s="369" t="s">
        <v>958</v>
      </c>
      <c r="S37" s="256">
        <f t="shared" si="7"/>
        <v>0.4</v>
      </c>
      <c r="T37" s="256">
        <f>IF(L37='[3]11 FORMULAS'!$Q$5,C37-(C37*S37),C37)</f>
        <v>0.6</v>
      </c>
      <c r="U37" s="465">
        <f>IF(L37='[3]11 FORMULAS'!$Q$6,D37-(D37*S37),D37)</f>
        <v>0.8</v>
      </c>
      <c r="V37" s="730">
        <f>+IF(T42="","",T42)</f>
        <v>0.6</v>
      </c>
      <c r="W37" s="733">
        <f>+IF(U42="","",U42)</f>
        <v>0.8</v>
      </c>
      <c r="Y37" s="266"/>
      <c r="Z37" s="267"/>
      <c r="AA37" s="358"/>
    </row>
    <row r="38" spans="1:27" ht="15" x14ac:dyDescent="0.25">
      <c r="A38" s="722"/>
      <c r="B38" s="722"/>
      <c r="C38" s="725"/>
      <c r="D38" s="728"/>
      <c r="E38" s="260">
        <v>2</v>
      </c>
      <c r="F38" s="466"/>
      <c r="G38" s="364"/>
      <c r="H38" s="364"/>
      <c r="I38" s="261" t="str">
        <f t="shared" si="8"/>
        <v xml:space="preserve">  </v>
      </c>
      <c r="J38" s="367"/>
      <c r="K38" s="262" t="s">
        <v>956</v>
      </c>
      <c r="L38" s="262" t="s">
        <v>956</v>
      </c>
      <c r="M38" s="367"/>
      <c r="N38" s="262" t="s">
        <v>956</v>
      </c>
      <c r="O38" s="370"/>
      <c r="P38" s="370"/>
      <c r="Q38" s="370"/>
      <c r="R38" s="370"/>
      <c r="S38" s="262" t="str">
        <f t="shared" si="7"/>
        <v/>
      </c>
      <c r="T38" s="262">
        <f>IF(L38='[3]11 FORMULAS'!$Q$5,T37-(T37*S38),T37)</f>
        <v>0.6</v>
      </c>
      <c r="U38" s="467">
        <f>IF(L38='[3]11 FORMULAS'!$Q$6,U37-(U37*S38),U37)</f>
        <v>0.8</v>
      </c>
      <c r="V38" s="731"/>
      <c r="W38" s="734"/>
      <c r="Y38" s="266"/>
      <c r="Z38" s="267"/>
      <c r="AA38" s="358"/>
    </row>
    <row r="39" spans="1:27" ht="15" x14ac:dyDescent="0.25">
      <c r="A39" s="722"/>
      <c r="B39" s="722"/>
      <c r="C39" s="725"/>
      <c r="D39" s="728"/>
      <c r="E39" s="260">
        <v>3</v>
      </c>
      <c r="F39" s="466"/>
      <c r="G39" s="364"/>
      <c r="H39" s="364"/>
      <c r="I39" s="261" t="str">
        <f t="shared" si="8"/>
        <v xml:space="preserve">  </v>
      </c>
      <c r="J39" s="367"/>
      <c r="K39" s="262" t="s">
        <v>956</v>
      </c>
      <c r="L39" s="262" t="s">
        <v>956</v>
      </c>
      <c r="M39" s="367"/>
      <c r="N39" s="262" t="s">
        <v>956</v>
      </c>
      <c r="O39" s="370"/>
      <c r="P39" s="370"/>
      <c r="Q39" s="370"/>
      <c r="R39" s="370"/>
      <c r="S39" s="262" t="str">
        <f t="shared" si="7"/>
        <v/>
      </c>
      <c r="T39" s="262">
        <f>IF(L39='[3]11 FORMULAS'!$Q$5,T38-(T38*S39),T38)</f>
        <v>0.6</v>
      </c>
      <c r="U39" s="467">
        <f>IF(L39='[3]11 FORMULAS'!$Q$6,U38-(U38*S39),U38)</f>
        <v>0.8</v>
      </c>
      <c r="V39" s="731"/>
      <c r="W39" s="734"/>
      <c r="Y39" s="266"/>
      <c r="Z39" s="267"/>
      <c r="AA39" s="358"/>
    </row>
    <row r="40" spans="1:27" ht="15" x14ac:dyDescent="0.25">
      <c r="A40" s="722"/>
      <c r="B40" s="722"/>
      <c r="C40" s="725"/>
      <c r="D40" s="728"/>
      <c r="E40" s="453">
        <v>4</v>
      </c>
      <c r="F40" s="466"/>
      <c r="G40" s="364"/>
      <c r="H40" s="364"/>
      <c r="I40" s="261" t="str">
        <f t="shared" si="8"/>
        <v xml:space="preserve">  </v>
      </c>
      <c r="J40" s="367"/>
      <c r="K40" s="262"/>
      <c r="L40" s="262"/>
      <c r="M40" s="367"/>
      <c r="N40" s="262"/>
      <c r="O40" s="370"/>
      <c r="P40" s="370"/>
      <c r="Q40" s="370"/>
      <c r="R40" s="370"/>
      <c r="S40" s="262">
        <f t="shared" si="7"/>
        <v>0</v>
      </c>
      <c r="T40" s="262">
        <f>IF(L40='[3]11 FORMULAS'!$Q$5,T39-(T39*S40),T39)</f>
        <v>0.6</v>
      </c>
      <c r="U40" s="467">
        <f>IF(L40='[3]11 FORMULAS'!$Q$6,U39-(U39*S40),U39)</f>
        <v>0.8</v>
      </c>
      <c r="V40" s="731"/>
      <c r="W40" s="734"/>
      <c r="Y40" s="266"/>
      <c r="Z40" s="267"/>
      <c r="AA40" s="358"/>
    </row>
    <row r="41" spans="1:27" x14ac:dyDescent="0.25">
      <c r="A41" s="722"/>
      <c r="B41" s="722"/>
      <c r="C41" s="725"/>
      <c r="D41" s="728"/>
      <c r="E41" s="453">
        <v>5</v>
      </c>
      <c r="F41" s="466"/>
      <c r="G41" s="364"/>
      <c r="H41" s="364"/>
      <c r="I41" s="261" t="str">
        <f t="shared" si="8"/>
        <v xml:space="preserve">  </v>
      </c>
      <c r="J41" s="367"/>
      <c r="K41" s="262"/>
      <c r="L41" s="262"/>
      <c r="M41" s="367"/>
      <c r="N41" s="262"/>
      <c r="O41" s="370"/>
      <c r="P41" s="370"/>
      <c r="Q41" s="370"/>
      <c r="R41" s="370"/>
      <c r="S41" s="262">
        <f t="shared" si="7"/>
        <v>0</v>
      </c>
      <c r="T41" s="262">
        <f>IF(L41='[3]11 FORMULAS'!$Q$5,T40-(T40*S41),T40)</f>
        <v>0.6</v>
      </c>
      <c r="U41" s="467">
        <f>IF(L41='[3]11 FORMULAS'!$Q$6,U40-(U40*S41),U40)</f>
        <v>0.8</v>
      </c>
      <c r="V41" s="731"/>
      <c r="W41" s="734"/>
      <c r="AA41" s="318"/>
    </row>
    <row r="42" spans="1:27" ht="15.75" thickBot="1" x14ac:dyDescent="0.3">
      <c r="A42" s="723"/>
      <c r="B42" s="723"/>
      <c r="C42" s="726"/>
      <c r="D42" s="729"/>
      <c r="E42" s="263">
        <v>6</v>
      </c>
      <c r="F42" s="468"/>
      <c r="G42" s="365"/>
      <c r="H42" s="365"/>
      <c r="I42" s="264" t="str">
        <f t="shared" si="8"/>
        <v xml:space="preserve">  </v>
      </c>
      <c r="J42" s="368"/>
      <c r="K42" s="265" t="s">
        <v>956</v>
      </c>
      <c r="L42" s="265" t="s">
        <v>956</v>
      </c>
      <c r="M42" s="368"/>
      <c r="N42" s="265" t="s">
        <v>956</v>
      </c>
      <c r="O42" s="371"/>
      <c r="P42" s="371"/>
      <c r="Q42" s="371"/>
      <c r="R42" s="371"/>
      <c r="S42" s="265" t="str">
        <f t="shared" si="7"/>
        <v/>
      </c>
      <c r="T42" s="265">
        <f>IF(L42='[3]11 FORMULAS'!$Q$5,T41-(T41*S42),T41)</f>
        <v>0.6</v>
      </c>
      <c r="U42" s="469">
        <f>IF(L42='[3]11 FORMULAS'!$Q$6,U41-(U41*S42),U41)</f>
        <v>0.8</v>
      </c>
      <c r="V42" s="732"/>
      <c r="W42" s="735"/>
      <c r="Y42" s="266"/>
      <c r="Z42" s="267"/>
      <c r="AA42" s="358"/>
    </row>
    <row r="43" spans="1:27" ht="242.25" x14ac:dyDescent="0.25">
      <c r="A43" s="721" t="str">
        <f>'4 MAPA CALOR INHERENTE'!A13</f>
        <v>R1AR</v>
      </c>
      <c r="B43" s="721" t="str">
        <f>'4 MAPA CALOR INHERENTE'!B13</f>
        <v>Posibilidad de afectación reputacional por sanciones de entes de control  debido a responder PQRSDF fuera de los tiempos de ley</v>
      </c>
      <c r="C43" s="724" cm="1">
        <f t="array" ref="C43">IF(MOD(ROW()-7,6)=0, INDEX('3 PROBABIL E IMPACTO INHERENTE'!$E$7:$E$74, (ROW()-7)/6 + 1), "")</f>
        <v>1</v>
      </c>
      <c r="D43" s="727" cm="1">
        <f t="array" ref="D43">IF(MOD(ROW()-7,6)=0, INDEX('3 PROBABIL E IMPACTO INHERENTE'!$M$7:$M$74, (ROW()-7)/6 + 1), "")</f>
        <v>0.8</v>
      </c>
      <c r="E43" s="254">
        <v>1</v>
      </c>
      <c r="F43" s="464" t="s">
        <v>725</v>
      </c>
      <c r="G43" s="363" t="s">
        <v>717</v>
      </c>
      <c r="H43" s="363" t="s">
        <v>726</v>
      </c>
      <c r="I43" s="255" t="str">
        <f t="shared" si="8"/>
        <v>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v>
      </c>
      <c r="J43" s="366" t="s">
        <v>56</v>
      </c>
      <c r="K43" s="256">
        <v>0.25</v>
      </c>
      <c r="L43" s="256" t="s">
        <v>259</v>
      </c>
      <c r="M43" s="366" t="s">
        <v>54</v>
      </c>
      <c r="N43" s="256">
        <v>0.15</v>
      </c>
      <c r="O43" s="369" t="s">
        <v>391</v>
      </c>
      <c r="P43" s="369" t="s">
        <v>396</v>
      </c>
      <c r="Q43" s="369" t="s">
        <v>957</v>
      </c>
      <c r="R43" s="369" t="s">
        <v>958</v>
      </c>
      <c r="S43" s="256">
        <f t="shared" si="7"/>
        <v>0.4</v>
      </c>
      <c r="T43" s="256">
        <f>IF(L43='[3]11 FORMULAS'!$Q$5,C43-(C43*S43),C43)</f>
        <v>0.6</v>
      </c>
      <c r="U43" s="465">
        <f>IF(L43='[3]11 FORMULAS'!$Q$6,D43-(D43*S43),D43)</f>
        <v>0.8</v>
      </c>
      <c r="V43" s="730">
        <f>+IF(T48="","",T48)</f>
        <v>0.36</v>
      </c>
      <c r="W43" s="733">
        <f>+IF(U48="","",U48)</f>
        <v>0.8</v>
      </c>
      <c r="Y43" s="266"/>
      <c r="Z43" s="267"/>
      <c r="AA43" s="358"/>
    </row>
    <row r="44" spans="1:27" ht="156.75" x14ac:dyDescent="0.25">
      <c r="A44" s="739"/>
      <c r="B44" s="739"/>
      <c r="C44" s="725"/>
      <c r="D44" s="728"/>
      <c r="E44" s="260">
        <v>2</v>
      </c>
      <c r="F44" s="466" t="s">
        <v>727</v>
      </c>
      <c r="G44" s="364" t="s">
        <v>728</v>
      </c>
      <c r="H44" s="364" t="s">
        <v>729</v>
      </c>
      <c r="I44" s="261" t="str">
        <f t="shared" si="8"/>
        <v>El subsecretario de gestión institucional  verifica  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v>
      </c>
      <c r="J44" s="367" t="s">
        <v>56</v>
      </c>
      <c r="K44" s="262">
        <v>0.25</v>
      </c>
      <c r="L44" s="262" t="s">
        <v>259</v>
      </c>
      <c r="M44" s="367" t="s">
        <v>54</v>
      </c>
      <c r="N44" s="262">
        <v>0.15</v>
      </c>
      <c r="O44" s="370" t="s">
        <v>391</v>
      </c>
      <c r="P44" s="370" t="s">
        <v>401</v>
      </c>
      <c r="Q44" s="370" t="s">
        <v>957</v>
      </c>
      <c r="R44" s="370" t="s">
        <v>958</v>
      </c>
      <c r="S44" s="262">
        <f t="shared" si="7"/>
        <v>0.4</v>
      </c>
      <c r="T44" s="262">
        <f>IF(L44='[3]11 FORMULAS'!$Q$5,T43-(T43*S44),T43)</f>
        <v>0.36</v>
      </c>
      <c r="U44" s="467">
        <f>IF(L44='[3]11 FORMULAS'!$Q$6,U43-(U43*S44),U43)</f>
        <v>0.8</v>
      </c>
      <c r="V44" s="740"/>
      <c r="W44" s="741"/>
      <c r="Y44" s="266"/>
      <c r="Z44" s="267"/>
      <c r="AA44" s="358"/>
    </row>
    <row r="45" spans="1:27" ht="15" x14ac:dyDescent="0.25">
      <c r="A45" s="739"/>
      <c r="B45" s="739"/>
      <c r="C45" s="725"/>
      <c r="D45" s="728"/>
      <c r="E45" s="260">
        <v>3</v>
      </c>
      <c r="F45" s="466"/>
      <c r="G45" s="364"/>
      <c r="H45" s="364"/>
      <c r="I45" s="261" t="str">
        <f t="shared" si="8"/>
        <v xml:space="preserve">  </v>
      </c>
      <c r="J45" s="367"/>
      <c r="K45" s="262" t="s">
        <v>956</v>
      </c>
      <c r="L45" s="262" t="s">
        <v>956</v>
      </c>
      <c r="M45" s="367"/>
      <c r="N45" s="262" t="s">
        <v>956</v>
      </c>
      <c r="O45" s="370"/>
      <c r="P45" s="370"/>
      <c r="Q45" s="370"/>
      <c r="R45" s="370"/>
      <c r="S45" s="262" t="str">
        <f t="shared" si="7"/>
        <v/>
      </c>
      <c r="T45" s="262">
        <f>IF(L45='[3]11 FORMULAS'!$Q$5,T44-(T44*S45),T44)</f>
        <v>0.36</v>
      </c>
      <c r="U45" s="467">
        <f>IF(L45='[3]11 FORMULAS'!$Q$6,U44-(U44*S45),U44)</f>
        <v>0.8</v>
      </c>
      <c r="V45" s="740"/>
      <c r="W45" s="741"/>
      <c r="Y45" s="266"/>
      <c r="Z45" s="267"/>
      <c r="AA45" s="358"/>
    </row>
    <row r="46" spans="1:27" ht="15" x14ac:dyDescent="0.25">
      <c r="A46" s="722"/>
      <c r="B46" s="722"/>
      <c r="C46" s="725"/>
      <c r="D46" s="728"/>
      <c r="E46" s="453">
        <v>4</v>
      </c>
      <c r="F46" s="466"/>
      <c r="G46" s="364"/>
      <c r="H46" s="364"/>
      <c r="I46" s="261" t="str">
        <f t="shared" si="8"/>
        <v xml:space="preserve">  </v>
      </c>
      <c r="J46" s="367"/>
      <c r="K46" s="262"/>
      <c r="L46" s="262"/>
      <c r="M46" s="367"/>
      <c r="N46" s="262"/>
      <c r="O46" s="370"/>
      <c r="P46" s="370"/>
      <c r="Q46" s="370"/>
      <c r="R46" s="370"/>
      <c r="S46" s="262">
        <f t="shared" si="7"/>
        <v>0</v>
      </c>
      <c r="T46" s="262">
        <f>IF(L46='[3]11 FORMULAS'!$Q$5,T45-(T45*S46),T45)</f>
        <v>0.36</v>
      </c>
      <c r="U46" s="467">
        <f>IF(L46='[3]11 FORMULAS'!$Q$6,U45-(U45*S46),U45)</f>
        <v>0.8</v>
      </c>
      <c r="V46" s="731"/>
      <c r="W46" s="734"/>
      <c r="Y46" s="266"/>
      <c r="Z46" s="267"/>
      <c r="AA46" s="358"/>
    </row>
    <row r="47" spans="1:27" x14ac:dyDescent="0.25">
      <c r="A47" s="722"/>
      <c r="B47" s="722"/>
      <c r="C47" s="725"/>
      <c r="D47" s="728"/>
      <c r="E47" s="453">
        <v>5</v>
      </c>
      <c r="F47" s="466"/>
      <c r="G47" s="364"/>
      <c r="H47" s="364"/>
      <c r="I47" s="261" t="str">
        <f t="shared" si="8"/>
        <v xml:space="preserve">  </v>
      </c>
      <c r="J47" s="367"/>
      <c r="K47" s="262"/>
      <c r="L47" s="262"/>
      <c r="M47" s="367"/>
      <c r="N47" s="262"/>
      <c r="O47" s="370"/>
      <c r="P47" s="370"/>
      <c r="Q47" s="370"/>
      <c r="R47" s="370"/>
      <c r="S47" s="262">
        <f t="shared" si="7"/>
        <v>0</v>
      </c>
      <c r="T47" s="262">
        <f>IF(L47='[3]11 FORMULAS'!$Q$5,T46-(T46*S47),T46)</f>
        <v>0.36</v>
      </c>
      <c r="U47" s="467">
        <f>IF(L47='[3]11 FORMULAS'!$Q$6,U46-(U46*S47),U46)</f>
        <v>0.8</v>
      </c>
      <c r="V47" s="731"/>
      <c r="W47" s="734"/>
      <c r="AA47" s="318"/>
    </row>
    <row r="48" spans="1:27" ht="15.75" thickBot="1" x14ac:dyDescent="0.3">
      <c r="A48" s="723"/>
      <c r="B48" s="723"/>
      <c r="C48" s="726"/>
      <c r="D48" s="729"/>
      <c r="E48" s="263">
        <v>6</v>
      </c>
      <c r="F48" s="468"/>
      <c r="G48" s="365"/>
      <c r="H48" s="365"/>
      <c r="I48" s="264" t="str">
        <f t="shared" si="8"/>
        <v xml:space="preserve">  </v>
      </c>
      <c r="J48" s="368"/>
      <c r="K48" s="265" t="s">
        <v>956</v>
      </c>
      <c r="L48" s="265" t="s">
        <v>956</v>
      </c>
      <c r="M48" s="368"/>
      <c r="N48" s="265" t="s">
        <v>956</v>
      </c>
      <c r="O48" s="371"/>
      <c r="P48" s="371"/>
      <c r="Q48" s="371"/>
      <c r="R48" s="371"/>
      <c r="S48" s="265" t="str">
        <f t="shared" si="7"/>
        <v/>
      </c>
      <c r="T48" s="265">
        <f>IF(L48='[3]11 FORMULAS'!$Q$5,T47-(T47*S48),T47)</f>
        <v>0.36</v>
      </c>
      <c r="U48" s="469">
        <f>IF(L48='[3]11 FORMULAS'!$Q$6,U47-(U47*S48),U47)</f>
        <v>0.8</v>
      </c>
      <c r="V48" s="732"/>
      <c r="W48" s="735"/>
      <c r="Y48" s="266"/>
      <c r="Z48" s="267"/>
      <c r="AA48" s="358"/>
    </row>
    <row r="49" spans="1:27" ht="142.5" x14ac:dyDescent="0.25">
      <c r="A49" s="721" t="str">
        <f>'4 MAPA CALOR INHERENTE'!A14</f>
        <v>R2AR</v>
      </c>
      <c r="B49" s="721" t="str">
        <f>'4 MAPA CALOR INHERENTE'!B14</f>
        <v>Posibilidad de afectación reputacional por sanciones de entes de control  debido a publicación extemporánea de informes de PQRSDF en la pagina web de la entidad</v>
      </c>
      <c r="C49" s="724" cm="1">
        <f t="array" ref="C49">IF(MOD(ROW()-7,6)=0, INDEX('3 PROBABIL E IMPACTO INHERENTE'!$E$7:$E$74, (ROW()-7)/6 + 1), "")</f>
        <v>0.4</v>
      </c>
      <c r="D49" s="727" cm="1">
        <f t="array" ref="D49">IF(MOD(ROW()-7,6)=0, INDEX('3 PROBABIL E IMPACTO INHERENTE'!$M$7:$M$74, (ROW()-7)/6 + 1), "")</f>
        <v>0.6</v>
      </c>
      <c r="E49" s="254">
        <v>1</v>
      </c>
      <c r="F49" s="464" t="s">
        <v>725</v>
      </c>
      <c r="G49" s="363" t="s">
        <v>717</v>
      </c>
      <c r="H49" s="363" t="s">
        <v>730</v>
      </c>
      <c r="I49" s="255" t="str">
        <f t="shared" si="8"/>
        <v>El profesional asignado de atención y servicio al ciudadano  verifica 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v>
      </c>
      <c r="J49" s="366" t="s">
        <v>56</v>
      </c>
      <c r="K49" s="256">
        <v>0.25</v>
      </c>
      <c r="L49" s="256" t="s">
        <v>259</v>
      </c>
      <c r="M49" s="366" t="s">
        <v>54</v>
      </c>
      <c r="N49" s="256">
        <v>0.15</v>
      </c>
      <c r="O49" s="369" t="s">
        <v>391</v>
      </c>
      <c r="P49" s="369" t="s">
        <v>397</v>
      </c>
      <c r="Q49" s="369" t="s">
        <v>957</v>
      </c>
      <c r="R49" s="369" t="s">
        <v>958</v>
      </c>
      <c r="S49" s="256">
        <f t="shared" si="7"/>
        <v>0.4</v>
      </c>
      <c r="T49" s="256">
        <f>IF(L49='[3]11 FORMULAS'!$Q$5,C49-(C49*S49),C49)</f>
        <v>0.24</v>
      </c>
      <c r="U49" s="465">
        <f>IF(L49='[3]11 FORMULAS'!$Q$6,D49-(D49*S49),D49)</f>
        <v>0.6</v>
      </c>
      <c r="V49" s="730">
        <f>+IF(T54="","",T54)</f>
        <v>0.24</v>
      </c>
      <c r="W49" s="733">
        <f>+IF(U54="","",U54)</f>
        <v>0.6</v>
      </c>
      <c r="Y49" s="266"/>
      <c r="Z49" s="267"/>
      <c r="AA49" s="358"/>
    </row>
    <row r="50" spans="1:27" ht="15" x14ac:dyDescent="0.25">
      <c r="A50" s="722"/>
      <c r="B50" s="722"/>
      <c r="C50" s="725"/>
      <c r="D50" s="728"/>
      <c r="E50" s="260">
        <v>2</v>
      </c>
      <c r="F50" s="466"/>
      <c r="G50" s="364"/>
      <c r="H50" s="364"/>
      <c r="I50" s="261" t="str">
        <f t="shared" si="8"/>
        <v xml:space="preserve">  </v>
      </c>
      <c r="J50" s="367"/>
      <c r="K50" s="262" t="s">
        <v>956</v>
      </c>
      <c r="L50" s="262" t="s">
        <v>956</v>
      </c>
      <c r="M50" s="367"/>
      <c r="N50" s="262" t="s">
        <v>956</v>
      </c>
      <c r="O50" s="370"/>
      <c r="P50" s="370"/>
      <c r="Q50" s="370"/>
      <c r="R50" s="370"/>
      <c r="S50" s="262" t="str">
        <f t="shared" si="7"/>
        <v/>
      </c>
      <c r="T50" s="262">
        <f>IF(L50='[3]11 FORMULAS'!$Q$5,T49-(T49*S50),T49)</f>
        <v>0.24</v>
      </c>
      <c r="U50" s="467">
        <f>IF(L50='[3]11 FORMULAS'!$Q$6,U49-(U49*S50),U49)</f>
        <v>0.6</v>
      </c>
      <c r="V50" s="731"/>
      <c r="W50" s="734"/>
      <c r="Y50" s="266"/>
      <c r="Z50" s="267"/>
      <c r="AA50" s="358"/>
    </row>
    <row r="51" spans="1:27" ht="14.25" customHeight="1" x14ac:dyDescent="0.25">
      <c r="A51" s="722"/>
      <c r="B51" s="722"/>
      <c r="C51" s="725"/>
      <c r="D51" s="728"/>
      <c r="E51" s="260">
        <v>3</v>
      </c>
      <c r="F51" s="466"/>
      <c r="G51" s="364"/>
      <c r="H51" s="364"/>
      <c r="I51" s="261" t="str">
        <f t="shared" si="8"/>
        <v xml:space="preserve">  </v>
      </c>
      <c r="J51" s="367"/>
      <c r="K51" s="262" t="s">
        <v>956</v>
      </c>
      <c r="L51" s="262" t="s">
        <v>956</v>
      </c>
      <c r="M51" s="367"/>
      <c r="N51" s="262" t="s">
        <v>956</v>
      </c>
      <c r="O51" s="370"/>
      <c r="P51" s="370"/>
      <c r="Q51" s="370"/>
      <c r="R51" s="370"/>
      <c r="S51" s="262" t="str">
        <f t="shared" si="7"/>
        <v/>
      </c>
      <c r="T51" s="262">
        <f>IF(L51='[3]11 FORMULAS'!$Q$5,T50-(T50*S51),T50)</f>
        <v>0.24</v>
      </c>
      <c r="U51" s="467">
        <f>IF(L51='[3]11 FORMULAS'!$Q$6,U50-(U50*S51),U50)</f>
        <v>0.6</v>
      </c>
      <c r="V51" s="731"/>
      <c r="W51" s="734"/>
      <c r="AA51" s="318"/>
    </row>
    <row r="52" spans="1:27" ht="14.25" customHeight="1" x14ac:dyDescent="0.25">
      <c r="A52" s="736"/>
      <c r="B52" s="736"/>
      <c r="C52" s="725"/>
      <c r="D52" s="728"/>
      <c r="E52" s="453">
        <v>4</v>
      </c>
      <c r="F52" s="466"/>
      <c r="G52" s="364"/>
      <c r="H52" s="364"/>
      <c r="I52" s="261" t="str">
        <f t="shared" si="8"/>
        <v xml:space="preserve">  </v>
      </c>
      <c r="J52" s="367"/>
      <c r="K52" s="262"/>
      <c r="L52" s="262"/>
      <c r="M52" s="367"/>
      <c r="N52" s="262"/>
      <c r="O52" s="370"/>
      <c r="P52" s="370"/>
      <c r="Q52" s="370"/>
      <c r="R52" s="370"/>
      <c r="S52" s="262">
        <f t="shared" si="7"/>
        <v>0</v>
      </c>
      <c r="T52" s="262">
        <f>IF(L52='[3]11 FORMULAS'!$Q$5,T51-(T51*S52),T51)</f>
        <v>0.24</v>
      </c>
      <c r="U52" s="467">
        <f>IF(L52='[3]11 FORMULAS'!$Q$6,U51-(U51*S52),U51)</f>
        <v>0.6</v>
      </c>
      <c r="V52" s="737"/>
      <c r="W52" s="738"/>
      <c r="AA52" s="318"/>
    </row>
    <row r="53" spans="1:27" ht="14.25" customHeight="1" x14ac:dyDescent="0.25">
      <c r="A53" s="736"/>
      <c r="B53" s="736"/>
      <c r="C53" s="725"/>
      <c r="D53" s="728"/>
      <c r="E53" s="453">
        <v>5</v>
      </c>
      <c r="F53" s="466"/>
      <c r="G53" s="364"/>
      <c r="H53" s="364"/>
      <c r="I53" s="261" t="str">
        <f t="shared" si="8"/>
        <v xml:space="preserve">  </v>
      </c>
      <c r="J53" s="367"/>
      <c r="K53" s="262"/>
      <c r="L53" s="262"/>
      <c r="M53" s="367"/>
      <c r="N53" s="262"/>
      <c r="O53" s="370"/>
      <c r="P53" s="370"/>
      <c r="Q53" s="370"/>
      <c r="R53" s="370"/>
      <c r="S53" s="262">
        <f t="shared" si="7"/>
        <v>0</v>
      </c>
      <c r="T53" s="262">
        <f>IF(L53='[3]11 FORMULAS'!$Q$5,T52-(T52*S53),T52)</f>
        <v>0.24</v>
      </c>
      <c r="U53" s="467">
        <f>IF(L53='[3]11 FORMULAS'!$Q$6,U52-(U52*S53),U52)</f>
        <v>0.6</v>
      </c>
      <c r="V53" s="737"/>
      <c r="W53" s="738"/>
      <c r="AA53" s="318"/>
    </row>
    <row r="54" spans="1:27" ht="15.75" thickBot="1" x14ac:dyDescent="0.3">
      <c r="A54" s="723"/>
      <c r="B54" s="723"/>
      <c r="C54" s="726"/>
      <c r="D54" s="729"/>
      <c r="E54" s="263">
        <v>6</v>
      </c>
      <c r="F54" s="468"/>
      <c r="G54" s="365"/>
      <c r="H54" s="365"/>
      <c r="I54" s="264" t="str">
        <f t="shared" si="8"/>
        <v xml:space="preserve">  </v>
      </c>
      <c r="J54" s="368"/>
      <c r="K54" s="265" t="s">
        <v>956</v>
      </c>
      <c r="L54" s="265" t="s">
        <v>956</v>
      </c>
      <c r="M54" s="368"/>
      <c r="N54" s="265" t="s">
        <v>956</v>
      </c>
      <c r="O54" s="371"/>
      <c r="P54" s="371"/>
      <c r="Q54" s="371"/>
      <c r="R54" s="371"/>
      <c r="S54" s="265" t="str">
        <f t="shared" si="7"/>
        <v/>
      </c>
      <c r="T54" s="265">
        <f>IF(L54='[3]11 FORMULAS'!$Q$5,T53-(T53*S54),T53)</f>
        <v>0.24</v>
      </c>
      <c r="U54" s="469">
        <f>IF(L54='[3]11 FORMULAS'!$Q$6,U53-(U53*S54),U53)</f>
        <v>0.6</v>
      </c>
      <c r="V54" s="732"/>
      <c r="W54" s="735"/>
      <c r="Y54" s="266"/>
      <c r="Z54" s="267"/>
      <c r="AA54" s="358"/>
    </row>
    <row r="55" spans="1:27" ht="270.75" x14ac:dyDescent="0.25">
      <c r="A55" s="721" t="str">
        <f>'4 MAPA CALOR INHERENTE'!A15</f>
        <v>R1CID</v>
      </c>
      <c r="B55" s="721" t="str">
        <f>'4 MAPA CALOR INHERENTE'!B15</f>
        <v>Posibilidad de afectación reputacional y económica por demandas de parte de los particulares o vencimiento de los términos debido a procesos disciplinarios desarrollados y fallados sin cumplir con los parámetros de ley.</v>
      </c>
      <c r="C55" s="724" cm="1">
        <f t="array" ref="C55">IF(MOD(ROW()-7,6)=0, INDEX('3 PROBABIL E IMPACTO INHERENTE'!$E$7:$E$74, (ROW()-7)/6 + 1), "")</f>
        <v>0.8</v>
      </c>
      <c r="D55" s="727" cm="1">
        <f t="array" ref="D55">IF(MOD(ROW()-7,6)=0, INDEX('3 PROBABIL E IMPACTO INHERENTE'!$M$7:$M$74, (ROW()-7)/6 + 1), "")</f>
        <v>0.4</v>
      </c>
      <c r="E55" s="254">
        <v>1</v>
      </c>
      <c r="F55" s="464" t="s">
        <v>731</v>
      </c>
      <c r="G55" s="363" t="s">
        <v>702</v>
      </c>
      <c r="H55" s="363" t="s">
        <v>732</v>
      </c>
      <c r="I55" s="255" t="str">
        <f t="shared" si="8"/>
        <v>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v>
      </c>
      <c r="J55" s="366" t="s">
        <v>56</v>
      </c>
      <c r="K55" s="256">
        <v>0.25</v>
      </c>
      <c r="L55" s="256" t="s">
        <v>259</v>
      </c>
      <c r="M55" s="366" t="s">
        <v>54</v>
      </c>
      <c r="N55" s="256">
        <v>0.15</v>
      </c>
      <c r="O55" s="369" t="s">
        <v>391</v>
      </c>
      <c r="P55" s="369" t="s">
        <v>397</v>
      </c>
      <c r="Q55" s="369"/>
      <c r="R55" s="369"/>
      <c r="S55" s="256">
        <f t="shared" si="7"/>
        <v>0.4</v>
      </c>
      <c r="T55" s="256">
        <f>IF(L55='[3]11 FORMULAS'!$Q$5,C55-(C55*S55),C55)</f>
        <v>0.48</v>
      </c>
      <c r="U55" s="465">
        <f>IF(L55='[3]11 FORMULAS'!$Q$6,D55-(D55*S55),D55)</f>
        <v>0.4</v>
      </c>
      <c r="V55" s="730">
        <f>+IF(T60="","",T60)</f>
        <v>0.48</v>
      </c>
      <c r="W55" s="733">
        <f>+IF(U60="","",U60)</f>
        <v>0.4</v>
      </c>
      <c r="Y55" s="266"/>
      <c r="Z55" s="267"/>
      <c r="AA55" s="358"/>
    </row>
    <row r="56" spans="1:27" ht="15" x14ac:dyDescent="0.25">
      <c r="A56" s="722"/>
      <c r="B56" s="722"/>
      <c r="C56" s="725"/>
      <c r="D56" s="728"/>
      <c r="E56" s="260">
        <v>2</v>
      </c>
      <c r="F56" s="466"/>
      <c r="G56" s="364"/>
      <c r="H56" s="364"/>
      <c r="I56" s="261" t="str">
        <f t="shared" si="8"/>
        <v xml:space="preserve">  </v>
      </c>
      <c r="J56" s="367"/>
      <c r="K56" s="262" t="s">
        <v>956</v>
      </c>
      <c r="L56" s="262" t="s">
        <v>956</v>
      </c>
      <c r="M56" s="367"/>
      <c r="N56" s="262" t="s">
        <v>956</v>
      </c>
      <c r="O56" s="370"/>
      <c r="P56" s="370"/>
      <c r="Q56" s="370"/>
      <c r="R56" s="370"/>
      <c r="S56" s="262" t="str">
        <f t="shared" si="7"/>
        <v/>
      </c>
      <c r="T56" s="262">
        <f>IF(L56='[3]11 FORMULAS'!$Q$5,T55-(T55*S56),T55)</f>
        <v>0.48</v>
      </c>
      <c r="U56" s="467">
        <f>IF(L56='[3]11 FORMULAS'!$Q$6,U55-(U55*S56),U55)</f>
        <v>0.4</v>
      </c>
      <c r="V56" s="731"/>
      <c r="W56" s="734"/>
      <c r="Y56" s="266"/>
      <c r="Z56" s="267"/>
      <c r="AA56" s="358"/>
    </row>
    <row r="57" spans="1:27" x14ac:dyDescent="0.25">
      <c r="A57" s="722"/>
      <c r="B57" s="722"/>
      <c r="C57" s="725"/>
      <c r="D57" s="728"/>
      <c r="E57" s="260">
        <v>3</v>
      </c>
      <c r="F57" s="466"/>
      <c r="G57" s="364"/>
      <c r="H57" s="364"/>
      <c r="I57" s="261" t="str">
        <f t="shared" si="8"/>
        <v xml:space="preserve">  </v>
      </c>
      <c r="J57" s="367"/>
      <c r="K57" s="262" t="s">
        <v>956</v>
      </c>
      <c r="L57" s="262" t="s">
        <v>956</v>
      </c>
      <c r="M57" s="367"/>
      <c r="N57" s="262" t="s">
        <v>956</v>
      </c>
      <c r="O57" s="370"/>
      <c r="P57" s="370"/>
      <c r="Q57" s="370"/>
      <c r="R57" s="370"/>
      <c r="S57" s="262" t="str">
        <f t="shared" si="7"/>
        <v/>
      </c>
      <c r="T57" s="262">
        <f>IF(L57='[3]11 FORMULAS'!$Q$5,T56-(T56*S57),T56)</f>
        <v>0.48</v>
      </c>
      <c r="U57" s="467">
        <f>IF(L57='[3]11 FORMULAS'!$Q$6,U56-(U56*S57),U56)</f>
        <v>0.4</v>
      </c>
      <c r="V57" s="731"/>
      <c r="W57" s="734"/>
      <c r="AA57" s="318"/>
    </row>
    <row r="58" spans="1:27" x14ac:dyDescent="0.25">
      <c r="A58" s="736"/>
      <c r="B58" s="736"/>
      <c r="C58" s="725"/>
      <c r="D58" s="728"/>
      <c r="E58" s="453">
        <v>4</v>
      </c>
      <c r="F58" s="466"/>
      <c r="G58" s="364"/>
      <c r="H58" s="364"/>
      <c r="I58" s="261" t="str">
        <f t="shared" si="8"/>
        <v xml:space="preserve">  </v>
      </c>
      <c r="J58" s="367"/>
      <c r="K58" s="262"/>
      <c r="L58" s="262"/>
      <c r="M58" s="367"/>
      <c r="N58" s="262"/>
      <c r="O58" s="370"/>
      <c r="P58" s="370"/>
      <c r="Q58" s="370"/>
      <c r="R58" s="370"/>
      <c r="S58" s="262">
        <f t="shared" si="7"/>
        <v>0</v>
      </c>
      <c r="T58" s="262">
        <f>IF(L58='[3]11 FORMULAS'!$Q$5,T57-(T57*S58),T57)</f>
        <v>0.48</v>
      </c>
      <c r="U58" s="467">
        <f>IF(L58='[3]11 FORMULAS'!$Q$6,U57-(U57*S58),U57)</f>
        <v>0.4</v>
      </c>
      <c r="V58" s="737"/>
      <c r="W58" s="738"/>
      <c r="AA58" s="318"/>
    </row>
    <row r="59" spans="1:27" x14ac:dyDescent="0.25">
      <c r="A59" s="736"/>
      <c r="B59" s="736"/>
      <c r="C59" s="725"/>
      <c r="D59" s="728"/>
      <c r="E59" s="453">
        <v>5</v>
      </c>
      <c r="F59" s="466"/>
      <c r="G59" s="364"/>
      <c r="H59" s="364"/>
      <c r="I59" s="261" t="str">
        <f t="shared" si="8"/>
        <v xml:space="preserve">  </v>
      </c>
      <c r="J59" s="367"/>
      <c r="K59" s="262"/>
      <c r="L59" s="262"/>
      <c r="M59" s="367"/>
      <c r="N59" s="262"/>
      <c r="O59" s="370"/>
      <c r="P59" s="370"/>
      <c r="Q59" s="370"/>
      <c r="R59" s="370"/>
      <c r="S59" s="262">
        <f t="shared" si="7"/>
        <v>0</v>
      </c>
      <c r="T59" s="262">
        <f>IF(L59='[3]11 FORMULAS'!$Q$5,T58-(T58*S59),T58)</f>
        <v>0.48</v>
      </c>
      <c r="U59" s="467">
        <f>IF(L59='[3]11 FORMULAS'!$Q$6,U58-(U58*S59),U58)</f>
        <v>0.4</v>
      </c>
      <c r="V59" s="737"/>
      <c r="W59" s="738"/>
      <c r="AA59" s="318"/>
    </row>
    <row r="60" spans="1:27" ht="15.75" thickBot="1" x14ac:dyDescent="0.3">
      <c r="A60" s="723"/>
      <c r="B60" s="723"/>
      <c r="C60" s="726"/>
      <c r="D60" s="729"/>
      <c r="E60" s="263">
        <v>6</v>
      </c>
      <c r="F60" s="468"/>
      <c r="G60" s="365"/>
      <c r="H60" s="365"/>
      <c r="I60" s="264" t="str">
        <f t="shared" si="8"/>
        <v xml:space="preserve">  </v>
      </c>
      <c r="J60" s="368"/>
      <c r="K60" s="265" t="s">
        <v>956</v>
      </c>
      <c r="L60" s="265" t="s">
        <v>956</v>
      </c>
      <c r="M60" s="368"/>
      <c r="N60" s="265" t="s">
        <v>956</v>
      </c>
      <c r="O60" s="371"/>
      <c r="P60" s="371"/>
      <c r="Q60" s="371"/>
      <c r="R60" s="371"/>
      <c r="S60" s="265" t="str">
        <f t="shared" si="7"/>
        <v/>
      </c>
      <c r="T60" s="265">
        <f>IF(L60='[3]11 FORMULAS'!$Q$5,T59-(T59*S60),T59)</f>
        <v>0.48</v>
      </c>
      <c r="U60" s="469">
        <f>IF(L60='[3]11 FORMULAS'!$Q$6,U59-(U59*S60),U59)</f>
        <v>0.4</v>
      </c>
      <c r="V60" s="732"/>
      <c r="W60" s="735"/>
      <c r="Y60" s="266"/>
      <c r="Z60" s="267"/>
      <c r="AA60" s="358"/>
    </row>
    <row r="61" spans="1:27" ht="142.5" x14ac:dyDescent="0.25">
      <c r="A61" s="721" t="str">
        <f>'4 MAPA CALOR INHERENTE'!A16</f>
        <v>R1DE</v>
      </c>
      <c r="B61" s="721" t="str">
        <f>'4 MAPA CALOR INHERENTE'!B16</f>
        <v>Posibilidad de afectación reputacional por sanciones de entes de control y/o quejas de un grupo de valor  debido a otorgar visto bueno a solicitudes de Certificado de Disponibilidad Presupuestal - CDP de los proyectos de inversion sin el lleno de requisitos</v>
      </c>
      <c r="C61" s="724" cm="1">
        <f t="array" ref="C61">IF(MOD(ROW()-7,6)=0, INDEX('3 PROBABIL E IMPACTO INHERENTE'!$E$7:$E$74, (ROW()-7)/6 + 1), "")</f>
        <v>0.6</v>
      </c>
      <c r="D61" s="727" cm="1">
        <f t="array" ref="D61">IF(MOD(ROW()-7,6)=0, INDEX('3 PROBABIL E IMPACTO INHERENTE'!$M$7:$M$74, (ROW()-7)/6 + 1), "")</f>
        <v>0.6</v>
      </c>
      <c r="E61" s="254">
        <v>1</v>
      </c>
      <c r="F61" s="464" t="s">
        <v>733</v>
      </c>
      <c r="G61" s="363" t="s">
        <v>717</v>
      </c>
      <c r="H61" s="363" t="s">
        <v>734</v>
      </c>
      <c r="I61" s="255" t="str">
        <f t="shared" si="8"/>
        <v>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v>
      </c>
      <c r="J61" s="366" t="s">
        <v>56</v>
      </c>
      <c r="K61" s="256">
        <v>0.25</v>
      </c>
      <c r="L61" s="256" t="s">
        <v>259</v>
      </c>
      <c r="M61" s="366" t="s">
        <v>54</v>
      </c>
      <c r="N61" s="256">
        <v>0.15</v>
      </c>
      <c r="O61" s="369" t="s">
        <v>391</v>
      </c>
      <c r="P61" s="369" t="s">
        <v>394</v>
      </c>
      <c r="Q61" s="369" t="s">
        <v>957</v>
      </c>
      <c r="R61" s="369" t="s">
        <v>958</v>
      </c>
      <c r="S61" s="256">
        <f t="shared" si="7"/>
        <v>0.4</v>
      </c>
      <c r="T61" s="256">
        <f>IF(L61='[3]11 FORMULAS'!$Q$5,C61-(C61*S61),C61)</f>
        <v>0.36</v>
      </c>
      <c r="U61" s="465">
        <f>IF(L61='[3]11 FORMULAS'!$Q$6,D61-(D61*S61),D61)</f>
        <v>0.6</v>
      </c>
      <c r="V61" s="730">
        <f>+IF(T66="","",T66)</f>
        <v>0.36</v>
      </c>
      <c r="W61" s="733">
        <f>+IF(U66="","",U66)</f>
        <v>0.6</v>
      </c>
      <c r="Y61" s="266"/>
      <c r="Z61" s="267"/>
      <c r="AA61" s="358"/>
    </row>
    <row r="62" spans="1:27" ht="15" x14ac:dyDescent="0.25">
      <c r="A62" s="722"/>
      <c r="B62" s="722"/>
      <c r="C62" s="725"/>
      <c r="D62" s="728"/>
      <c r="E62" s="260">
        <v>2</v>
      </c>
      <c r="F62" s="466"/>
      <c r="G62" s="364"/>
      <c r="H62" s="364"/>
      <c r="I62" s="261" t="str">
        <f t="shared" si="8"/>
        <v xml:space="preserve">  </v>
      </c>
      <c r="J62" s="367"/>
      <c r="K62" s="262" t="s">
        <v>956</v>
      </c>
      <c r="L62" s="262" t="s">
        <v>956</v>
      </c>
      <c r="M62" s="367"/>
      <c r="N62" s="262" t="s">
        <v>956</v>
      </c>
      <c r="O62" s="370"/>
      <c r="P62" s="370"/>
      <c r="Q62" s="370"/>
      <c r="R62" s="370"/>
      <c r="S62" s="262" t="str">
        <f t="shared" si="7"/>
        <v/>
      </c>
      <c r="T62" s="262">
        <f>IF(L62='[3]11 FORMULAS'!$Q$5,T61-(T61*S62),T61)</f>
        <v>0.36</v>
      </c>
      <c r="U62" s="467">
        <f>IF(L62='[3]11 FORMULAS'!$Q$6,U61-(U61*S62),U61)</f>
        <v>0.6</v>
      </c>
      <c r="V62" s="731"/>
      <c r="W62" s="734"/>
      <c r="Y62" s="266"/>
      <c r="Z62" s="267"/>
      <c r="AA62" s="358"/>
    </row>
    <row r="63" spans="1:27" x14ac:dyDescent="0.25">
      <c r="A63" s="722"/>
      <c r="B63" s="722"/>
      <c r="C63" s="725"/>
      <c r="D63" s="728"/>
      <c r="E63" s="260">
        <v>3</v>
      </c>
      <c r="F63" s="466"/>
      <c r="G63" s="364"/>
      <c r="H63" s="364"/>
      <c r="I63" s="261" t="str">
        <f t="shared" si="8"/>
        <v xml:space="preserve">  </v>
      </c>
      <c r="J63" s="367"/>
      <c r="K63" s="262" t="s">
        <v>956</v>
      </c>
      <c r="L63" s="262" t="s">
        <v>956</v>
      </c>
      <c r="M63" s="367"/>
      <c r="N63" s="262" t="s">
        <v>956</v>
      </c>
      <c r="O63" s="370"/>
      <c r="P63" s="370"/>
      <c r="Q63" s="370"/>
      <c r="R63" s="370"/>
      <c r="S63" s="262" t="str">
        <f t="shared" si="7"/>
        <v/>
      </c>
      <c r="T63" s="262">
        <f>IF(L63='[3]11 FORMULAS'!$Q$5,T62-(T62*S63),T62)</f>
        <v>0.36</v>
      </c>
      <c r="U63" s="467">
        <f>IF(L63='[3]11 FORMULAS'!$Q$6,U62-(U62*S63),U62)</f>
        <v>0.6</v>
      </c>
      <c r="V63" s="731"/>
      <c r="W63" s="734"/>
      <c r="AA63" s="318"/>
    </row>
    <row r="64" spans="1:27" x14ac:dyDescent="0.25">
      <c r="A64" s="736"/>
      <c r="B64" s="736"/>
      <c r="C64" s="725"/>
      <c r="D64" s="728"/>
      <c r="E64" s="453">
        <v>4</v>
      </c>
      <c r="F64" s="466"/>
      <c r="G64" s="364"/>
      <c r="H64" s="364"/>
      <c r="I64" s="261" t="str">
        <f t="shared" si="8"/>
        <v xml:space="preserve">  </v>
      </c>
      <c r="J64" s="367"/>
      <c r="K64" s="262"/>
      <c r="L64" s="262"/>
      <c r="M64" s="367"/>
      <c r="N64" s="262"/>
      <c r="O64" s="370"/>
      <c r="P64" s="370"/>
      <c r="Q64" s="370"/>
      <c r="R64" s="370"/>
      <c r="S64" s="262">
        <f t="shared" si="7"/>
        <v>0</v>
      </c>
      <c r="T64" s="262">
        <f>IF(L64='[3]11 FORMULAS'!$Q$5,T63-(T63*S64),T63)</f>
        <v>0.36</v>
      </c>
      <c r="U64" s="467">
        <f>IF(L64='[3]11 FORMULAS'!$Q$6,U63-(U63*S64),U63)</f>
        <v>0.6</v>
      </c>
      <c r="V64" s="737"/>
      <c r="W64" s="738"/>
      <c r="AA64" s="318"/>
    </row>
    <row r="65" spans="1:27" x14ac:dyDescent="0.25">
      <c r="A65" s="736"/>
      <c r="B65" s="736"/>
      <c r="C65" s="725"/>
      <c r="D65" s="728"/>
      <c r="E65" s="453">
        <v>5</v>
      </c>
      <c r="F65" s="466"/>
      <c r="G65" s="364"/>
      <c r="H65" s="364"/>
      <c r="I65" s="261" t="str">
        <f t="shared" si="8"/>
        <v xml:space="preserve">  </v>
      </c>
      <c r="J65" s="367"/>
      <c r="K65" s="262"/>
      <c r="L65" s="262"/>
      <c r="M65" s="367"/>
      <c r="N65" s="262"/>
      <c r="O65" s="370"/>
      <c r="P65" s="370"/>
      <c r="Q65" s="370"/>
      <c r="R65" s="370"/>
      <c r="S65" s="262">
        <f t="shared" si="7"/>
        <v>0</v>
      </c>
      <c r="T65" s="262">
        <f>IF(L65='[3]11 FORMULAS'!$Q$5,T64-(T64*S65),T64)</f>
        <v>0.36</v>
      </c>
      <c r="U65" s="467">
        <f>IF(L65='[3]11 FORMULAS'!$Q$6,U64-(U64*S65),U64)</f>
        <v>0.6</v>
      </c>
      <c r="V65" s="737"/>
      <c r="W65" s="738"/>
      <c r="AA65" s="318"/>
    </row>
    <row r="66" spans="1:27" ht="15.75" thickBot="1" x14ac:dyDescent="0.3">
      <c r="A66" s="723"/>
      <c r="B66" s="723"/>
      <c r="C66" s="726"/>
      <c r="D66" s="729"/>
      <c r="E66" s="263">
        <v>6</v>
      </c>
      <c r="F66" s="468"/>
      <c r="G66" s="365"/>
      <c r="H66" s="365"/>
      <c r="I66" s="264" t="str">
        <f t="shared" si="8"/>
        <v xml:space="preserve">  </v>
      </c>
      <c r="J66" s="368"/>
      <c r="K66" s="265" t="s">
        <v>956</v>
      </c>
      <c r="L66" s="265" t="s">
        <v>956</v>
      </c>
      <c r="M66" s="368"/>
      <c r="N66" s="265" t="s">
        <v>956</v>
      </c>
      <c r="O66" s="371"/>
      <c r="P66" s="371"/>
      <c r="Q66" s="371"/>
      <c r="R66" s="371"/>
      <c r="S66" s="265" t="str">
        <f t="shared" si="7"/>
        <v/>
      </c>
      <c r="T66" s="265">
        <f>IF(L66='[3]11 FORMULAS'!$Q$5,T65-(T65*S66),T65)</f>
        <v>0.36</v>
      </c>
      <c r="U66" s="469">
        <f>IF(L66='[3]11 FORMULAS'!$Q$6,U65-(U65*S66),U65)</f>
        <v>0.6</v>
      </c>
      <c r="V66" s="732"/>
      <c r="W66" s="735"/>
      <c r="Y66" s="266"/>
      <c r="Z66" s="267"/>
      <c r="AA66" s="358"/>
    </row>
    <row r="67" spans="1:27" ht="171" x14ac:dyDescent="0.25">
      <c r="A67" s="721" t="str">
        <f>'4 MAPA CALOR INHERENTE'!A17</f>
        <v>R2DE</v>
      </c>
      <c r="B67" s="721" t="str">
        <f>'4 MAPA CALOR INHERENTE'!B17</f>
        <v>Posibilidad de afectación reputacional por sanciones de entes de control debido a falencias en la Calidad de la información  sobre la ejecucion de los proyectos de inversion.</v>
      </c>
      <c r="C67" s="724" cm="1">
        <f t="array" ref="C67">IF(MOD(ROW()-7,6)=0, INDEX('3 PROBABIL E IMPACTO INHERENTE'!$E$7:$E$74, (ROW()-7)/6 + 1), "")</f>
        <v>0.6</v>
      </c>
      <c r="D67" s="727" cm="1">
        <f t="array" ref="D67">IF(MOD(ROW()-7,6)=0, INDEX('3 PROBABIL E IMPACTO INHERENTE'!$M$7:$M$74, (ROW()-7)/6 + 1), "")</f>
        <v>0.6</v>
      </c>
      <c r="E67" s="254">
        <v>1</v>
      </c>
      <c r="F67" s="464" t="s">
        <v>735</v>
      </c>
      <c r="G67" s="363" t="s">
        <v>717</v>
      </c>
      <c r="H67" s="363" t="s">
        <v>736</v>
      </c>
      <c r="I67" s="255" t="str">
        <f t="shared" si="8"/>
        <v>El analista asignado de la OAP verifica 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v>
      </c>
      <c r="J67" s="366" t="s">
        <v>56</v>
      </c>
      <c r="K67" s="256">
        <v>0.25</v>
      </c>
      <c r="L67" s="256" t="s">
        <v>259</v>
      </c>
      <c r="M67" s="366" t="s">
        <v>54</v>
      </c>
      <c r="N67" s="256">
        <v>0.15</v>
      </c>
      <c r="O67" s="369" t="s">
        <v>959</v>
      </c>
      <c r="P67" s="369" t="s">
        <v>397</v>
      </c>
      <c r="Q67" s="369" t="s">
        <v>957</v>
      </c>
      <c r="R67" s="369" t="s">
        <v>958</v>
      </c>
      <c r="S67" s="256">
        <f t="shared" si="7"/>
        <v>0.4</v>
      </c>
      <c r="T67" s="256">
        <f>IF(L67='[3]11 FORMULAS'!$Q$5,C67-(C67*S67),C67)</f>
        <v>0.36</v>
      </c>
      <c r="U67" s="465">
        <f>IF(L67='[3]11 FORMULAS'!$Q$6,D67-(D67*S67),D67)</f>
        <v>0.6</v>
      </c>
      <c r="V67" s="730">
        <f>+IF(T72="","",T72)</f>
        <v>0.36</v>
      </c>
      <c r="W67" s="733">
        <f>+IF(U72="","",U72)</f>
        <v>0.6</v>
      </c>
      <c r="Y67" s="266"/>
      <c r="Z67" s="267"/>
      <c r="AA67" s="358"/>
    </row>
    <row r="68" spans="1:27" ht="15" x14ac:dyDescent="0.25">
      <c r="A68" s="722"/>
      <c r="B68" s="722"/>
      <c r="C68" s="725"/>
      <c r="D68" s="728"/>
      <c r="E68" s="260">
        <v>2</v>
      </c>
      <c r="F68" s="466"/>
      <c r="G68" s="364"/>
      <c r="H68" s="364"/>
      <c r="I68" s="261" t="str">
        <f t="shared" si="8"/>
        <v xml:space="preserve">  </v>
      </c>
      <c r="J68" s="367"/>
      <c r="K68" s="262" t="s">
        <v>956</v>
      </c>
      <c r="L68" s="262" t="s">
        <v>956</v>
      </c>
      <c r="M68" s="367"/>
      <c r="N68" s="262" t="s">
        <v>956</v>
      </c>
      <c r="O68" s="370"/>
      <c r="P68" s="370"/>
      <c r="Q68" s="370"/>
      <c r="R68" s="370"/>
      <c r="S68" s="262" t="str">
        <f t="shared" si="7"/>
        <v/>
      </c>
      <c r="T68" s="262">
        <f>IF(L68='[3]11 FORMULAS'!$Q$5,T67-(T67*S68),T67)</f>
        <v>0.36</v>
      </c>
      <c r="U68" s="467">
        <f>IF(L68='[3]11 FORMULAS'!$Q$6,U67-(U67*S68),U67)</f>
        <v>0.6</v>
      </c>
      <c r="V68" s="731"/>
      <c r="W68" s="734"/>
      <c r="Y68" s="266"/>
      <c r="Z68" s="267"/>
      <c r="AA68" s="358"/>
    </row>
    <row r="69" spans="1:27" ht="14.25" customHeight="1" x14ac:dyDescent="0.25">
      <c r="A69" s="722"/>
      <c r="B69" s="722"/>
      <c r="C69" s="725"/>
      <c r="D69" s="728"/>
      <c r="E69" s="260">
        <v>3</v>
      </c>
      <c r="F69" s="466"/>
      <c r="G69" s="364"/>
      <c r="H69" s="364"/>
      <c r="I69" s="261" t="str">
        <f t="shared" si="8"/>
        <v xml:space="preserve">  </v>
      </c>
      <c r="J69" s="367"/>
      <c r="K69" s="262" t="s">
        <v>956</v>
      </c>
      <c r="L69" s="262" t="s">
        <v>956</v>
      </c>
      <c r="M69" s="367"/>
      <c r="N69" s="262" t="s">
        <v>956</v>
      </c>
      <c r="O69" s="370"/>
      <c r="P69" s="370"/>
      <c r="Q69" s="370"/>
      <c r="R69" s="370"/>
      <c r="S69" s="262" t="str">
        <f t="shared" si="7"/>
        <v/>
      </c>
      <c r="T69" s="262">
        <f>IF(L69='[3]11 FORMULAS'!$Q$5,T68-(T68*S69),T68)</f>
        <v>0.36</v>
      </c>
      <c r="U69" s="467">
        <f>IF(L69='[3]11 FORMULAS'!$Q$6,U68-(U68*S69),U68)</f>
        <v>0.6</v>
      </c>
      <c r="V69" s="731"/>
      <c r="W69" s="734"/>
      <c r="AA69" s="318"/>
    </row>
    <row r="70" spans="1:27" ht="14.25" customHeight="1" x14ac:dyDescent="0.25">
      <c r="A70" s="736"/>
      <c r="B70" s="736"/>
      <c r="C70" s="725"/>
      <c r="D70" s="728"/>
      <c r="E70" s="453">
        <v>4</v>
      </c>
      <c r="F70" s="466"/>
      <c r="G70" s="364"/>
      <c r="H70" s="364"/>
      <c r="I70" s="261" t="str">
        <f t="shared" si="8"/>
        <v xml:space="preserve">  </v>
      </c>
      <c r="J70" s="367"/>
      <c r="K70" s="262"/>
      <c r="L70" s="262"/>
      <c r="M70" s="367"/>
      <c r="N70" s="262"/>
      <c r="O70" s="370"/>
      <c r="P70" s="370"/>
      <c r="Q70" s="370"/>
      <c r="R70" s="370"/>
      <c r="S70" s="262">
        <f t="shared" si="7"/>
        <v>0</v>
      </c>
      <c r="T70" s="262">
        <f>IF(L70='[3]11 FORMULAS'!$Q$5,T69-(T69*S70),T69)</f>
        <v>0.36</v>
      </c>
      <c r="U70" s="467">
        <f>IF(L70='[3]11 FORMULAS'!$Q$6,U69-(U69*S70),U69)</f>
        <v>0.6</v>
      </c>
      <c r="V70" s="737"/>
      <c r="W70" s="738"/>
      <c r="AA70" s="318"/>
    </row>
    <row r="71" spans="1:27" ht="14.25" customHeight="1" x14ac:dyDescent="0.25">
      <c r="A71" s="736"/>
      <c r="B71" s="736"/>
      <c r="C71" s="725"/>
      <c r="D71" s="728"/>
      <c r="E71" s="453">
        <v>5</v>
      </c>
      <c r="F71" s="466"/>
      <c r="G71" s="364"/>
      <c r="H71" s="364"/>
      <c r="I71" s="261" t="str">
        <f t="shared" si="8"/>
        <v xml:space="preserve">  </v>
      </c>
      <c r="J71" s="367"/>
      <c r="K71" s="262"/>
      <c r="L71" s="262"/>
      <c r="M71" s="367"/>
      <c r="N71" s="262"/>
      <c r="O71" s="370"/>
      <c r="P71" s="370"/>
      <c r="Q71" s="370"/>
      <c r="R71" s="370"/>
      <c r="S71" s="262">
        <f t="shared" si="7"/>
        <v>0</v>
      </c>
      <c r="T71" s="262">
        <f>IF(L71='[3]11 FORMULAS'!$Q$5,T70-(T70*S71),T70)</f>
        <v>0.36</v>
      </c>
      <c r="U71" s="467">
        <f>IF(L71='[3]11 FORMULAS'!$Q$6,U70-(U70*S71),U70)</f>
        <v>0.6</v>
      </c>
      <c r="V71" s="737"/>
      <c r="W71" s="738"/>
      <c r="AA71" s="318"/>
    </row>
    <row r="72" spans="1:27" ht="15.75" thickBot="1" x14ac:dyDescent="0.3">
      <c r="A72" s="723"/>
      <c r="B72" s="723"/>
      <c r="C72" s="726"/>
      <c r="D72" s="729"/>
      <c r="E72" s="263">
        <v>6</v>
      </c>
      <c r="F72" s="468"/>
      <c r="G72" s="365"/>
      <c r="H72" s="365"/>
      <c r="I72" s="264" t="str">
        <f t="shared" si="8"/>
        <v xml:space="preserve">  </v>
      </c>
      <c r="J72" s="368"/>
      <c r="K72" s="265" t="s">
        <v>956</v>
      </c>
      <c r="L72" s="265" t="s">
        <v>956</v>
      </c>
      <c r="M72" s="368"/>
      <c r="N72" s="265" t="s">
        <v>956</v>
      </c>
      <c r="O72" s="371"/>
      <c r="P72" s="371"/>
      <c r="Q72" s="371"/>
      <c r="R72" s="371"/>
      <c r="S72" s="265" t="str">
        <f t="shared" si="7"/>
        <v/>
      </c>
      <c r="T72" s="265">
        <f>IF(L72='[3]11 FORMULAS'!$Q$5,T71-(T71*S72),T71)</f>
        <v>0.36</v>
      </c>
      <c r="U72" s="469">
        <f>IF(L72='[3]11 FORMULAS'!$Q$6,U71-(U71*S72),U71)</f>
        <v>0.6</v>
      </c>
      <c r="V72" s="732"/>
      <c r="W72" s="735"/>
      <c r="Y72" s="266"/>
      <c r="Z72" s="267"/>
      <c r="AA72" s="358"/>
    </row>
    <row r="73" spans="1:27" ht="185.25" x14ac:dyDescent="0.25">
      <c r="A73" s="721" t="str">
        <f>'4 MAPA CALOR INHERENTE'!A18</f>
        <v>R2FI</v>
      </c>
      <c r="B73" s="721" t="str">
        <f>'4 MAPA CALOR INHERENTE'!B18</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73" s="724" cm="1">
        <f t="array" ref="C73">IF(MOD(ROW()-7,6)=0, INDEX('3 PROBABIL E IMPACTO INHERENTE'!$E$7:$E$74, (ROW()-7)/6 + 1), "")</f>
        <v>0.2</v>
      </c>
      <c r="D73" s="727" cm="1">
        <f t="array" ref="D73">IF(MOD(ROW()-7,6)=0, INDEX('3 PROBABIL E IMPACTO INHERENTE'!$M$7:$M$74, (ROW()-7)/6 + 1), "")</f>
        <v>0.8</v>
      </c>
      <c r="E73" s="254">
        <v>1</v>
      </c>
      <c r="F73" s="464" t="s">
        <v>737</v>
      </c>
      <c r="G73" s="363" t="s">
        <v>738</v>
      </c>
      <c r="H73" s="363" t="s">
        <v>739</v>
      </c>
      <c r="I73" s="255" t="str">
        <f t="shared" si="8"/>
        <v>Los referentes Ambientales  verifican  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v>
      </c>
      <c r="J73" s="366" t="s">
        <v>56</v>
      </c>
      <c r="K73" s="256">
        <v>0.25</v>
      </c>
      <c r="L73" s="256" t="s">
        <v>259</v>
      </c>
      <c r="M73" s="366" t="s">
        <v>54</v>
      </c>
      <c r="N73" s="256">
        <v>0.15</v>
      </c>
      <c r="O73" s="369" t="s">
        <v>391</v>
      </c>
      <c r="P73" s="369" t="s">
        <v>401</v>
      </c>
      <c r="Q73" s="369"/>
      <c r="R73" s="369"/>
      <c r="S73" s="256">
        <f t="shared" si="7"/>
        <v>0.4</v>
      </c>
      <c r="T73" s="256">
        <f>IF(L73='[3]11 FORMULAS'!$Q$5,C73-(C73*S73),C73)</f>
        <v>0.12</v>
      </c>
      <c r="U73" s="465">
        <f>IF(L73='[3]11 FORMULAS'!$Q$6,D73-(D73*S73),D73)</f>
        <v>0.8</v>
      </c>
      <c r="V73" s="730">
        <f>+IF(T78="","",T78)</f>
        <v>1.5551999999999996E-2</v>
      </c>
      <c r="W73" s="733">
        <f>+IF(U78="","",U78)</f>
        <v>0.8</v>
      </c>
      <c r="Y73" s="266"/>
      <c r="Z73" s="267"/>
      <c r="AA73" s="358"/>
    </row>
    <row r="74" spans="1:27" ht="213.75" x14ac:dyDescent="0.25">
      <c r="A74" s="722"/>
      <c r="B74" s="722"/>
      <c r="C74" s="725"/>
      <c r="D74" s="728"/>
      <c r="E74" s="260">
        <v>2</v>
      </c>
      <c r="F74" s="466" t="s">
        <v>737</v>
      </c>
      <c r="G74" s="364" t="s">
        <v>740</v>
      </c>
      <c r="H74" s="364" t="s">
        <v>741</v>
      </c>
      <c r="I74" s="261" t="str">
        <f t="shared" si="8"/>
        <v>Los referentes Ambientales  realizan  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v>
      </c>
      <c r="J74" s="367" t="s">
        <v>56</v>
      </c>
      <c r="K74" s="262">
        <v>0.25</v>
      </c>
      <c r="L74" s="262" t="s">
        <v>259</v>
      </c>
      <c r="M74" s="367" t="s">
        <v>54</v>
      </c>
      <c r="N74" s="262">
        <v>0.15</v>
      </c>
      <c r="O74" s="370" t="s">
        <v>391</v>
      </c>
      <c r="P74" s="370" t="s">
        <v>401</v>
      </c>
      <c r="Q74" s="370"/>
      <c r="R74" s="370"/>
      <c r="S74" s="262">
        <f t="shared" si="7"/>
        <v>0.4</v>
      </c>
      <c r="T74" s="262">
        <f>IF(L74='[3]11 FORMULAS'!$Q$5,T73-(T73*S74),T73)</f>
        <v>7.1999999999999995E-2</v>
      </c>
      <c r="U74" s="467">
        <f>IF(L74='[3]11 FORMULAS'!$Q$6,U73-(U73*S74),U73)</f>
        <v>0.8</v>
      </c>
      <c r="V74" s="731"/>
      <c r="W74" s="734"/>
      <c r="Y74" s="266"/>
      <c r="Z74" s="267"/>
      <c r="AA74" s="358"/>
    </row>
    <row r="75" spans="1:27" ht="185.25" x14ac:dyDescent="0.25">
      <c r="A75" s="722"/>
      <c r="B75" s="722"/>
      <c r="C75" s="725"/>
      <c r="D75" s="728"/>
      <c r="E75" s="260">
        <v>3</v>
      </c>
      <c r="F75" s="466" t="s">
        <v>737</v>
      </c>
      <c r="G75" s="364" t="s">
        <v>740</v>
      </c>
      <c r="H75" s="364" t="s">
        <v>742</v>
      </c>
      <c r="I75" s="261" t="str">
        <f t="shared" si="8"/>
        <v>Los referentes Ambientales  realizan  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v>
      </c>
      <c r="J75" s="367" t="s">
        <v>56</v>
      </c>
      <c r="K75" s="262">
        <v>0.25</v>
      </c>
      <c r="L75" s="262" t="s">
        <v>259</v>
      </c>
      <c r="M75" s="367" t="s">
        <v>54</v>
      </c>
      <c r="N75" s="262">
        <v>0.15</v>
      </c>
      <c r="O75" s="370" t="s">
        <v>391</v>
      </c>
      <c r="P75" s="370" t="s">
        <v>399</v>
      </c>
      <c r="Q75" s="370"/>
      <c r="R75" s="370"/>
      <c r="S75" s="262">
        <f t="shared" si="7"/>
        <v>0.4</v>
      </c>
      <c r="T75" s="262">
        <f>IF(L75='[3]11 FORMULAS'!$Q$5,T74-(T74*S75),T74)</f>
        <v>4.3199999999999995E-2</v>
      </c>
      <c r="U75" s="467">
        <f>IF(L75='[3]11 FORMULAS'!$Q$6,U74-(U74*S75),U74)</f>
        <v>0.8</v>
      </c>
      <c r="V75" s="731"/>
      <c r="W75" s="734"/>
      <c r="AA75" s="318"/>
    </row>
    <row r="76" spans="1:27" ht="228" x14ac:dyDescent="0.25">
      <c r="A76" s="736"/>
      <c r="B76" s="736"/>
      <c r="C76" s="725"/>
      <c r="D76" s="728"/>
      <c r="E76" s="453">
        <v>4</v>
      </c>
      <c r="F76" s="466" t="s">
        <v>737</v>
      </c>
      <c r="G76" s="364" t="s">
        <v>738</v>
      </c>
      <c r="H76" s="364" t="s">
        <v>743</v>
      </c>
      <c r="I76" s="261" t="str">
        <f t="shared" si="8"/>
        <v>Los referentes Ambientales  verifican  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v>
      </c>
      <c r="J76" s="367" t="s">
        <v>56</v>
      </c>
      <c r="K76" s="262">
        <v>0.25</v>
      </c>
      <c r="L76" s="262" t="s">
        <v>259</v>
      </c>
      <c r="M76" s="367" t="s">
        <v>54</v>
      </c>
      <c r="N76" s="262">
        <v>0.15</v>
      </c>
      <c r="O76" s="370" t="s">
        <v>391</v>
      </c>
      <c r="P76" s="370" t="s">
        <v>401</v>
      </c>
      <c r="Q76" s="370"/>
      <c r="R76" s="370"/>
      <c r="S76" s="262">
        <f t="shared" si="7"/>
        <v>0.4</v>
      </c>
      <c r="T76" s="262">
        <f>IF(L76='[3]11 FORMULAS'!$Q$5,T75-(T75*S76),T75)</f>
        <v>2.5919999999999995E-2</v>
      </c>
      <c r="U76" s="467">
        <f>IF(L76='[3]11 FORMULAS'!$Q$6,U75-(U75*S76),U75)</f>
        <v>0.8</v>
      </c>
      <c r="V76" s="737"/>
      <c r="W76" s="738"/>
      <c r="AA76" s="318"/>
    </row>
    <row r="77" spans="1:27" ht="128.25" x14ac:dyDescent="0.25">
      <c r="A77" s="736"/>
      <c r="B77" s="736"/>
      <c r="C77" s="725"/>
      <c r="D77" s="728"/>
      <c r="E77" s="453">
        <v>5</v>
      </c>
      <c r="F77" s="466" t="s">
        <v>737</v>
      </c>
      <c r="G77" s="364" t="s">
        <v>744</v>
      </c>
      <c r="H77" s="364" t="s">
        <v>745</v>
      </c>
      <c r="I77" s="261" t="str">
        <f t="shared" si="8"/>
        <v>Los referentes Ambientales  verifican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v>
      </c>
      <c r="J77" s="367" t="s">
        <v>56</v>
      </c>
      <c r="K77" s="262">
        <v>0.25</v>
      </c>
      <c r="L77" s="262" t="s">
        <v>259</v>
      </c>
      <c r="M77" s="367" t="s">
        <v>54</v>
      </c>
      <c r="N77" s="262">
        <v>0.15</v>
      </c>
      <c r="O77" s="370" t="s">
        <v>391</v>
      </c>
      <c r="P77" s="370" t="s">
        <v>402</v>
      </c>
      <c r="Q77" s="370"/>
      <c r="R77" s="370"/>
      <c r="S77" s="262">
        <f t="shared" si="7"/>
        <v>0.4</v>
      </c>
      <c r="T77" s="262">
        <f>IF(L77='[3]11 FORMULAS'!$Q$5,T76-(T76*S77),T76)</f>
        <v>1.5551999999999996E-2</v>
      </c>
      <c r="U77" s="467">
        <f>IF(L77='[3]11 FORMULAS'!$Q$6,U76-(U76*S77),U76)</f>
        <v>0.8</v>
      </c>
      <c r="V77" s="737"/>
      <c r="W77" s="738"/>
      <c r="AA77" s="318"/>
    </row>
    <row r="78" spans="1:27" ht="15.75" thickBot="1" x14ac:dyDescent="0.3">
      <c r="A78" s="723"/>
      <c r="B78" s="723"/>
      <c r="C78" s="726"/>
      <c r="D78" s="729"/>
      <c r="E78" s="263">
        <v>6</v>
      </c>
      <c r="F78" s="468"/>
      <c r="G78" s="365"/>
      <c r="H78" s="365"/>
      <c r="I78" s="264" t="str">
        <f t="shared" si="8"/>
        <v xml:space="preserve">  </v>
      </c>
      <c r="J78" s="368"/>
      <c r="K78" s="265" t="s">
        <v>956</v>
      </c>
      <c r="L78" s="265" t="s">
        <v>956</v>
      </c>
      <c r="M78" s="368"/>
      <c r="N78" s="265" t="s">
        <v>956</v>
      </c>
      <c r="O78" s="371"/>
      <c r="P78" s="371"/>
      <c r="Q78" s="371"/>
      <c r="R78" s="371"/>
      <c r="S78" s="265" t="str">
        <f t="shared" si="7"/>
        <v/>
      </c>
      <c r="T78" s="265">
        <f>IF(L78='[3]11 FORMULAS'!$Q$5,T77-(T77*S78),T77)</f>
        <v>1.5551999999999996E-2</v>
      </c>
      <c r="U78" s="469">
        <f>IF(L78='[3]11 FORMULAS'!$Q$6,U77-(U77*S78),U77)</f>
        <v>0.8</v>
      </c>
      <c r="V78" s="732"/>
      <c r="W78" s="735"/>
      <c r="Y78" s="266"/>
      <c r="Z78" s="267"/>
      <c r="AA78" s="358"/>
    </row>
    <row r="79" spans="1:27" ht="156.75" x14ac:dyDescent="0.25">
      <c r="A79" s="721" t="str">
        <f>'4 MAPA CALOR INHERENTE'!A19</f>
        <v>R3FI</v>
      </c>
      <c r="B79" s="721" t="str">
        <f>'4 MAPA CALOR INHERENTE'!B19</f>
        <v xml:space="preserve">Posibilidad de afectación reputacional por queja de un grupo de valor debido a fallas en la formulacion de planes institucionales en materia de MIPG </v>
      </c>
      <c r="C79" s="724" cm="1">
        <f t="array" ref="C79">IF(MOD(ROW()-7,6)=0, INDEX('3 PROBABIL E IMPACTO INHERENTE'!$E$7:$E$74, (ROW()-7)/6 + 1), "")</f>
        <v>0.2</v>
      </c>
      <c r="D79" s="727" cm="1">
        <f t="array" ref="D79">IF(MOD(ROW()-7,6)=0, INDEX('3 PROBABIL E IMPACTO INHERENTE'!$M$7:$M$74, (ROW()-7)/6 + 1), "")</f>
        <v>0.6</v>
      </c>
      <c r="E79" s="254">
        <v>1</v>
      </c>
      <c r="F79" s="464" t="s">
        <v>746</v>
      </c>
      <c r="G79" s="363" t="s">
        <v>747</v>
      </c>
      <c r="H79" s="363" t="s">
        <v>748</v>
      </c>
      <c r="I79" s="255" t="str">
        <f t="shared" si="8"/>
        <v>Los profesionales asignados de la OAP  verifican  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v>
      </c>
      <c r="J79" s="366" t="s">
        <v>56</v>
      </c>
      <c r="K79" s="256">
        <v>0.25</v>
      </c>
      <c r="L79" s="256" t="s">
        <v>259</v>
      </c>
      <c r="M79" s="366" t="s">
        <v>54</v>
      </c>
      <c r="N79" s="256">
        <v>0.15</v>
      </c>
      <c r="O79" s="369" t="s">
        <v>391</v>
      </c>
      <c r="P79" s="369" t="s">
        <v>402</v>
      </c>
      <c r="Q79" s="369" t="s">
        <v>957</v>
      </c>
      <c r="R79" s="369" t="s">
        <v>958</v>
      </c>
      <c r="S79" s="256">
        <f t="shared" si="7"/>
        <v>0.4</v>
      </c>
      <c r="T79" s="256">
        <f>IF(L79='[3]11 FORMULAS'!$Q$5,C79-(C79*S79),C79)</f>
        <v>0.12</v>
      </c>
      <c r="U79" s="465">
        <f>IF(L79='[3]11 FORMULAS'!$Q$6,D79-(D79*S79),D79)</f>
        <v>0.6</v>
      </c>
      <c r="V79" s="730">
        <f>+IF(T84="","",T84)</f>
        <v>0.12</v>
      </c>
      <c r="W79" s="733">
        <f>+IF(U84="","",U84)</f>
        <v>0.6</v>
      </c>
      <c r="Y79" s="266"/>
      <c r="Z79" s="267"/>
      <c r="AA79" s="358"/>
    </row>
    <row r="80" spans="1:27" ht="15" x14ac:dyDescent="0.25">
      <c r="A80" s="722"/>
      <c r="B80" s="722"/>
      <c r="C80" s="725"/>
      <c r="D80" s="728"/>
      <c r="E80" s="260">
        <v>2</v>
      </c>
      <c r="F80" s="466"/>
      <c r="G80" s="364"/>
      <c r="H80" s="364"/>
      <c r="I80" s="261" t="str">
        <f t="shared" si="8"/>
        <v xml:space="preserve">  </v>
      </c>
      <c r="J80" s="367"/>
      <c r="K80" s="262" t="s">
        <v>956</v>
      </c>
      <c r="L80" s="262" t="s">
        <v>956</v>
      </c>
      <c r="M80" s="367"/>
      <c r="N80" s="262" t="s">
        <v>956</v>
      </c>
      <c r="O80" s="370"/>
      <c r="P80" s="370"/>
      <c r="Q80" s="370"/>
      <c r="R80" s="370"/>
      <c r="S80" s="262" t="str">
        <f t="shared" si="7"/>
        <v/>
      </c>
      <c r="T80" s="262">
        <f>IF(L80='[3]11 FORMULAS'!$Q$5,T79-(T79*S80),T79)</f>
        <v>0.12</v>
      </c>
      <c r="U80" s="467">
        <f>IF(L80='[3]11 FORMULAS'!$Q$6,U79-(U79*S80),U79)</f>
        <v>0.6</v>
      </c>
      <c r="V80" s="731"/>
      <c r="W80" s="734"/>
      <c r="Y80" s="266"/>
      <c r="Z80" s="267"/>
      <c r="AA80" s="358"/>
    </row>
    <row r="81" spans="1:27" x14ac:dyDescent="0.25">
      <c r="A81" s="722"/>
      <c r="B81" s="722"/>
      <c r="C81" s="725"/>
      <c r="D81" s="728"/>
      <c r="E81" s="260">
        <v>3</v>
      </c>
      <c r="F81" s="466"/>
      <c r="G81" s="364"/>
      <c r="H81" s="364"/>
      <c r="I81" s="261" t="str">
        <f t="shared" si="8"/>
        <v xml:space="preserve">  </v>
      </c>
      <c r="J81" s="367"/>
      <c r="K81" s="262" t="s">
        <v>956</v>
      </c>
      <c r="L81" s="262" t="s">
        <v>956</v>
      </c>
      <c r="M81" s="367"/>
      <c r="N81" s="262" t="s">
        <v>956</v>
      </c>
      <c r="O81" s="370"/>
      <c r="P81" s="370"/>
      <c r="Q81" s="370"/>
      <c r="R81" s="370"/>
      <c r="S81" s="262" t="str">
        <f t="shared" si="7"/>
        <v/>
      </c>
      <c r="T81" s="262">
        <f>IF(L81='[3]11 FORMULAS'!$Q$5,T80-(T80*S81),T80)</f>
        <v>0.12</v>
      </c>
      <c r="U81" s="467">
        <f>IF(L81='[3]11 FORMULAS'!$Q$6,U80-(U80*S81),U80)</f>
        <v>0.6</v>
      </c>
      <c r="V81" s="731"/>
      <c r="W81" s="734"/>
      <c r="AA81" s="318"/>
    </row>
    <row r="82" spans="1:27" x14ac:dyDescent="0.25">
      <c r="A82" s="736"/>
      <c r="B82" s="736"/>
      <c r="C82" s="725"/>
      <c r="D82" s="728"/>
      <c r="E82" s="453">
        <v>4</v>
      </c>
      <c r="F82" s="466"/>
      <c r="G82" s="364"/>
      <c r="H82" s="364"/>
      <c r="I82" s="261" t="str">
        <f t="shared" si="8"/>
        <v xml:space="preserve">  </v>
      </c>
      <c r="J82" s="367"/>
      <c r="K82" s="262"/>
      <c r="L82" s="262"/>
      <c r="M82" s="367"/>
      <c r="N82" s="262"/>
      <c r="O82" s="370"/>
      <c r="P82" s="370"/>
      <c r="Q82" s="370"/>
      <c r="R82" s="370"/>
      <c r="S82" s="262">
        <f t="shared" si="7"/>
        <v>0</v>
      </c>
      <c r="T82" s="262">
        <f>IF(L82='[3]11 FORMULAS'!$Q$5,T81-(T81*S82),T81)</f>
        <v>0.12</v>
      </c>
      <c r="U82" s="467">
        <f>IF(L82='[3]11 FORMULAS'!$Q$6,U81-(U81*S82),U81)</f>
        <v>0.6</v>
      </c>
      <c r="V82" s="737"/>
      <c r="W82" s="738"/>
      <c r="AA82" s="318"/>
    </row>
    <row r="83" spans="1:27" x14ac:dyDescent="0.25">
      <c r="A83" s="736"/>
      <c r="B83" s="736"/>
      <c r="C83" s="725"/>
      <c r="D83" s="728"/>
      <c r="E83" s="453">
        <v>5</v>
      </c>
      <c r="F83" s="466"/>
      <c r="G83" s="364"/>
      <c r="H83" s="364"/>
      <c r="I83" s="261" t="str">
        <f t="shared" si="8"/>
        <v xml:space="preserve">  </v>
      </c>
      <c r="J83" s="367"/>
      <c r="K83" s="262"/>
      <c r="L83" s="262"/>
      <c r="M83" s="367"/>
      <c r="N83" s="262"/>
      <c r="O83" s="370"/>
      <c r="P83" s="370"/>
      <c r="Q83" s="370"/>
      <c r="R83" s="370"/>
      <c r="S83" s="262">
        <f t="shared" si="7"/>
        <v>0</v>
      </c>
      <c r="T83" s="262">
        <f>IF(L83='[3]11 FORMULAS'!$Q$5,T82-(T82*S83),T82)</f>
        <v>0.12</v>
      </c>
      <c r="U83" s="467">
        <f>IF(L83='[3]11 FORMULAS'!$Q$6,U82-(U82*S83),U82)</f>
        <v>0.6</v>
      </c>
      <c r="V83" s="737"/>
      <c r="W83" s="738"/>
      <c r="AA83" s="318"/>
    </row>
    <row r="84" spans="1:27" ht="15.75" thickBot="1" x14ac:dyDescent="0.3">
      <c r="A84" s="723"/>
      <c r="B84" s="723"/>
      <c r="C84" s="726"/>
      <c r="D84" s="729"/>
      <c r="E84" s="263">
        <v>6</v>
      </c>
      <c r="F84" s="468"/>
      <c r="G84" s="365"/>
      <c r="H84" s="365"/>
      <c r="I84" s="264" t="str">
        <f t="shared" si="8"/>
        <v xml:space="preserve">  </v>
      </c>
      <c r="J84" s="368"/>
      <c r="K84" s="265" t="s">
        <v>956</v>
      </c>
      <c r="L84" s="265" t="s">
        <v>956</v>
      </c>
      <c r="M84" s="368"/>
      <c r="N84" s="265" t="s">
        <v>956</v>
      </c>
      <c r="O84" s="371"/>
      <c r="P84" s="371"/>
      <c r="Q84" s="371"/>
      <c r="R84" s="371"/>
      <c r="S84" s="265" t="str">
        <f t="shared" si="7"/>
        <v/>
      </c>
      <c r="T84" s="265">
        <f>IF(L84='[3]11 FORMULAS'!$Q$5,T83-(T83*S84),T83)</f>
        <v>0.12</v>
      </c>
      <c r="U84" s="469">
        <f>IF(L84='[3]11 FORMULAS'!$Q$6,U83-(U83*S84),U83)</f>
        <v>0.6</v>
      </c>
      <c r="V84" s="732"/>
      <c r="W84" s="735"/>
      <c r="Y84" s="266"/>
      <c r="Z84" s="267"/>
      <c r="AA84" s="358"/>
    </row>
    <row r="85" spans="1:27" ht="270.75" x14ac:dyDescent="0.25">
      <c r="A85" s="721" t="str">
        <f>'4 MAPA CALOR INHERENTE'!A20</f>
        <v>R1GC</v>
      </c>
      <c r="B85" s="721" t="str">
        <f>'4 MAPA CALOR INHERENTE'!B20</f>
        <v xml:space="preserve">Posibilidad de afectación reputacional por sanciones de entes de control y/o quejas de un grupo de valor  debido a  publicación no autorizada que genere desinformación en la opinión pública	</v>
      </c>
      <c r="C85" s="724" cm="1">
        <f t="array" ref="C85">IF(MOD(ROW()-7,6)=0, INDEX('3 PROBABIL E IMPACTO INHERENTE'!$E$7:$E$74, (ROW()-7)/6 + 1), "")</f>
        <v>0.6</v>
      </c>
      <c r="D85" s="727" cm="1">
        <f t="array" ref="D85">IF(MOD(ROW()-7,6)=0, INDEX('3 PROBABIL E IMPACTO INHERENTE'!$M$7:$M$74, (ROW()-7)/6 + 1), "")</f>
        <v>0.6</v>
      </c>
      <c r="E85" s="254">
        <v>1</v>
      </c>
      <c r="F85" s="464" t="s">
        <v>749</v>
      </c>
      <c r="G85" s="363" t="s">
        <v>750</v>
      </c>
      <c r="H85" s="363" t="s">
        <v>751</v>
      </c>
      <c r="I85" s="255" t="str">
        <f t="shared" si="8"/>
        <v>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5" s="366" t="s">
        <v>390</v>
      </c>
      <c r="K85" s="256">
        <v>0.1</v>
      </c>
      <c r="L85" s="256" t="s">
        <v>17</v>
      </c>
      <c r="M85" s="366" t="s">
        <v>54</v>
      </c>
      <c r="N85" s="256">
        <v>0.15</v>
      </c>
      <c r="O85" s="369" t="s">
        <v>391</v>
      </c>
      <c r="P85" s="369" t="s">
        <v>394</v>
      </c>
      <c r="Q85" s="369" t="s">
        <v>957</v>
      </c>
      <c r="R85" s="369" t="s">
        <v>958</v>
      </c>
      <c r="S85" s="256">
        <f t="shared" si="7"/>
        <v>0.25</v>
      </c>
      <c r="T85" s="256">
        <f>IF(L85='[3]11 FORMULAS'!$Q$5,C85-(C85*S85),C85)</f>
        <v>0.6</v>
      </c>
      <c r="U85" s="465">
        <f>IF(L85='[3]11 FORMULAS'!$Q$6,D85-(D85*S85),D85)</f>
        <v>0.44999999999999996</v>
      </c>
      <c r="V85" s="730">
        <f>+IF(T90="","",T90)</f>
        <v>0.216</v>
      </c>
      <c r="W85" s="733">
        <f>+IF(U90="","",U90)</f>
        <v>0.33749999999999997</v>
      </c>
      <c r="Y85" s="266"/>
      <c r="Z85" s="267"/>
      <c r="AA85" s="358"/>
    </row>
    <row r="86" spans="1:27" ht="285" x14ac:dyDescent="0.25">
      <c r="A86" s="722"/>
      <c r="B86" s="722"/>
      <c r="C86" s="725"/>
      <c r="D86" s="728"/>
      <c r="E86" s="260">
        <v>2</v>
      </c>
      <c r="F86" s="466" t="s">
        <v>749</v>
      </c>
      <c r="G86" s="364" t="s">
        <v>752</v>
      </c>
      <c r="H86" s="364" t="s">
        <v>753</v>
      </c>
      <c r="I86" s="261" t="str">
        <f t="shared" si="8"/>
        <v>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6" s="367" t="s">
        <v>390</v>
      </c>
      <c r="K86" s="262">
        <v>0.1</v>
      </c>
      <c r="L86" s="262" t="s">
        <v>17</v>
      </c>
      <c r="M86" s="367" t="s">
        <v>54</v>
      </c>
      <c r="N86" s="262">
        <v>0.15</v>
      </c>
      <c r="O86" s="370" t="s">
        <v>391</v>
      </c>
      <c r="P86" s="370" t="s">
        <v>395</v>
      </c>
      <c r="Q86" s="370" t="s">
        <v>957</v>
      </c>
      <c r="R86" s="370" t="s">
        <v>958</v>
      </c>
      <c r="S86" s="262">
        <f t="shared" si="7"/>
        <v>0.25</v>
      </c>
      <c r="T86" s="262">
        <f>IF(L86='[3]11 FORMULAS'!$Q$5,T85-(T85*S86),T85)</f>
        <v>0.6</v>
      </c>
      <c r="U86" s="467">
        <f>IF(L86='[3]11 FORMULAS'!$Q$6,U85-(U85*S86),U85)</f>
        <v>0.33749999999999997</v>
      </c>
      <c r="V86" s="731"/>
      <c r="W86" s="734"/>
      <c r="Y86" s="266"/>
      <c r="Z86" s="267"/>
      <c r="AA86" s="358"/>
    </row>
    <row r="87" spans="1:27" ht="14.25" customHeight="1" x14ac:dyDescent="0.25">
      <c r="A87" s="722"/>
      <c r="B87" s="722"/>
      <c r="C87" s="725"/>
      <c r="D87" s="728"/>
      <c r="E87" s="260">
        <v>3</v>
      </c>
      <c r="F87" s="466" t="s">
        <v>749</v>
      </c>
      <c r="G87" s="364" t="s">
        <v>754</v>
      </c>
      <c r="H87" s="364" t="s">
        <v>755</v>
      </c>
      <c r="I87" s="261" t="str">
        <f t="shared" si="8"/>
        <v>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7" s="367" t="s">
        <v>56</v>
      </c>
      <c r="K87" s="262">
        <v>0.25</v>
      </c>
      <c r="L87" s="262" t="s">
        <v>259</v>
      </c>
      <c r="M87" s="367" t="s">
        <v>54</v>
      </c>
      <c r="N87" s="262">
        <v>0.15</v>
      </c>
      <c r="O87" s="370" t="s">
        <v>391</v>
      </c>
      <c r="P87" s="370" t="s">
        <v>394</v>
      </c>
      <c r="Q87" s="370" t="s">
        <v>957</v>
      </c>
      <c r="R87" s="370" t="s">
        <v>958</v>
      </c>
      <c r="S87" s="262">
        <f t="shared" si="7"/>
        <v>0.4</v>
      </c>
      <c r="T87" s="262">
        <f>IF(L87='[3]11 FORMULAS'!$Q$5,T86-(T86*S87),T86)</f>
        <v>0.36</v>
      </c>
      <c r="U87" s="467">
        <f>IF(L87='[3]11 FORMULAS'!$Q$6,U86-(U86*S87),U86)</f>
        <v>0.33749999999999997</v>
      </c>
      <c r="V87" s="731"/>
      <c r="W87" s="734"/>
      <c r="AA87" s="318"/>
    </row>
    <row r="88" spans="1:27" ht="14.25" customHeight="1" x14ac:dyDescent="0.25">
      <c r="A88" s="736"/>
      <c r="B88" s="736"/>
      <c r="C88" s="725"/>
      <c r="D88" s="728"/>
      <c r="E88" s="453">
        <v>4</v>
      </c>
      <c r="F88" s="466" t="s">
        <v>756</v>
      </c>
      <c r="G88" s="364" t="s">
        <v>757</v>
      </c>
      <c r="H88" s="364" t="s">
        <v>758</v>
      </c>
      <c r="I88" s="261" t="str">
        <f t="shared" si="8"/>
        <v>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v>
      </c>
      <c r="J88" s="367" t="s">
        <v>56</v>
      </c>
      <c r="K88" s="262">
        <v>0.25</v>
      </c>
      <c r="L88" s="262" t="s">
        <v>259</v>
      </c>
      <c r="M88" s="367" t="s">
        <v>54</v>
      </c>
      <c r="N88" s="262">
        <v>0.15</v>
      </c>
      <c r="O88" s="370" t="s">
        <v>391</v>
      </c>
      <c r="P88" s="370" t="s">
        <v>394</v>
      </c>
      <c r="Q88" s="370" t="s">
        <v>957</v>
      </c>
      <c r="R88" s="370" t="s">
        <v>958</v>
      </c>
      <c r="S88" s="262">
        <f t="shared" si="7"/>
        <v>0.4</v>
      </c>
      <c r="T88" s="262">
        <f>IF(L88='[3]11 FORMULAS'!$Q$5,T87-(T87*S88),T87)</f>
        <v>0.216</v>
      </c>
      <c r="U88" s="467">
        <f>IF(L88='[3]11 FORMULAS'!$Q$6,U87-(U87*S88),U87)</f>
        <v>0.33749999999999997</v>
      </c>
      <c r="V88" s="737"/>
      <c r="W88" s="738"/>
      <c r="AA88" s="318"/>
    </row>
    <row r="89" spans="1:27" ht="14.25" customHeight="1" x14ac:dyDescent="0.25">
      <c r="A89" s="736"/>
      <c r="B89" s="736"/>
      <c r="C89" s="725"/>
      <c r="D89" s="728"/>
      <c r="E89" s="453">
        <v>5</v>
      </c>
      <c r="F89" s="466"/>
      <c r="G89" s="364"/>
      <c r="H89" s="364"/>
      <c r="I89" s="261" t="str">
        <f t="shared" si="8"/>
        <v xml:space="preserve">  </v>
      </c>
      <c r="J89" s="367"/>
      <c r="K89" s="262"/>
      <c r="L89" s="262"/>
      <c r="M89" s="367"/>
      <c r="N89" s="262"/>
      <c r="O89" s="370"/>
      <c r="P89" s="370"/>
      <c r="Q89" s="370"/>
      <c r="R89" s="370"/>
      <c r="S89" s="262">
        <f t="shared" ref="S89:S152" si="9">+IFERROR(K89+N89,"")</f>
        <v>0</v>
      </c>
      <c r="T89" s="262">
        <f>IF(L89='[3]11 FORMULAS'!$Q$5,T88-(T88*S89),T88)</f>
        <v>0.216</v>
      </c>
      <c r="U89" s="467">
        <f>IF(L89='[3]11 FORMULAS'!$Q$6,U88-(U88*S89),U88)</f>
        <v>0.33749999999999997</v>
      </c>
      <c r="V89" s="737"/>
      <c r="W89" s="738"/>
      <c r="AA89" s="318"/>
    </row>
    <row r="90" spans="1:27" ht="15.75" thickBot="1" x14ac:dyDescent="0.3">
      <c r="A90" s="723"/>
      <c r="B90" s="723"/>
      <c r="C90" s="726"/>
      <c r="D90" s="729"/>
      <c r="E90" s="263">
        <v>6</v>
      </c>
      <c r="F90" s="468"/>
      <c r="G90" s="365"/>
      <c r="H90" s="365"/>
      <c r="I90" s="264" t="str">
        <f t="shared" si="8"/>
        <v xml:space="preserve">  </v>
      </c>
      <c r="J90" s="368"/>
      <c r="K90" s="265" t="s">
        <v>956</v>
      </c>
      <c r="L90" s="265" t="s">
        <v>956</v>
      </c>
      <c r="M90" s="368"/>
      <c r="N90" s="265" t="s">
        <v>956</v>
      </c>
      <c r="O90" s="371"/>
      <c r="P90" s="371"/>
      <c r="Q90" s="371"/>
      <c r="R90" s="371"/>
      <c r="S90" s="265" t="str">
        <f t="shared" si="9"/>
        <v/>
      </c>
      <c r="T90" s="265">
        <f>IF(L90='[3]11 FORMULAS'!$Q$5,T89-(T89*S90),T89)</f>
        <v>0.216</v>
      </c>
      <c r="U90" s="469">
        <f>IF(L90='[3]11 FORMULAS'!$Q$6,U89-(U89*S90),U89)</f>
        <v>0.33749999999999997</v>
      </c>
      <c r="V90" s="732"/>
      <c r="W90" s="735"/>
      <c r="Y90" s="266"/>
      <c r="Z90" s="267"/>
      <c r="AA90" s="358"/>
    </row>
    <row r="91" spans="1:27" ht="171" x14ac:dyDescent="0.25">
      <c r="A91" s="721" t="str">
        <f>'4 MAPA CALOR INHERENTE'!A21</f>
        <v>R1GE</v>
      </c>
      <c r="B91" s="721" t="str">
        <f>'4 MAPA CALOR INHERENTE'!B21</f>
        <v>Posibilidad de afectación reputacional y económica por sanciones o multas de entes de control. 
o por demandas, tutelas, derechos de petición debido a la falla total o parcial en el servicio de atención de la línea de Seguridad y Emergencias 123.</v>
      </c>
      <c r="C91" s="724" cm="1">
        <f t="array" ref="C91">IF(MOD(ROW()-7,6)=0, INDEX('3 PROBABIL E IMPACTO INHERENTE'!$E$7:$E$74, (ROW()-7)/6 + 1), "")</f>
        <v>0.6</v>
      </c>
      <c r="D91" s="727" cm="1">
        <f t="array" ref="D91">IF(MOD(ROW()-7,6)=0, INDEX('3 PROBABIL E IMPACTO INHERENTE'!$M$7:$M$74, (ROW()-7)/6 + 1), "")</f>
        <v>0.8</v>
      </c>
      <c r="E91" s="254">
        <v>1</v>
      </c>
      <c r="F91" s="464" t="s">
        <v>759</v>
      </c>
      <c r="G91" s="363" t="s">
        <v>760</v>
      </c>
      <c r="H91" s="363" t="s">
        <v>761</v>
      </c>
      <c r="I91" s="255" t="str">
        <f t="shared" si="8"/>
        <v>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v>
      </c>
      <c r="J91" s="366" t="s">
        <v>56</v>
      </c>
      <c r="K91" s="256">
        <v>0.25</v>
      </c>
      <c r="L91" s="256" t="s">
        <v>259</v>
      </c>
      <c r="M91" s="366" t="s">
        <v>54</v>
      </c>
      <c r="N91" s="256">
        <v>0.15</v>
      </c>
      <c r="O91" s="369" t="s">
        <v>391</v>
      </c>
      <c r="P91" s="369" t="s">
        <v>397</v>
      </c>
      <c r="Q91" s="369"/>
      <c r="R91" s="369"/>
      <c r="S91" s="256">
        <f t="shared" si="9"/>
        <v>0.4</v>
      </c>
      <c r="T91" s="256">
        <f>IF(L91='[3]11 FORMULAS'!$Q$5,C91-(C91*S91),C91)</f>
        <v>0.36</v>
      </c>
      <c r="U91" s="465">
        <f>IF(L91='[3]11 FORMULAS'!$Q$6,D91-(D91*S91),D91)</f>
        <v>0.8</v>
      </c>
      <c r="V91" s="730">
        <f>+IF(T96="","",T96)</f>
        <v>0.216</v>
      </c>
      <c r="W91" s="733">
        <f>+IF(U96="","",U96)</f>
        <v>0.8</v>
      </c>
      <c r="Y91" s="266"/>
      <c r="Z91" s="267"/>
      <c r="AA91" s="358"/>
    </row>
    <row r="92" spans="1:27" ht="171" x14ac:dyDescent="0.25">
      <c r="A92" s="722"/>
      <c r="B92" s="722"/>
      <c r="C92" s="725"/>
      <c r="D92" s="728"/>
      <c r="E92" s="260">
        <v>2</v>
      </c>
      <c r="F92" s="466" t="s">
        <v>762</v>
      </c>
      <c r="G92" s="364" t="s">
        <v>763</v>
      </c>
      <c r="H92" s="364" t="s">
        <v>764</v>
      </c>
      <c r="I92" s="261" t="str">
        <f t="shared" ref="I92:I155" si="10">+CONCATENATE(F92," ",G92," ",H92)</f>
        <v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v>
      </c>
      <c r="J92" s="367" t="s">
        <v>56</v>
      </c>
      <c r="K92" s="262">
        <v>0.25</v>
      </c>
      <c r="L92" s="262" t="s">
        <v>259</v>
      </c>
      <c r="M92" s="367" t="s">
        <v>54</v>
      </c>
      <c r="N92" s="262">
        <v>0.15</v>
      </c>
      <c r="O92" s="370" t="s">
        <v>391</v>
      </c>
      <c r="P92" s="370" t="s">
        <v>396</v>
      </c>
      <c r="Q92" s="370"/>
      <c r="R92" s="370"/>
      <c r="S92" s="262">
        <f t="shared" si="9"/>
        <v>0.4</v>
      </c>
      <c r="T92" s="262">
        <f>IF(L92='[3]11 FORMULAS'!$Q$5,T91-(T91*S92),T91)</f>
        <v>0.216</v>
      </c>
      <c r="U92" s="467">
        <f>IF(L92='[3]11 FORMULAS'!$Q$6,U91-(U91*S92),U91)</f>
        <v>0.8</v>
      </c>
      <c r="V92" s="731"/>
      <c r="W92" s="734"/>
      <c r="Y92" s="266"/>
      <c r="Z92" s="267"/>
      <c r="AA92" s="358"/>
    </row>
    <row r="93" spans="1:27" x14ac:dyDescent="0.25">
      <c r="A93" s="722"/>
      <c r="B93" s="722"/>
      <c r="C93" s="725"/>
      <c r="D93" s="728"/>
      <c r="E93" s="260">
        <v>3</v>
      </c>
      <c r="F93" s="466"/>
      <c r="G93" s="364"/>
      <c r="H93" s="364"/>
      <c r="I93" s="261" t="str">
        <f t="shared" si="10"/>
        <v xml:space="preserve">  </v>
      </c>
      <c r="J93" s="367"/>
      <c r="K93" s="262"/>
      <c r="L93" s="262"/>
      <c r="M93" s="367"/>
      <c r="N93" s="262"/>
      <c r="O93" s="370"/>
      <c r="P93" s="370"/>
      <c r="Q93" s="370"/>
      <c r="R93" s="370"/>
      <c r="S93" s="262">
        <f t="shared" si="9"/>
        <v>0</v>
      </c>
      <c r="T93" s="262">
        <f>IF(L93='[3]11 FORMULAS'!$Q$5,T92-(T92*S93),T92)</f>
        <v>0.216</v>
      </c>
      <c r="U93" s="467">
        <f>IF(L93='[3]11 FORMULAS'!$Q$6,U92-(U92*S93),U92)</f>
        <v>0.8</v>
      </c>
      <c r="V93" s="731"/>
      <c r="W93" s="734"/>
      <c r="AA93" s="318"/>
    </row>
    <row r="94" spans="1:27" x14ac:dyDescent="0.25">
      <c r="A94" s="736"/>
      <c r="B94" s="736"/>
      <c r="C94" s="725"/>
      <c r="D94" s="728"/>
      <c r="E94" s="453">
        <v>4</v>
      </c>
      <c r="F94" s="466"/>
      <c r="G94" s="364"/>
      <c r="H94" s="364"/>
      <c r="I94" s="261" t="str">
        <f t="shared" si="10"/>
        <v xml:space="preserve">  </v>
      </c>
      <c r="J94" s="367"/>
      <c r="K94" s="262"/>
      <c r="L94" s="262"/>
      <c r="M94" s="367"/>
      <c r="N94" s="262"/>
      <c r="O94" s="370"/>
      <c r="P94" s="370"/>
      <c r="Q94" s="370"/>
      <c r="R94" s="370"/>
      <c r="S94" s="262">
        <f t="shared" si="9"/>
        <v>0</v>
      </c>
      <c r="T94" s="262">
        <f>IF(L94='[3]11 FORMULAS'!$Q$5,T93-(T93*S94),T93)</f>
        <v>0.216</v>
      </c>
      <c r="U94" s="467">
        <f>IF(L94='[3]11 FORMULAS'!$Q$6,U93-(U93*S94),U93)</f>
        <v>0.8</v>
      </c>
      <c r="V94" s="737"/>
      <c r="W94" s="738"/>
      <c r="AA94" s="318"/>
    </row>
    <row r="95" spans="1:27" x14ac:dyDescent="0.25">
      <c r="A95" s="736"/>
      <c r="B95" s="736"/>
      <c r="C95" s="725"/>
      <c r="D95" s="728"/>
      <c r="E95" s="453">
        <v>5</v>
      </c>
      <c r="F95" s="466"/>
      <c r="G95" s="364"/>
      <c r="H95" s="364"/>
      <c r="I95" s="261" t="str">
        <f t="shared" si="10"/>
        <v xml:space="preserve">  </v>
      </c>
      <c r="J95" s="367"/>
      <c r="K95" s="262"/>
      <c r="L95" s="262"/>
      <c r="M95" s="367"/>
      <c r="N95" s="262"/>
      <c r="O95" s="370"/>
      <c r="P95" s="370"/>
      <c r="Q95" s="370"/>
      <c r="R95" s="370"/>
      <c r="S95" s="262">
        <f t="shared" si="9"/>
        <v>0</v>
      </c>
      <c r="T95" s="262">
        <f>IF(L95='[3]11 FORMULAS'!$Q$5,T94-(T94*S95),T94)</f>
        <v>0.216</v>
      </c>
      <c r="U95" s="467">
        <f>IF(L95='[3]11 FORMULAS'!$Q$6,U94-(U94*S95),U94)</f>
        <v>0.8</v>
      </c>
      <c r="V95" s="737"/>
      <c r="W95" s="738"/>
      <c r="AA95" s="318"/>
    </row>
    <row r="96" spans="1:27" ht="15.75" thickBot="1" x14ac:dyDescent="0.3">
      <c r="A96" s="723"/>
      <c r="B96" s="723"/>
      <c r="C96" s="726"/>
      <c r="D96" s="729"/>
      <c r="E96" s="263">
        <v>6</v>
      </c>
      <c r="F96" s="468"/>
      <c r="G96" s="365"/>
      <c r="H96" s="365"/>
      <c r="I96" s="264" t="str">
        <f t="shared" si="10"/>
        <v xml:space="preserve">  </v>
      </c>
      <c r="J96" s="368"/>
      <c r="K96" s="265" t="s">
        <v>956</v>
      </c>
      <c r="L96" s="265" t="s">
        <v>956</v>
      </c>
      <c r="M96" s="368"/>
      <c r="N96" s="265" t="s">
        <v>956</v>
      </c>
      <c r="O96" s="371"/>
      <c r="P96" s="371"/>
      <c r="Q96" s="371"/>
      <c r="R96" s="371"/>
      <c r="S96" s="265" t="str">
        <f t="shared" si="9"/>
        <v/>
      </c>
      <c r="T96" s="265">
        <f>IF(L96='[3]11 FORMULAS'!$Q$5,T95-(T95*S96),T95)</f>
        <v>0.216</v>
      </c>
      <c r="U96" s="469">
        <f>IF(L96='[3]11 FORMULAS'!$Q$6,U95-(U95*S96),U95)</f>
        <v>0.8</v>
      </c>
      <c r="V96" s="732"/>
      <c r="W96" s="735"/>
      <c r="Y96" s="266"/>
      <c r="Z96" s="267"/>
      <c r="AA96" s="358"/>
    </row>
    <row r="97" spans="1:27" ht="270.75" x14ac:dyDescent="0.25">
      <c r="A97" s="721" t="str">
        <f>'4 MAPA CALOR INHERENTE'!A22</f>
        <v>R2GE</v>
      </c>
      <c r="B97" s="721" t="str">
        <f>'4 MAPA CALOR INHERENTE'!B22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97" s="724" cm="1">
        <f t="array" ref="C97">IF(MOD(ROW()-7,6)=0, INDEX('3 PROBABIL E IMPACTO INHERENTE'!$E$7:$E$74, (ROW()-7)/6 + 1), "")</f>
        <v>0.6</v>
      </c>
      <c r="D97" s="727" cm="1">
        <f t="array" ref="D97">IF(MOD(ROW()-7,6)=0, INDEX('3 PROBABIL E IMPACTO INHERENTE'!$M$7:$M$74, (ROW()-7)/6 + 1), "")</f>
        <v>0.8</v>
      </c>
      <c r="E97" s="254">
        <v>1</v>
      </c>
      <c r="F97" s="464" t="s">
        <v>765</v>
      </c>
      <c r="G97" s="363" t="s">
        <v>766</v>
      </c>
      <c r="H97" s="363" t="s">
        <v>767</v>
      </c>
      <c r="I97" s="255" t="str">
        <f t="shared" si="10"/>
        <v>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v>
      </c>
      <c r="J97" s="366" t="s">
        <v>56</v>
      </c>
      <c r="K97" s="256">
        <v>0.25</v>
      </c>
      <c r="L97" s="256" t="s">
        <v>259</v>
      </c>
      <c r="M97" s="366" t="s">
        <v>54</v>
      </c>
      <c r="N97" s="256">
        <v>0.15</v>
      </c>
      <c r="O97" s="369" t="s">
        <v>391</v>
      </c>
      <c r="P97" s="369" t="s">
        <v>395</v>
      </c>
      <c r="Q97" s="369"/>
      <c r="R97" s="369"/>
      <c r="S97" s="256">
        <f t="shared" si="9"/>
        <v>0.4</v>
      </c>
      <c r="T97" s="256">
        <f>IF(L97='[3]11 FORMULAS'!$Q$5,C97-(C97*S97),C97)</f>
        <v>0.36</v>
      </c>
      <c r="U97" s="465">
        <f>IF(L97='[3]11 FORMULAS'!$Q$6,D97-(D97*S97),D97)</f>
        <v>0.8</v>
      </c>
      <c r="V97" s="730">
        <f>+IF(T102="","",T102)</f>
        <v>7.7759999999999996E-2</v>
      </c>
      <c r="W97" s="733">
        <f>+IF(U102="","",U102)</f>
        <v>0.8</v>
      </c>
      <c r="Y97" s="266"/>
      <c r="Z97" s="267"/>
      <c r="AA97" s="358"/>
    </row>
    <row r="98" spans="1:27" ht="128.25" x14ac:dyDescent="0.25">
      <c r="A98" s="722"/>
      <c r="B98" s="722"/>
      <c r="C98" s="725"/>
      <c r="D98" s="728"/>
      <c r="E98" s="260">
        <v>2</v>
      </c>
      <c r="F98" s="466" t="s">
        <v>768</v>
      </c>
      <c r="G98" s="364" t="s">
        <v>769</v>
      </c>
      <c r="H98" s="364" t="s">
        <v>770</v>
      </c>
      <c r="I98" s="261" t="str">
        <f t="shared" si="10"/>
        <v>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v>
      </c>
      <c r="J98" s="367" t="s">
        <v>56</v>
      </c>
      <c r="K98" s="262">
        <v>0.25</v>
      </c>
      <c r="L98" s="262" t="s">
        <v>259</v>
      </c>
      <c r="M98" s="367" t="s">
        <v>54</v>
      </c>
      <c r="N98" s="262">
        <v>0.15</v>
      </c>
      <c r="O98" s="370" t="s">
        <v>391</v>
      </c>
      <c r="P98" s="370" t="s">
        <v>402</v>
      </c>
      <c r="Q98" s="370"/>
      <c r="R98" s="370"/>
      <c r="S98" s="262">
        <f t="shared" si="9"/>
        <v>0.4</v>
      </c>
      <c r="T98" s="262">
        <f>IF(L98='[3]11 FORMULAS'!$Q$5,T97-(T97*S98),T97)</f>
        <v>0.216</v>
      </c>
      <c r="U98" s="467">
        <f>IF(L98='[3]11 FORMULAS'!$Q$6,U97-(U97*S98),U97)</f>
        <v>0.8</v>
      </c>
      <c r="V98" s="731"/>
      <c r="W98" s="734"/>
      <c r="Y98" s="266"/>
      <c r="Z98" s="267"/>
      <c r="AA98" s="358"/>
    </row>
    <row r="99" spans="1:27" ht="142.5" x14ac:dyDescent="0.25">
      <c r="A99" s="722"/>
      <c r="B99" s="722"/>
      <c r="C99" s="725"/>
      <c r="D99" s="728"/>
      <c r="E99" s="260">
        <v>3</v>
      </c>
      <c r="F99" s="466" t="s">
        <v>759</v>
      </c>
      <c r="G99" s="364" t="s">
        <v>760</v>
      </c>
      <c r="H99" s="364" t="s">
        <v>771</v>
      </c>
      <c r="I99" s="261" t="str">
        <f t="shared" si="10"/>
        <v>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v>
      </c>
      <c r="J99" s="367" t="s">
        <v>56</v>
      </c>
      <c r="K99" s="262">
        <v>0.25</v>
      </c>
      <c r="L99" s="262" t="s">
        <v>259</v>
      </c>
      <c r="M99" s="367" t="s">
        <v>54</v>
      </c>
      <c r="N99" s="262">
        <v>0.15</v>
      </c>
      <c r="O99" s="370" t="s">
        <v>391</v>
      </c>
      <c r="P99" s="370" t="s">
        <v>397</v>
      </c>
      <c r="Q99" s="370"/>
      <c r="R99" s="370"/>
      <c r="S99" s="262">
        <f t="shared" si="9"/>
        <v>0.4</v>
      </c>
      <c r="T99" s="262">
        <f>IF(L99='[3]11 FORMULAS'!$Q$5,T98-(T98*S99),T98)</f>
        <v>0.12959999999999999</v>
      </c>
      <c r="U99" s="467">
        <f>IF(L99='[3]11 FORMULAS'!$Q$6,U98-(U98*S99),U98)</f>
        <v>0.8</v>
      </c>
      <c r="V99" s="731"/>
      <c r="W99" s="734"/>
      <c r="AA99" s="318"/>
    </row>
    <row r="100" spans="1:27" ht="199.5" x14ac:dyDescent="0.25">
      <c r="A100" s="736"/>
      <c r="B100" s="736"/>
      <c r="C100" s="725"/>
      <c r="D100" s="728"/>
      <c r="E100" s="453">
        <v>4</v>
      </c>
      <c r="F100" s="466" t="s">
        <v>772</v>
      </c>
      <c r="G100" s="364" t="s">
        <v>773</v>
      </c>
      <c r="H100" s="364" t="s">
        <v>774</v>
      </c>
      <c r="I100" s="261" t="str">
        <f t="shared" si="10"/>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J100" s="367" t="s">
        <v>56</v>
      </c>
      <c r="K100" s="262">
        <v>0.25</v>
      </c>
      <c r="L100" s="262" t="s">
        <v>259</v>
      </c>
      <c r="M100" s="367" t="s">
        <v>54</v>
      </c>
      <c r="N100" s="262">
        <v>0.15</v>
      </c>
      <c r="O100" s="370" t="s">
        <v>391</v>
      </c>
      <c r="P100" s="370" t="s">
        <v>960</v>
      </c>
      <c r="Q100" s="370"/>
      <c r="R100" s="370"/>
      <c r="S100" s="262">
        <f t="shared" si="9"/>
        <v>0.4</v>
      </c>
      <c r="T100" s="262">
        <f>IF(L100='[3]11 FORMULAS'!$Q$5,T99-(T99*S100),T99)</f>
        <v>7.7759999999999996E-2</v>
      </c>
      <c r="U100" s="467">
        <f>IF(L100='[3]11 FORMULAS'!$Q$6,U99-(U99*S100),U99)</f>
        <v>0.8</v>
      </c>
      <c r="V100" s="737"/>
      <c r="W100" s="738"/>
      <c r="AA100" s="318"/>
    </row>
    <row r="101" spans="1:27" x14ac:dyDescent="0.25">
      <c r="A101" s="736"/>
      <c r="B101" s="736"/>
      <c r="C101" s="725"/>
      <c r="D101" s="728"/>
      <c r="E101" s="453">
        <v>5</v>
      </c>
      <c r="F101" s="466"/>
      <c r="G101" s="364"/>
      <c r="H101" s="364"/>
      <c r="I101" s="261" t="str">
        <f t="shared" si="10"/>
        <v xml:space="preserve">  </v>
      </c>
      <c r="J101" s="367"/>
      <c r="K101" s="262"/>
      <c r="L101" s="262"/>
      <c r="M101" s="367"/>
      <c r="N101" s="262"/>
      <c r="O101" s="370"/>
      <c r="P101" s="370"/>
      <c r="Q101" s="370"/>
      <c r="R101" s="370"/>
      <c r="S101" s="262">
        <f t="shared" si="9"/>
        <v>0</v>
      </c>
      <c r="T101" s="262">
        <f>IF(L101='[3]11 FORMULAS'!$Q$5,T100-(T100*S101),T100)</f>
        <v>7.7759999999999996E-2</v>
      </c>
      <c r="U101" s="467">
        <f>IF(L101='[3]11 FORMULAS'!$Q$6,U100-(U100*S101),U100)</f>
        <v>0.8</v>
      </c>
      <c r="V101" s="737"/>
      <c r="W101" s="738"/>
      <c r="AA101" s="318"/>
    </row>
    <row r="102" spans="1:27" ht="15.75" thickBot="1" x14ac:dyDescent="0.3">
      <c r="A102" s="723"/>
      <c r="B102" s="723"/>
      <c r="C102" s="726"/>
      <c r="D102" s="729"/>
      <c r="E102" s="263">
        <v>6</v>
      </c>
      <c r="F102" s="468"/>
      <c r="G102" s="365"/>
      <c r="H102" s="365"/>
      <c r="I102" s="264" t="str">
        <f t="shared" si="10"/>
        <v xml:space="preserve">  </v>
      </c>
      <c r="J102" s="368"/>
      <c r="K102" s="265" t="s">
        <v>956</v>
      </c>
      <c r="L102" s="265" t="s">
        <v>956</v>
      </c>
      <c r="M102" s="368"/>
      <c r="N102" s="265" t="s">
        <v>956</v>
      </c>
      <c r="O102" s="371"/>
      <c r="P102" s="371"/>
      <c r="Q102" s="371"/>
      <c r="R102" s="371"/>
      <c r="S102" s="265" t="str">
        <f t="shared" si="9"/>
        <v/>
      </c>
      <c r="T102" s="265">
        <f>IF(L102='[3]11 FORMULAS'!$Q$5,T101-(T101*S102),T101)</f>
        <v>7.7759999999999996E-2</v>
      </c>
      <c r="U102" s="469">
        <f>IF(L102='[3]11 FORMULAS'!$Q$6,U101-(U101*S102),U101)</f>
        <v>0.8</v>
      </c>
      <c r="V102" s="732"/>
      <c r="W102" s="735"/>
      <c r="Y102" s="266"/>
      <c r="Z102" s="267"/>
      <c r="AA102" s="358"/>
    </row>
    <row r="103" spans="1:27" ht="199.5" x14ac:dyDescent="0.25">
      <c r="A103" s="721" t="str">
        <f>'4 MAPA CALOR INHERENTE'!A23</f>
        <v>R3GE</v>
      </c>
      <c r="B103" s="721" t="str">
        <f>'4 MAPA CALOR INHERENTE'!B23</f>
        <v>Posibilidad de afectación reputacional y económica por sanciones o multas de entes de control. 
o por demandas, tutelas, derechos de petición debido a la afectación de personas, bienes o recursos por servicio o atención inadecuada de incidentes desde el NUSE 123.</v>
      </c>
      <c r="C103" s="724" cm="1">
        <f t="array" ref="C103">IF(MOD(ROW()-7,6)=0, INDEX('3 PROBABIL E IMPACTO INHERENTE'!$E$7:$E$74, (ROW()-7)/6 + 1), "")</f>
        <v>0.6</v>
      </c>
      <c r="D103" s="727" cm="1">
        <f t="array" ref="D103">IF(MOD(ROW()-7,6)=0, INDEX('3 PROBABIL E IMPACTO INHERENTE'!$M$7:$M$74, (ROW()-7)/6 + 1), "")</f>
        <v>0.8</v>
      </c>
      <c r="E103" s="254">
        <v>1</v>
      </c>
      <c r="F103" s="464" t="s">
        <v>775</v>
      </c>
      <c r="G103" s="363" t="s">
        <v>773</v>
      </c>
      <c r="H103" s="363" t="s">
        <v>776</v>
      </c>
      <c r="I103" s="255" t="str">
        <f t="shared" si="10"/>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J103" s="366" t="s">
        <v>56</v>
      </c>
      <c r="K103" s="256">
        <v>0.25</v>
      </c>
      <c r="L103" s="256" t="s">
        <v>259</v>
      </c>
      <c r="M103" s="366" t="s">
        <v>54</v>
      </c>
      <c r="N103" s="256">
        <v>0.15</v>
      </c>
      <c r="O103" s="369" t="s">
        <v>391</v>
      </c>
      <c r="P103" s="369" t="s">
        <v>960</v>
      </c>
      <c r="Q103" s="369"/>
      <c r="R103" s="369"/>
      <c r="S103" s="256">
        <f t="shared" si="9"/>
        <v>0.4</v>
      </c>
      <c r="T103" s="256">
        <f>IF(L103='[3]11 FORMULAS'!$Q$5,C103-(C103*S103),C103)</f>
        <v>0.36</v>
      </c>
      <c r="U103" s="465">
        <f>IF(L103='[3]11 FORMULAS'!$Q$6,D103-(D103*S103),D103)</f>
        <v>0.8</v>
      </c>
      <c r="V103" s="730">
        <f>+IF(T108="","",T108)</f>
        <v>0.36</v>
      </c>
      <c r="W103" s="733">
        <f>+IF(U108="","",U108)</f>
        <v>0.8</v>
      </c>
      <c r="Y103" s="266"/>
      <c r="Z103" s="267"/>
      <c r="AA103" s="358"/>
    </row>
    <row r="104" spans="1:27" ht="15" x14ac:dyDescent="0.25">
      <c r="A104" s="722"/>
      <c r="B104" s="722"/>
      <c r="C104" s="725"/>
      <c r="D104" s="728"/>
      <c r="E104" s="260">
        <v>2</v>
      </c>
      <c r="F104" s="466"/>
      <c r="G104" s="364"/>
      <c r="H104" s="364"/>
      <c r="I104" s="261" t="str">
        <f t="shared" si="10"/>
        <v xml:space="preserve">  </v>
      </c>
      <c r="J104" s="367"/>
      <c r="K104" s="262" t="s">
        <v>956</v>
      </c>
      <c r="L104" s="262" t="s">
        <v>956</v>
      </c>
      <c r="M104" s="367"/>
      <c r="N104" s="262" t="s">
        <v>956</v>
      </c>
      <c r="O104" s="370"/>
      <c r="P104" s="370"/>
      <c r="Q104" s="370"/>
      <c r="R104" s="370"/>
      <c r="S104" s="262" t="str">
        <f t="shared" si="9"/>
        <v/>
      </c>
      <c r="T104" s="262">
        <f>IF(L104='[3]11 FORMULAS'!$Q$5,T103-(T103*S104),T103)</f>
        <v>0.36</v>
      </c>
      <c r="U104" s="467">
        <f>IF(L104='[3]11 FORMULAS'!$Q$6,U103-(U103*S104),U103)</f>
        <v>0.8</v>
      </c>
      <c r="V104" s="731"/>
      <c r="W104" s="734"/>
      <c r="Y104" s="266"/>
      <c r="Z104" s="267"/>
      <c r="AA104" s="358"/>
    </row>
    <row r="105" spans="1:27" ht="14.25" customHeight="1" x14ac:dyDescent="0.25">
      <c r="A105" s="722"/>
      <c r="B105" s="722"/>
      <c r="C105" s="725"/>
      <c r="D105" s="728"/>
      <c r="E105" s="260">
        <v>3</v>
      </c>
      <c r="F105" s="466"/>
      <c r="G105" s="364"/>
      <c r="H105" s="364"/>
      <c r="I105" s="261" t="str">
        <f t="shared" si="10"/>
        <v xml:space="preserve">  </v>
      </c>
      <c r="J105" s="367"/>
      <c r="K105" s="262" t="s">
        <v>956</v>
      </c>
      <c r="L105" s="262" t="s">
        <v>956</v>
      </c>
      <c r="M105" s="367"/>
      <c r="N105" s="262" t="s">
        <v>956</v>
      </c>
      <c r="O105" s="370"/>
      <c r="P105" s="370"/>
      <c r="Q105" s="370"/>
      <c r="R105" s="370"/>
      <c r="S105" s="262" t="str">
        <f t="shared" si="9"/>
        <v/>
      </c>
      <c r="T105" s="262">
        <f>IF(L105='[3]11 FORMULAS'!$Q$5,T104-(T104*S105),T104)</f>
        <v>0.36</v>
      </c>
      <c r="U105" s="467">
        <f>IF(L105='[3]11 FORMULAS'!$Q$6,U104-(U104*S105),U104)</f>
        <v>0.8</v>
      </c>
      <c r="V105" s="731"/>
      <c r="W105" s="734"/>
      <c r="AA105" s="318"/>
    </row>
    <row r="106" spans="1:27" ht="14.25" customHeight="1" x14ac:dyDescent="0.25">
      <c r="A106" s="736"/>
      <c r="B106" s="736"/>
      <c r="C106" s="725"/>
      <c r="D106" s="728"/>
      <c r="E106" s="453">
        <v>4</v>
      </c>
      <c r="F106" s="466"/>
      <c r="G106" s="364"/>
      <c r="H106" s="364"/>
      <c r="I106" s="261" t="str">
        <f t="shared" si="10"/>
        <v xml:space="preserve">  </v>
      </c>
      <c r="J106" s="367"/>
      <c r="K106" s="262"/>
      <c r="L106" s="262"/>
      <c r="M106" s="367"/>
      <c r="N106" s="262"/>
      <c r="O106" s="370"/>
      <c r="P106" s="370"/>
      <c r="Q106" s="370"/>
      <c r="R106" s="370"/>
      <c r="S106" s="262">
        <f t="shared" si="9"/>
        <v>0</v>
      </c>
      <c r="T106" s="262">
        <f>IF(L106='[3]11 FORMULAS'!$Q$5,T105-(T105*S106),T105)</f>
        <v>0.36</v>
      </c>
      <c r="U106" s="467">
        <f>IF(L106='[3]11 FORMULAS'!$Q$6,U105-(U105*S106),U105)</f>
        <v>0.8</v>
      </c>
      <c r="V106" s="737"/>
      <c r="W106" s="738"/>
      <c r="AA106" s="318"/>
    </row>
    <row r="107" spans="1:27" ht="14.25" customHeight="1" x14ac:dyDescent="0.25">
      <c r="A107" s="736"/>
      <c r="B107" s="736"/>
      <c r="C107" s="725"/>
      <c r="D107" s="728"/>
      <c r="E107" s="453">
        <v>5</v>
      </c>
      <c r="F107" s="466"/>
      <c r="G107" s="364"/>
      <c r="H107" s="364"/>
      <c r="I107" s="261" t="str">
        <f t="shared" si="10"/>
        <v xml:space="preserve">  </v>
      </c>
      <c r="J107" s="367"/>
      <c r="K107" s="262"/>
      <c r="L107" s="262"/>
      <c r="M107" s="367"/>
      <c r="N107" s="262"/>
      <c r="O107" s="370"/>
      <c r="P107" s="370"/>
      <c r="Q107" s="370"/>
      <c r="R107" s="370"/>
      <c r="S107" s="262">
        <f t="shared" si="9"/>
        <v>0</v>
      </c>
      <c r="T107" s="262">
        <f>IF(L107='[3]11 FORMULAS'!$Q$5,T106-(T106*S107),T106)</f>
        <v>0.36</v>
      </c>
      <c r="U107" s="467">
        <f>IF(L107='[3]11 FORMULAS'!$Q$6,U106-(U106*S107),U106)</f>
        <v>0.8</v>
      </c>
      <c r="V107" s="737"/>
      <c r="W107" s="738"/>
      <c r="AA107" s="318"/>
    </row>
    <row r="108" spans="1:27" ht="15.75" thickBot="1" x14ac:dyDescent="0.3">
      <c r="A108" s="723"/>
      <c r="B108" s="723"/>
      <c r="C108" s="726"/>
      <c r="D108" s="729"/>
      <c r="E108" s="263">
        <v>6</v>
      </c>
      <c r="F108" s="468"/>
      <c r="G108" s="365"/>
      <c r="H108" s="365"/>
      <c r="I108" s="264" t="str">
        <f t="shared" si="10"/>
        <v xml:space="preserve">  </v>
      </c>
      <c r="J108" s="368"/>
      <c r="K108" s="265" t="s">
        <v>956</v>
      </c>
      <c r="L108" s="265" t="s">
        <v>956</v>
      </c>
      <c r="M108" s="368"/>
      <c r="N108" s="265" t="s">
        <v>956</v>
      </c>
      <c r="O108" s="371"/>
      <c r="P108" s="371"/>
      <c r="Q108" s="371"/>
      <c r="R108" s="371"/>
      <c r="S108" s="265" t="str">
        <f t="shared" si="9"/>
        <v/>
      </c>
      <c r="T108" s="265">
        <f>IF(L108='[3]11 FORMULAS'!$Q$5,T107-(T107*S108),T107)</f>
        <v>0.36</v>
      </c>
      <c r="U108" s="469">
        <f>IF(L108='[3]11 FORMULAS'!$Q$6,U107-(U107*S108),U107)</f>
        <v>0.8</v>
      </c>
      <c r="V108" s="732"/>
      <c r="W108" s="735"/>
      <c r="Y108" s="266"/>
      <c r="Z108" s="267"/>
      <c r="AA108" s="358"/>
    </row>
    <row r="109" spans="1:27" ht="128.25" x14ac:dyDescent="0.25">
      <c r="A109" s="721" t="str">
        <f>'4 MAPA CALOR INHERENTE'!A24</f>
        <v>R1GD</v>
      </c>
      <c r="B109" s="721" t="str">
        <f>'4 MAPA CALOR INHERENTE'!B24</f>
        <v>Posibilidad de afectación reputacional por perdida o extravió documental  debido a la falta de acatamiento de las directrices establecidas por el proceso de Recursos Físicos y documental por parte de los servidores y/o contratistas de la entidad</v>
      </c>
      <c r="C109" s="724" cm="1">
        <f t="array" ref="C109">IF(MOD(ROW()-7,6)=0, INDEX('3 PROBABIL E IMPACTO INHERENTE'!$E$7:$E$74, (ROW()-7)/6 + 1), "")</f>
        <v>0.6</v>
      </c>
      <c r="D109" s="727" cm="1">
        <f t="array" ref="D109">IF(MOD(ROW()-7,6)=0, INDEX('3 PROBABIL E IMPACTO INHERENTE'!$M$7:$M$74, (ROW()-7)/6 + 1), "")</f>
        <v>0.4</v>
      </c>
      <c r="E109" s="254">
        <v>1</v>
      </c>
      <c r="F109" s="464" t="s">
        <v>777</v>
      </c>
      <c r="G109" s="363" t="s">
        <v>778</v>
      </c>
      <c r="H109" s="363" t="s">
        <v>779</v>
      </c>
      <c r="I109" s="255" t="str">
        <f t="shared" si="10"/>
        <v>El líder de gestión documental   verifica   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v>
      </c>
      <c r="J109" s="366" t="s">
        <v>56</v>
      </c>
      <c r="K109" s="256">
        <v>0.25</v>
      </c>
      <c r="L109" s="256" t="s">
        <v>259</v>
      </c>
      <c r="M109" s="366" t="s">
        <v>54</v>
      </c>
      <c r="N109" s="256">
        <v>0.15</v>
      </c>
      <c r="O109" s="369" t="s">
        <v>391</v>
      </c>
      <c r="P109" s="369" t="s">
        <v>401</v>
      </c>
      <c r="Q109" s="369"/>
      <c r="R109" s="369"/>
      <c r="S109" s="256">
        <f t="shared" si="9"/>
        <v>0.4</v>
      </c>
      <c r="T109" s="256">
        <f>IF(L109='[3]11 FORMULAS'!$Q$5,C109-(C109*S109),C109)</f>
        <v>0.36</v>
      </c>
      <c r="U109" s="465">
        <f>IF(L109='[3]11 FORMULAS'!$Q$6,D109-(D109*S109),D109)</f>
        <v>0.4</v>
      </c>
      <c r="V109" s="730">
        <f>+IF(T114="","",T114)</f>
        <v>0.12959999999999999</v>
      </c>
      <c r="W109" s="733">
        <f>+IF(U114="","",U114)</f>
        <v>0.4</v>
      </c>
      <c r="Y109" s="266"/>
      <c r="Z109" s="267"/>
      <c r="AA109" s="358"/>
    </row>
    <row r="110" spans="1:27" ht="171" x14ac:dyDescent="0.25">
      <c r="A110" s="722"/>
      <c r="B110" s="722"/>
      <c r="C110" s="725"/>
      <c r="D110" s="728"/>
      <c r="E110" s="260">
        <v>2</v>
      </c>
      <c r="F110" s="466" t="s">
        <v>780</v>
      </c>
      <c r="G110" s="364" t="s">
        <v>781</v>
      </c>
      <c r="H110" s="364" t="s">
        <v>782</v>
      </c>
      <c r="I110" s="261" t="str">
        <f t="shared" si="10"/>
        <v>El líder de gestión documental   verifica   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v>
      </c>
      <c r="J110" s="367" t="s">
        <v>56</v>
      </c>
      <c r="K110" s="262">
        <v>0.25</v>
      </c>
      <c r="L110" s="262" t="s">
        <v>259</v>
      </c>
      <c r="M110" s="367" t="s">
        <v>54</v>
      </c>
      <c r="N110" s="262">
        <v>0.15</v>
      </c>
      <c r="O110" s="370" t="s">
        <v>391</v>
      </c>
      <c r="P110" s="370" t="s">
        <v>402</v>
      </c>
      <c r="Q110" s="370"/>
      <c r="R110" s="370"/>
      <c r="S110" s="262">
        <f t="shared" si="9"/>
        <v>0.4</v>
      </c>
      <c r="T110" s="262">
        <f>IF(L110='[3]11 FORMULAS'!$Q$5,T109-(T109*S110),T109)</f>
        <v>0.216</v>
      </c>
      <c r="U110" s="467">
        <f>IF(L110='[3]11 FORMULAS'!$Q$6,U109-(U109*S110),U109)</f>
        <v>0.4</v>
      </c>
      <c r="V110" s="731"/>
      <c r="W110" s="734"/>
      <c r="Y110" s="266"/>
      <c r="Z110" s="267"/>
      <c r="AA110" s="358"/>
    </row>
    <row r="111" spans="1:27" ht="128.25" x14ac:dyDescent="0.25">
      <c r="A111" s="722"/>
      <c r="B111" s="722"/>
      <c r="C111" s="725"/>
      <c r="D111" s="728"/>
      <c r="E111" s="260">
        <v>3</v>
      </c>
      <c r="F111" s="466" t="s">
        <v>780</v>
      </c>
      <c r="G111" s="364" t="s">
        <v>783</v>
      </c>
      <c r="H111" s="364" t="s">
        <v>784</v>
      </c>
      <c r="I111" s="261" t="str">
        <f t="shared" si="10"/>
        <v>El líder de gestión documental   verifica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v>
      </c>
      <c r="J111" s="367" t="s">
        <v>56</v>
      </c>
      <c r="K111" s="262">
        <v>0.25</v>
      </c>
      <c r="L111" s="262" t="s">
        <v>259</v>
      </c>
      <c r="M111" s="367" t="s">
        <v>54</v>
      </c>
      <c r="N111" s="262">
        <v>0.15</v>
      </c>
      <c r="O111" s="370" t="s">
        <v>391</v>
      </c>
      <c r="P111" s="370" t="s">
        <v>394</v>
      </c>
      <c r="Q111" s="370"/>
      <c r="R111" s="370"/>
      <c r="S111" s="262">
        <f t="shared" si="9"/>
        <v>0.4</v>
      </c>
      <c r="T111" s="262">
        <f>IF(L111='[3]11 FORMULAS'!$Q$5,T110-(T110*S111),T110)</f>
        <v>0.12959999999999999</v>
      </c>
      <c r="U111" s="467">
        <f>IF(L111='[3]11 FORMULAS'!$Q$6,U110-(U110*S111),U110)</f>
        <v>0.4</v>
      </c>
      <c r="V111" s="731"/>
      <c r="W111" s="734"/>
      <c r="AA111" s="318"/>
    </row>
    <row r="112" spans="1:27" x14ac:dyDescent="0.25">
      <c r="A112" s="736"/>
      <c r="B112" s="736"/>
      <c r="C112" s="725"/>
      <c r="D112" s="728"/>
      <c r="E112" s="453">
        <v>4</v>
      </c>
      <c r="F112" s="466"/>
      <c r="G112" s="364"/>
      <c r="H112" s="364"/>
      <c r="I112" s="261" t="str">
        <f t="shared" si="10"/>
        <v xml:space="preserve">  </v>
      </c>
      <c r="J112" s="367"/>
      <c r="K112" s="262"/>
      <c r="L112" s="262"/>
      <c r="M112" s="367"/>
      <c r="N112" s="262"/>
      <c r="O112" s="370"/>
      <c r="P112" s="370"/>
      <c r="Q112" s="370"/>
      <c r="R112" s="370"/>
      <c r="S112" s="262">
        <f t="shared" si="9"/>
        <v>0</v>
      </c>
      <c r="T112" s="262">
        <f>IF(L112='[3]11 FORMULAS'!$Q$5,T111-(T111*S112),T111)</f>
        <v>0.12959999999999999</v>
      </c>
      <c r="U112" s="467">
        <f>IF(L112='[3]11 FORMULAS'!$Q$6,U111-(U111*S112),U111)</f>
        <v>0.4</v>
      </c>
      <c r="V112" s="737"/>
      <c r="W112" s="738"/>
      <c r="AA112" s="318"/>
    </row>
    <row r="113" spans="1:27" x14ac:dyDescent="0.25">
      <c r="A113" s="736"/>
      <c r="B113" s="736"/>
      <c r="C113" s="725"/>
      <c r="D113" s="728"/>
      <c r="E113" s="453">
        <v>5</v>
      </c>
      <c r="F113" s="466"/>
      <c r="G113" s="364"/>
      <c r="H113" s="364"/>
      <c r="I113" s="261" t="str">
        <f t="shared" si="10"/>
        <v xml:space="preserve">  </v>
      </c>
      <c r="J113" s="367"/>
      <c r="K113" s="262"/>
      <c r="L113" s="262"/>
      <c r="M113" s="367"/>
      <c r="N113" s="262"/>
      <c r="O113" s="370"/>
      <c r="P113" s="370"/>
      <c r="Q113" s="370"/>
      <c r="R113" s="370"/>
      <c r="S113" s="262">
        <f t="shared" si="9"/>
        <v>0</v>
      </c>
      <c r="T113" s="262">
        <f>IF(L113='[3]11 FORMULAS'!$Q$5,T112-(T112*S113),T112)</f>
        <v>0.12959999999999999</v>
      </c>
      <c r="U113" s="467">
        <f>IF(L113='[3]11 FORMULAS'!$Q$6,U112-(U112*S113),U112)</f>
        <v>0.4</v>
      </c>
      <c r="V113" s="737"/>
      <c r="W113" s="738"/>
      <c r="AA113" s="318"/>
    </row>
    <row r="114" spans="1:27" ht="15.75" thickBot="1" x14ac:dyDescent="0.3">
      <c r="A114" s="723"/>
      <c r="B114" s="723"/>
      <c r="C114" s="726"/>
      <c r="D114" s="729"/>
      <c r="E114" s="263">
        <v>6</v>
      </c>
      <c r="F114" s="468"/>
      <c r="G114" s="365"/>
      <c r="H114" s="365"/>
      <c r="I114" s="264" t="str">
        <f t="shared" si="10"/>
        <v xml:space="preserve">  </v>
      </c>
      <c r="J114" s="368"/>
      <c r="K114" s="265" t="s">
        <v>956</v>
      </c>
      <c r="L114" s="265" t="s">
        <v>956</v>
      </c>
      <c r="M114" s="368"/>
      <c r="N114" s="265" t="s">
        <v>956</v>
      </c>
      <c r="O114" s="371"/>
      <c r="P114" s="371"/>
      <c r="Q114" s="371"/>
      <c r="R114" s="371"/>
      <c r="S114" s="265" t="str">
        <f t="shared" si="9"/>
        <v/>
      </c>
      <c r="T114" s="265">
        <f>IF(L114='[3]11 FORMULAS'!$Q$5,T113-(T113*S114),T113)</f>
        <v>0.12959999999999999</v>
      </c>
      <c r="U114" s="469">
        <f>IF(L114='[3]11 FORMULAS'!$Q$6,U113-(U113*S114),U113)</f>
        <v>0.4</v>
      </c>
      <c r="V114" s="732"/>
      <c r="W114" s="735"/>
      <c r="Y114" s="266"/>
      <c r="Z114" s="267"/>
      <c r="AA114" s="358"/>
    </row>
    <row r="115" spans="1:27" ht="142.5" x14ac:dyDescent="0.25">
      <c r="A115" s="721" t="str">
        <f>'4 MAPA CALOR INHERENTE'!A25</f>
        <v>R1GRF</v>
      </c>
      <c r="B115" s="721" t="str">
        <f>'4 MAPA CALOR INHERENTE'!B25</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115" s="724" cm="1">
        <f t="array" ref="C115">IF(MOD(ROW()-7,6)=0, INDEX('3 PROBABIL E IMPACTO INHERENTE'!$E$7:$E$74, (ROW()-7)/6 + 1), "")</f>
        <v>0.6</v>
      </c>
      <c r="D115" s="727" cm="1">
        <f t="array" ref="D115">IF(MOD(ROW()-7,6)=0, INDEX('3 PROBABIL E IMPACTO INHERENTE'!$M$7:$M$74, (ROW()-7)/6 + 1), "")</f>
        <v>0.4</v>
      </c>
      <c r="E115" s="254">
        <v>1</v>
      </c>
      <c r="F115" s="464" t="s">
        <v>785</v>
      </c>
      <c r="G115" s="363" t="s">
        <v>728</v>
      </c>
      <c r="H115" s="363" t="s">
        <v>786</v>
      </c>
      <c r="I115" s="255" t="str">
        <f t="shared" si="10"/>
        <v>El almacenista general  verifica  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v>
      </c>
      <c r="J115" s="366" t="s">
        <v>56</v>
      </c>
      <c r="K115" s="256">
        <v>0.25</v>
      </c>
      <c r="L115" s="256" t="s">
        <v>259</v>
      </c>
      <c r="M115" s="366" t="s">
        <v>54</v>
      </c>
      <c r="N115" s="256">
        <v>0.15</v>
      </c>
      <c r="O115" s="369" t="s">
        <v>391</v>
      </c>
      <c r="P115" s="369" t="s">
        <v>402</v>
      </c>
      <c r="Q115" s="369"/>
      <c r="R115" s="369"/>
      <c r="S115" s="256">
        <f t="shared" si="9"/>
        <v>0.4</v>
      </c>
      <c r="T115" s="256">
        <f>IF(L115='[3]11 FORMULAS'!$Q$5,C115-(C115*S115),C115)</f>
        <v>0.36</v>
      </c>
      <c r="U115" s="465">
        <f>IF(L115='[3]11 FORMULAS'!$Q$6,D115-(D115*S115),D115)</f>
        <v>0.4</v>
      </c>
      <c r="V115" s="730">
        <f>+IF(T120="","",T120)</f>
        <v>0.12959999999999999</v>
      </c>
      <c r="W115" s="733">
        <f>+IF(U120="","",U120)</f>
        <v>0.4</v>
      </c>
      <c r="Y115" s="266"/>
      <c r="Z115" s="267"/>
      <c r="AA115" s="358"/>
    </row>
    <row r="116" spans="1:27" ht="128.25" x14ac:dyDescent="0.25">
      <c r="A116" s="722"/>
      <c r="B116" s="722"/>
      <c r="C116" s="725"/>
      <c r="D116" s="728"/>
      <c r="E116" s="260">
        <v>2</v>
      </c>
      <c r="F116" s="466" t="s">
        <v>785</v>
      </c>
      <c r="G116" s="364" t="s">
        <v>717</v>
      </c>
      <c r="H116" s="364" t="s">
        <v>787</v>
      </c>
      <c r="I116" s="261" t="str">
        <f t="shared" si="10"/>
        <v>El almacenista general  verifica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v>
      </c>
      <c r="J116" s="367" t="s">
        <v>56</v>
      </c>
      <c r="K116" s="262">
        <v>0.25</v>
      </c>
      <c r="L116" s="262" t="s">
        <v>259</v>
      </c>
      <c r="M116" s="367" t="s">
        <v>54</v>
      </c>
      <c r="N116" s="262">
        <v>0.15</v>
      </c>
      <c r="O116" s="370" t="s">
        <v>391</v>
      </c>
      <c r="P116" s="370" t="s">
        <v>401</v>
      </c>
      <c r="Q116" s="370"/>
      <c r="R116" s="370"/>
      <c r="S116" s="262">
        <f t="shared" si="9"/>
        <v>0.4</v>
      </c>
      <c r="T116" s="262">
        <f>IF(L116='[3]11 FORMULAS'!$Q$5,T115-(T115*S116),T115)</f>
        <v>0.216</v>
      </c>
      <c r="U116" s="467">
        <f>IF(L116='[3]11 FORMULAS'!$Q$6,U115-(U115*S116),U115)</f>
        <v>0.4</v>
      </c>
      <c r="V116" s="731"/>
      <c r="W116" s="734"/>
      <c r="Y116" s="266"/>
      <c r="Z116" s="267"/>
      <c r="AA116" s="358"/>
    </row>
    <row r="117" spans="1:27" ht="114" x14ac:dyDescent="0.25">
      <c r="A117" s="722"/>
      <c r="B117" s="722"/>
      <c r="C117" s="725"/>
      <c r="D117" s="728"/>
      <c r="E117" s="260">
        <v>3</v>
      </c>
      <c r="F117" s="466" t="s">
        <v>788</v>
      </c>
      <c r="G117" s="364" t="s">
        <v>702</v>
      </c>
      <c r="H117" s="364" t="s">
        <v>789</v>
      </c>
      <c r="I117" s="261" t="str">
        <f t="shared" si="10"/>
        <v>El almacenista general  verifica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v>
      </c>
      <c r="J117" s="367" t="s">
        <v>56</v>
      </c>
      <c r="K117" s="262">
        <v>0.25</v>
      </c>
      <c r="L117" s="262" t="s">
        <v>259</v>
      </c>
      <c r="M117" s="367" t="s">
        <v>54</v>
      </c>
      <c r="N117" s="262">
        <v>0.15</v>
      </c>
      <c r="O117" s="370" t="s">
        <v>391</v>
      </c>
      <c r="P117" s="370" t="s">
        <v>399</v>
      </c>
      <c r="Q117" s="370"/>
      <c r="R117" s="370"/>
      <c r="S117" s="262">
        <f t="shared" si="9"/>
        <v>0.4</v>
      </c>
      <c r="T117" s="262">
        <f>IF(L117='[3]11 FORMULAS'!$Q$5,T116-(T116*S117),T116)</f>
        <v>0.12959999999999999</v>
      </c>
      <c r="U117" s="467">
        <f>IF(L117='[3]11 FORMULAS'!$Q$6,U116-(U116*S117),U116)</f>
        <v>0.4</v>
      </c>
      <c r="V117" s="731"/>
      <c r="W117" s="734"/>
      <c r="AA117" s="318"/>
    </row>
    <row r="118" spans="1:27" x14ac:dyDescent="0.25">
      <c r="A118" s="736"/>
      <c r="B118" s="736"/>
      <c r="C118" s="725"/>
      <c r="D118" s="728"/>
      <c r="E118" s="453">
        <v>4</v>
      </c>
      <c r="F118" s="466"/>
      <c r="G118" s="364"/>
      <c r="H118" s="364"/>
      <c r="I118" s="261" t="str">
        <f t="shared" si="10"/>
        <v xml:space="preserve">  </v>
      </c>
      <c r="J118" s="367"/>
      <c r="K118" s="262"/>
      <c r="L118" s="262"/>
      <c r="M118" s="367"/>
      <c r="N118" s="262"/>
      <c r="O118" s="370"/>
      <c r="P118" s="370"/>
      <c r="Q118" s="370"/>
      <c r="R118" s="370"/>
      <c r="S118" s="262">
        <f t="shared" si="9"/>
        <v>0</v>
      </c>
      <c r="T118" s="262">
        <f>IF(L118='[3]11 FORMULAS'!$Q$5,T117-(T117*S118),T117)</f>
        <v>0.12959999999999999</v>
      </c>
      <c r="U118" s="467">
        <f>IF(L118='[3]11 FORMULAS'!$Q$6,U117-(U117*S118),U117)</f>
        <v>0.4</v>
      </c>
      <c r="V118" s="737"/>
      <c r="W118" s="738"/>
      <c r="AA118" s="318"/>
    </row>
    <row r="119" spans="1:27" x14ac:dyDescent="0.25">
      <c r="A119" s="736"/>
      <c r="B119" s="736"/>
      <c r="C119" s="725"/>
      <c r="D119" s="728"/>
      <c r="E119" s="453">
        <v>5</v>
      </c>
      <c r="F119" s="466"/>
      <c r="G119" s="364"/>
      <c r="H119" s="364"/>
      <c r="I119" s="261" t="str">
        <f t="shared" si="10"/>
        <v xml:space="preserve">  </v>
      </c>
      <c r="J119" s="367"/>
      <c r="K119" s="262"/>
      <c r="L119" s="262"/>
      <c r="M119" s="367"/>
      <c r="N119" s="262"/>
      <c r="O119" s="370"/>
      <c r="P119" s="370"/>
      <c r="Q119" s="370"/>
      <c r="R119" s="370"/>
      <c r="S119" s="262">
        <f>+IFERROR(K119+N119,"")</f>
        <v>0</v>
      </c>
      <c r="T119" s="262">
        <f>IF(L119='[3]11 FORMULAS'!$Q$5,T118-(T118*S119),T118)</f>
        <v>0.12959999999999999</v>
      </c>
      <c r="U119" s="467">
        <f>IF(L119='[3]11 FORMULAS'!$Q$6,U118-(U118*S119),U118)</f>
        <v>0.4</v>
      </c>
      <c r="V119" s="737"/>
      <c r="W119" s="738"/>
      <c r="AA119" s="318"/>
    </row>
    <row r="120" spans="1:27" ht="15.75" thickBot="1" x14ac:dyDescent="0.3">
      <c r="A120" s="723"/>
      <c r="B120" s="723"/>
      <c r="C120" s="726"/>
      <c r="D120" s="729"/>
      <c r="E120" s="263">
        <v>6</v>
      </c>
      <c r="F120" s="468"/>
      <c r="G120" s="365"/>
      <c r="H120" s="365"/>
      <c r="I120" s="264" t="str">
        <f t="shared" si="10"/>
        <v xml:space="preserve">  </v>
      </c>
      <c r="J120" s="368"/>
      <c r="K120" s="265" t="s">
        <v>956</v>
      </c>
      <c r="L120" s="265" t="s">
        <v>956</v>
      </c>
      <c r="M120" s="368"/>
      <c r="N120" s="265" t="s">
        <v>956</v>
      </c>
      <c r="O120" s="371"/>
      <c r="P120" s="371"/>
      <c r="Q120" s="371"/>
      <c r="R120" s="371"/>
      <c r="S120" s="265" t="str">
        <f t="shared" si="9"/>
        <v/>
      </c>
      <c r="T120" s="265">
        <f>IF(L120='[3]11 FORMULAS'!$Q$5,T119-(T119*S120),T119)</f>
        <v>0.12959999999999999</v>
      </c>
      <c r="U120" s="469">
        <f>IF(L120='[3]11 FORMULAS'!$Q$6,U119-(U119*S120),U119)</f>
        <v>0.4</v>
      </c>
      <c r="V120" s="732"/>
      <c r="W120" s="735"/>
      <c r="Y120" s="266"/>
      <c r="Z120" s="267"/>
      <c r="AA120" s="358"/>
    </row>
    <row r="121" spans="1:27" ht="171" x14ac:dyDescent="0.25">
      <c r="A121" s="721" t="str">
        <f>'4 MAPA CALOR INHERENTE'!A26</f>
        <v>R1GT</v>
      </c>
      <c r="B121" s="721" t="str">
        <f>'4 MAPA CALOR INHERENTE'!B26</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121" s="724" cm="1">
        <f t="array" ref="C121">IF(MOD(ROW()-7,6)=0, INDEX('3 PROBABIL E IMPACTO INHERENTE'!$E$7:$E$74, (ROW()-7)/6 + 1), "")</f>
        <v>0.6</v>
      </c>
      <c r="D121" s="727" cm="1">
        <f t="array" ref="D121">IF(MOD(ROW()-7,6)=0, INDEX('3 PROBABIL E IMPACTO INHERENTE'!$M$7:$M$74, (ROW()-7)/6 + 1), "")</f>
        <v>0.4</v>
      </c>
      <c r="E121" s="254">
        <v>1</v>
      </c>
      <c r="F121" s="464" t="s">
        <v>790</v>
      </c>
      <c r="G121" s="363" t="s">
        <v>791</v>
      </c>
      <c r="H121" s="363" t="s">
        <v>792</v>
      </c>
      <c r="I121" s="255" t="str">
        <f t="shared" si="10"/>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J121" s="366" t="s">
        <v>69</v>
      </c>
      <c r="K121" s="256">
        <v>0.15</v>
      </c>
      <c r="L121" s="256" t="s">
        <v>259</v>
      </c>
      <c r="M121" s="366" t="s">
        <v>54</v>
      </c>
      <c r="N121" s="256">
        <v>0.15</v>
      </c>
      <c r="O121" s="369" t="s">
        <v>391</v>
      </c>
      <c r="P121" s="369" t="s">
        <v>394</v>
      </c>
      <c r="Q121" s="369"/>
      <c r="R121" s="369"/>
      <c r="S121" s="256">
        <f t="shared" si="9"/>
        <v>0.3</v>
      </c>
      <c r="T121" s="256">
        <f>IF(L121='[3]11 FORMULAS'!$Q$5,C121-(C121*S121),C121)</f>
        <v>0.42</v>
      </c>
      <c r="U121" s="465">
        <f>IF(L121='[3]11 FORMULAS'!$Q$6,D121-(D121*S121),D121)</f>
        <v>0.4</v>
      </c>
      <c r="V121" s="730">
        <f>+IF(T126="","",T126)</f>
        <v>0.42</v>
      </c>
      <c r="W121" s="733">
        <f>+IF(U126="","",U126)</f>
        <v>0.4</v>
      </c>
      <c r="Y121" s="266"/>
      <c r="Z121" s="267"/>
      <c r="AA121" s="358"/>
    </row>
    <row r="122" spans="1:27" ht="15" x14ac:dyDescent="0.25">
      <c r="A122" s="722"/>
      <c r="B122" s="722"/>
      <c r="C122" s="725"/>
      <c r="D122" s="728"/>
      <c r="E122" s="260">
        <v>2</v>
      </c>
      <c r="F122" s="466"/>
      <c r="G122" s="364"/>
      <c r="H122" s="364"/>
      <c r="I122" s="261" t="str">
        <f t="shared" si="10"/>
        <v xml:space="preserve">  </v>
      </c>
      <c r="J122" s="367"/>
      <c r="K122" s="262"/>
      <c r="L122" s="262"/>
      <c r="M122" s="367"/>
      <c r="N122" s="262"/>
      <c r="O122" s="370"/>
      <c r="P122" s="370"/>
      <c r="Q122" s="370"/>
      <c r="R122" s="370"/>
      <c r="S122" s="262">
        <f t="shared" si="9"/>
        <v>0</v>
      </c>
      <c r="T122" s="262">
        <f>IF(L122='[3]11 FORMULAS'!$Q$5,T121-(T121*S122),T121)</f>
        <v>0.42</v>
      </c>
      <c r="U122" s="467">
        <f>IF(L122='[3]11 FORMULAS'!$Q$6,U121-(U121*S122),U121)</f>
        <v>0.4</v>
      </c>
      <c r="V122" s="731"/>
      <c r="W122" s="734"/>
      <c r="Y122" s="266"/>
      <c r="Z122" s="267"/>
      <c r="AA122" s="358"/>
    </row>
    <row r="123" spans="1:27" ht="14.25" customHeight="1" x14ac:dyDescent="0.25">
      <c r="A123" s="722"/>
      <c r="B123" s="722"/>
      <c r="C123" s="725"/>
      <c r="D123" s="728"/>
      <c r="E123" s="260">
        <v>3</v>
      </c>
      <c r="F123" s="466"/>
      <c r="G123" s="364"/>
      <c r="H123" s="364"/>
      <c r="I123" s="261" t="str">
        <f t="shared" si="10"/>
        <v xml:space="preserve">  </v>
      </c>
      <c r="J123" s="367"/>
      <c r="K123" s="262" t="s">
        <v>956</v>
      </c>
      <c r="L123" s="262" t="s">
        <v>956</v>
      </c>
      <c r="M123" s="367"/>
      <c r="N123" s="262" t="s">
        <v>956</v>
      </c>
      <c r="O123" s="370"/>
      <c r="P123" s="370"/>
      <c r="Q123" s="370"/>
      <c r="R123" s="370"/>
      <c r="S123" s="262" t="str">
        <f t="shared" si="9"/>
        <v/>
      </c>
      <c r="T123" s="262">
        <f>IF(L123='[3]11 FORMULAS'!$Q$5,T122-(T122*S123),T122)</f>
        <v>0.42</v>
      </c>
      <c r="U123" s="467">
        <f>IF(L123='[3]11 FORMULAS'!$Q$6,U122-(U122*S123),U122)</f>
        <v>0.4</v>
      </c>
      <c r="V123" s="731"/>
      <c r="W123" s="734"/>
      <c r="AA123" s="318"/>
    </row>
    <row r="124" spans="1:27" ht="14.25" customHeight="1" x14ac:dyDescent="0.25">
      <c r="A124" s="736"/>
      <c r="B124" s="736"/>
      <c r="C124" s="725"/>
      <c r="D124" s="728"/>
      <c r="E124" s="453">
        <v>4</v>
      </c>
      <c r="F124" s="466"/>
      <c r="G124" s="364"/>
      <c r="H124" s="364"/>
      <c r="I124" s="261" t="str">
        <f t="shared" si="10"/>
        <v xml:space="preserve">  </v>
      </c>
      <c r="J124" s="367"/>
      <c r="K124" s="262"/>
      <c r="L124" s="262"/>
      <c r="M124" s="367"/>
      <c r="N124" s="262"/>
      <c r="O124" s="370"/>
      <c r="P124" s="370"/>
      <c r="Q124" s="370"/>
      <c r="R124" s="370"/>
      <c r="S124" s="262">
        <f t="shared" si="9"/>
        <v>0</v>
      </c>
      <c r="T124" s="262">
        <f>IF(L124='[3]11 FORMULAS'!$Q$5,T123-(T123*S124),T123)</f>
        <v>0.42</v>
      </c>
      <c r="U124" s="467">
        <f>IF(L124='[3]11 FORMULAS'!$Q$6,U123-(U123*S124),U123)</f>
        <v>0.4</v>
      </c>
      <c r="V124" s="737"/>
      <c r="W124" s="738"/>
      <c r="AA124" s="318"/>
    </row>
    <row r="125" spans="1:27" ht="14.25" customHeight="1" x14ac:dyDescent="0.25">
      <c r="A125" s="736"/>
      <c r="B125" s="736"/>
      <c r="C125" s="725"/>
      <c r="D125" s="728"/>
      <c r="E125" s="453">
        <v>5</v>
      </c>
      <c r="F125" s="466"/>
      <c r="G125" s="364"/>
      <c r="H125" s="364"/>
      <c r="I125" s="261" t="str">
        <f t="shared" si="10"/>
        <v xml:space="preserve">  </v>
      </c>
      <c r="J125" s="367"/>
      <c r="K125" s="262"/>
      <c r="L125" s="262"/>
      <c r="M125" s="367"/>
      <c r="N125" s="262"/>
      <c r="O125" s="370"/>
      <c r="P125" s="370"/>
      <c r="Q125" s="370"/>
      <c r="R125" s="370"/>
      <c r="S125" s="262">
        <f t="shared" si="9"/>
        <v>0</v>
      </c>
      <c r="T125" s="262">
        <f>IF(L125='[3]11 FORMULAS'!$Q$5,T124-(T124*S125),T124)</f>
        <v>0.42</v>
      </c>
      <c r="U125" s="467">
        <f>IF(L125='[3]11 FORMULAS'!$Q$6,U124-(U124*S125),U124)</f>
        <v>0.4</v>
      </c>
      <c r="V125" s="737"/>
      <c r="W125" s="738"/>
      <c r="AA125" s="318"/>
    </row>
    <row r="126" spans="1:27" ht="15.75" thickBot="1" x14ac:dyDescent="0.3">
      <c r="A126" s="723"/>
      <c r="B126" s="723"/>
      <c r="C126" s="726"/>
      <c r="D126" s="729"/>
      <c r="E126" s="263">
        <v>6</v>
      </c>
      <c r="F126" s="468"/>
      <c r="G126" s="365"/>
      <c r="H126" s="365"/>
      <c r="I126" s="264" t="str">
        <f t="shared" si="10"/>
        <v xml:space="preserve">  </v>
      </c>
      <c r="J126" s="368"/>
      <c r="K126" s="265" t="s">
        <v>956</v>
      </c>
      <c r="L126" s="265" t="s">
        <v>956</v>
      </c>
      <c r="M126" s="368"/>
      <c r="N126" s="265" t="s">
        <v>956</v>
      </c>
      <c r="O126" s="371"/>
      <c r="P126" s="371"/>
      <c r="Q126" s="371"/>
      <c r="R126" s="371"/>
      <c r="S126" s="265" t="str">
        <f t="shared" si="9"/>
        <v/>
      </c>
      <c r="T126" s="265">
        <f>IF(L126='[3]11 FORMULAS'!$Q$5,T125-(T125*S126),T125)</f>
        <v>0.42</v>
      </c>
      <c r="U126" s="469">
        <f>IF(L126='[3]11 FORMULAS'!$Q$6,U125-(U125*S126),U125)</f>
        <v>0.4</v>
      </c>
      <c r="V126" s="732"/>
      <c r="W126" s="735"/>
      <c r="X126" s="359"/>
      <c r="Y126" s="360"/>
      <c r="Z126" s="361"/>
      <c r="AA126" s="362"/>
    </row>
    <row r="127" spans="1:27" ht="256.5" x14ac:dyDescent="0.25">
      <c r="A127" s="721" t="str">
        <f>'4 MAPA CALOR INHERENTE'!A27</f>
        <v>R2GT</v>
      </c>
      <c r="B127" s="721" t="str">
        <f>'4 MAPA CALOR INHERENTE'!B27</f>
        <v>Posibilidad de afectación económica or investigaciones, demandas y/o sanciones debido falencias en el seguimiento a la ejecución contractual</v>
      </c>
      <c r="C127" s="724" cm="1">
        <f t="array" ref="C127">IF(MOD(ROW()-7,6)=0, INDEX('3 PROBABIL E IMPACTO INHERENTE'!$E$7:$E$74, (ROW()-7)/6 + 1), "")</f>
        <v>0.4</v>
      </c>
      <c r="D127" s="727" cm="1">
        <f t="array" ref="D127">IF(MOD(ROW()-7,6)=0, INDEX('3 PROBABIL E IMPACTO INHERENTE'!$M$7:$M$74, (ROW()-7)/6 + 1), "")</f>
        <v>0.4</v>
      </c>
      <c r="E127" s="254">
        <v>1</v>
      </c>
      <c r="F127" s="464" t="s">
        <v>793</v>
      </c>
      <c r="G127" s="363" t="s">
        <v>781</v>
      </c>
      <c r="H127" s="363" t="s">
        <v>794</v>
      </c>
      <c r="I127" s="255" t="str">
        <f t="shared" si="10"/>
        <v>El(la) Director(a) de Tecnologías y Sistemas de la Información o quien designe para apoyar la supervisión  verifica   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v>
      </c>
      <c r="J127" s="366" t="s">
        <v>56</v>
      </c>
      <c r="K127" s="256">
        <v>0.25</v>
      </c>
      <c r="L127" s="256" t="s">
        <v>259</v>
      </c>
      <c r="M127" s="366" t="s">
        <v>54</v>
      </c>
      <c r="N127" s="256">
        <v>0.15</v>
      </c>
      <c r="O127" s="369" t="s">
        <v>391</v>
      </c>
      <c r="P127" s="369" t="s">
        <v>397</v>
      </c>
      <c r="Q127" s="369"/>
      <c r="R127" s="369"/>
      <c r="S127" s="256">
        <f t="shared" si="9"/>
        <v>0.4</v>
      </c>
      <c r="T127" s="256">
        <f>IF(L127='[3]11 FORMULAS'!$Q$5,C127-(C127*S127),C127)</f>
        <v>0.24</v>
      </c>
      <c r="U127" s="465">
        <f>IF(L127='[3]11 FORMULAS'!$Q$6,D127-(D127*S127),D127)</f>
        <v>0.4</v>
      </c>
      <c r="V127" s="730">
        <f t="shared" ref="V127:W127" si="11">+IF(T132="","",T132)</f>
        <v>0.24</v>
      </c>
      <c r="W127" s="733">
        <f t="shared" si="11"/>
        <v>0.4</v>
      </c>
      <c r="Y127" s="266"/>
      <c r="Z127" s="267"/>
      <c r="AA127" s="267"/>
    </row>
    <row r="128" spans="1:27" ht="15" x14ac:dyDescent="0.25">
      <c r="A128" s="722"/>
      <c r="B128" s="722"/>
      <c r="C128" s="725"/>
      <c r="D128" s="728"/>
      <c r="E128" s="260">
        <v>2</v>
      </c>
      <c r="F128" s="466"/>
      <c r="G128" s="364"/>
      <c r="H128" s="364"/>
      <c r="I128" s="261" t="str">
        <f t="shared" si="10"/>
        <v xml:space="preserve">  </v>
      </c>
      <c r="J128" s="367"/>
      <c r="K128" s="262"/>
      <c r="L128" s="262"/>
      <c r="M128" s="367"/>
      <c r="N128" s="262"/>
      <c r="O128" s="370"/>
      <c r="P128" s="370"/>
      <c r="Q128" s="370"/>
      <c r="R128" s="370"/>
      <c r="S128" s="262">
        <f t="shared" si="9"/>
        <v>0</v>
      </c>
      <c r="T128" s="262">
        <f>IF(L128='[3]11 FORMULAS'!$Q$5,T127-(T127*S128),T127)</f>
        <v>0.24</v>
      </c>
      <c r="U128" s="467">
        <f>IF(L128='[3]11 FORMULAS'!$Q$6,U127-(U127*S128),U127)</f>
        <v>0.4</v>
      </c>
      <c r="V128" s="731"/>
      <c r="W128" s="734"/>
      <c r="Y128" s="266"/>
      <c r="Z128" s="267"/>
      <c r="AA128" s="267"/>
    </row>
    <row r="129" spans="1:23" x14ac:dyDescent="0.25">
      <c r="A129" s="722"/>
      <c r="B129" s="722"/>
      <c r="C129" s="725"/>
      <c r="D129" s="728"/>
      <c r="E129" s="260">
        <v>3</v>
      </c>
      <c r="F129" s="466"/>
      <c r="G129" s="364"/>
      <c r="H129" s="364"/>
      <c r="I129" s="261" t="str">
        <f t="shared" si="10"/>
        <v xml:space="preserve">  </v>
      </c>
      <c r="J129" s="367"/>
      <c r="K129" s="262"/>
      <c r="L129" s="262"/>
      <c r="M129" s="367"/>
      <c r="N129" s="262"/>
      <c r="O129" s="370"/>
      <c r="P129" s="370"/>
      <c r="Q129" s="370"/>
      <c r="R129" s="370"/>
      <c r="S129" s="262">
        <f t="shared" si="9"/>
        <v>0</v>
      </c>
      <c r="T129" s="262">
        <f>IF(L129='[3]11 FORMULAS'!$Q$5,T128-(T128*S129),T128)</f>
        <v>0.24</v>
      </c>
      <c r="U129" s="467">
        <f>IF(L129='[3]11 FORMULAS'!$Q$6,U128-(U128*S129),U128)</f>
        <v>0.4</v>
      </c>
      <c r="V129" s="731"/>
      <c r="W129" s="734"/>
    </row>
    <row r="130" spans="1:23" x14ac:dyDescent="0.25">
      <c r="A130" s="736"/>
      <c r="B130" s="736"/>
      <c r="C130" s="725"/>
      <c r="D130" s="728"/>
      <c r="E130" s="453">
        <v>4</v>
      </c>
      <c r="F130" s="466"/>
      <c r="G130" s="364"/>
      <c r="H130" s="364"/>
      <c r="I130" s="261" t="str">
        <f t="shared" si="10"/>
        <v xml:space="preserve">  </v>
      </c>
      <c r="J130" s="367"/>
      <c r="K130" s="262"/>
      <c r="L130" s="262"/>
      <c r="M130" s="367"/>
      <c r="N130" s="262"/>
      <c r="O130" s="370"/>
      <c r="P130" s="370"/>
      <c r="Q130" s="370"/>
      <c r="R130" s="370"/>
      <c r="S130" s="262">
        <f t="shared" si="9"/>
        <v>0</v>
      </c>
      <c r="T130" s="262">
        <f>IF(L130='[3]11 FORMULAS'!$Q$5,T129-(T129*S130),T129)</f>
        <v>0.24</v>
      </c>
      <c r="U130" s="467">
        <f>IF(L130='[3]11 FORMULAS'!$Q$6,U129-(U129*S130),U129)</f>
        <v>0.4</v>
      </c>
      <c r="V130" s="737"/>
      <c r="W130" s="738"/>
    </row>
    <row r="131" spans="1:23" x14ac:dyDescent="0.25">
      <c r="A131" s="736"/>
      <c r="B131" s="736"/>
      <c r="C131" s="725"/>
      <c r="D131" s="728"/>
      <c r="E131" s="453">
        <v>5</v>
      </c>
      <c r="F131" s="466"/>
      <c r="G131" s="364"/>
      <c r="H131" s="364"/>
      <c r="I131" s="261" t="str">
        <f t="shared" si="10"/>
        <v xml:space="preserve">  </v>
      </c>
      <c r="J131" s="367"/>
      <c r="K131" s="262"/>
      <c r="L131" s="262"/>
      <c r="M131" s="367"/>
      <c r="N131" s="262"/>
      <c r="O131" s="370"/>
      <c r="P131" s="370"/>
      <c r="Q131" s="370"/>
      <c r="R131" s="370"/>
      <c r="S131" s="262">
        <f t="shared" si="9"/>
        <v>0</v>
      </c>
      <c r="T131" s="262">
        <f>IF(L131='[3]11 FORMULAS'!$Q$5,T130-(T130*S131),T130)</f>
        <v>0.24</v>
      </c>
      <c r="U131" s="467">
        <f>IF(L131='[3]11 FORMULAS'!$Q$6,U130-(U130*S131),U130)</f>
        <v>0.4</v>
      </c>
      <c r="V131" s="737"/>
      <c r="W131" s="738"/>
    </row>
    <row r="132" spans="1:23" ht="15" thickBot="1" x14ac:dyDescent="0.3">
      <c r="A132" s="723"/>
      <c r="B132" s="723"/>
      <c r="C132" s="726"/>
      <c r="D132" s="729"/>
      <c r="E132" s="263">
        <v>6</v>
      </c>
      <c r="F132" s="468"/>
      <c r="G132" s="365"/>
      <c r="H132" s="365"/>
      <c r="I132" s="264" t="str">
        <f t="shared" si="10"/>
        <v xml:space="preserve">  </v>
      </c>
      <c r="J132" s="368"/>
      <c r="K132" s="265" t="s">
        <v>956</v>
      </c>
      <c r="L132" s="265" t="s">
        <v>956</v>
      </c>
      <c r="M132" s="368"/>
      <c r="N132" s="265" t="s">
        <v>956</v>
      </c>
      <c r="O132" s="371"/>
      <c r="P132" s="371"/>
      <c r="Q132" s="371"/>
      <c r="R132" s="371"/>
      <c r="S132" s="265" t="str">
        <f t="shared" si="9"/>
        <v/>
      </c>
      <c r="T132" s="265">
        <f>IF(L132='[3]11 FORMULAS'!$Q$5,T131-(T131*S132),T131)</f>
        <v>0.24</v>
      </c>
      <c r="U132" s="469">
        <f>IF(L132='[3]11 FORMULAS'!$Q$6,U131-(U131*S132),U131)</f>
        <v>0.4</v>
      </c>
      <c r="V132" s="732"/>
      <c r="W132" s="735"/>
    </row>
    <row r="133" spans="1:23" ht="14.25" customHeight="1" x14ac:dyDescent="0.25">
      <c r="A133" s="721" t="str">
        <f>'4 MAPA CALOR INHERENTE'!A28</f>
        <v>R3GT</v>
      </c>
      <c r="B133" s="721" t="str">
        <f>'4 MAPA CALOR INHERENTE'!B28</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133" s="724" cm="1">
        <f t="array" ref="C133">IF(MOD(ROW()-7,6)=0, INDEX('3 PROBABIL E IMPACTO INHERENTE'!$E$7:$E$74, (ROW()-7)/6 + 1), "")</f>
        <v>0.4</v>
      </c>
      <c r="D133" s="727" cm="1">
        <f t="array" ref="D133">IF(MOD(ROW()-7,6)=0, INDEX('3 PROBABIL E IMPACTO INHERENTE'!$M$7:$M$74, (ROW()-7)/6 + 1), "")</f>
        <v>0.4</v>
      </c>
      <c r="E133" s="254">
        <v>1</v>
      </c>
      <c r="F133" s="464" t="s">
        <v>795</v>
      </c>
      <c r="G133" s="363" t="s">
        <v>702</v>
      </c>
      <c r="H133" s="363" t="s">
        <v>796</v>
      </c>
      <c r="I133" s="255" t="str">
        <f t="shared" si="10"/>
        <v>Los profesionales de la Dirección de Tecnologías y Sistemas de la Información   verifica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v>
      </c>
      <c r="J133" s="366" t="s">
        <v>56</v>
      </c>
      <c r="K133" s="256">
        <v>0.25</v>
      </c>
      <c r="L133" s="256" t="s">
        <v>259</v>
      </c>
      <c r="M133" s="366" t="s">
        <v>54</v>
      </c>
      <c r="N133" s="256">
        <v>0.15</v>
      </c>
      <c r="O133" s="369" t="s">
        <v>391</v>
      </c>
      <c r="P133" s="369" t="s">
        <v>397</v>
      </c>
      <c r="Q133" s="369"/>
      <c r="R133" s="369"/>
      <c r="S133" s="256">
        <f t="shared" si="9"/>
        <v>0.4</v>
      </c>
      <c r="T133" s="256">
        <f>IF(L133='[3]11 FORMULAS'!$Q$5,C133-(C133*S133),C133)</f>
        <v>0.24</v>
      </c>
      <c r="U133" s="465">
        <f>IF(L133='[3]11 FORMULAS'!$Q$6,D133-(D133*S133),D133)</f>
        <v>0.4</v>
      </c>
      <c r="V133" s="730">
        <f t="shared" ref="V133:W133" si="12">+IF(T138="","",T138)</f>
        <v>8.6399999999999991E-2</v>
      </c>
      <c r="W133" s="733">
        <f t="shared" si="12"/>
        <v>0.4</v>
      </c>
    </row>
    <row r="134" spans="1:23" ht="256.5" x14ac:dyDescent="0.25">
      <c r="A134" s="722"/>
      <c r="B134" s="722"/>
      <c r="C134" s="725"/>
      <c r="D134" s="728"/>
      <c r="E134" s="260">
        <v>2</v>
      </c>
      <c r="F134" s="466" t="s">
        <v>795</v>
      </c>
      <c r="G134" s="364" t="s">
        <v>797</v>
      </c>
      <c r="H134" s="364" t="s">
        <v>798</v>
      </c>
      <c r="I134" s="261" t="str">
        <f t="shared" si="10"/>
        <v>Los profesionales de la Dirección de Tecnologías y Sistemas de la Información  validan  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v>
      </c>
      <c r="J134" s="367" t="s">
        <v>56</v>
      </c>
      <c r="K134" s="262">
        <v>0.25</v>
      </c>
      <c r="L134" s="262" t="s">
        <v>259</v>
      </c>
      <c r="M134" s="367" t="s">
        <v>54</v>
      </c>
      <c r="N134" s="262">
        <v>0.15</v>
      </c>
      <c r="O134" s="370" t="s">
        <v>391</v>
      </c>
      <c r="P134" s="370" t="s">
        <v>394</v>
      </c>
      <c r="Q134" s="370"/>
      <c r="R134" s="370"/>
      <c r="S134" s="262">
        <f t="shared" si="9"/>
        <v>0.4</v>
      </c>
      <c r="T134" s="262">
        <f>IF(L134='[3]11 FORMULAS'!$Q$5,T133-(T133*S134),T133)</f>
        <v>0.14399999999999999</v>
      </c>
      <c r="U134" s="467">
        <f>IF(L134='[3]11 FORMULAS'!$Q$6,U133-(U133*S134),U133)</f>
        <v>0.4</v>
      </c>
      <c r="V134" s="731"/>
      <c r="W134" s="734"/>
    </row>
    <row r="135" spans="1:23" ht="256.5" x14ac:dyDescent="0.25">
      <c r="A135" s="722"/>
      <c r="B135" s="722"/>
      <c r="C135" s="725"/>
      <c r="D135" s="728"/>
      <c r="E135" s="260">
        <v>3</v>
      </c>
      <c r="F135" s="466" t="s">
        <v>795</v>
      </c>
      <c r="G135" s="364" t="s">
        <v>797</v>
      </c>
      <c r="H135" s="364" t="s">
        <v>799</v>
      </c>
      <c r="I135" s="261" t="str">
        <f t="shared" si="10"/>
        <v>Los profesionales de la Dirección de Tecnologías y Sistemas de la Información  validan  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J135" s="367" t="s">
        <v>56</v>
      </c>
      <c r="K135" s="262">
        <v>0.25</v>
      </c>
      <c r="L135" s="262" t="s">
        <v>259</v>
      </c>
      <c r="M135" s="367" t="s">
        <v>54</v>
      </c>
      <c r="N135" s="262">
        <v>0.15</v>
      </c>
      <c r="O135" s="370" t="s">
        <v>391</v>
      </c>
      <c r="P135" s="370" t="s">
        <v>401</v>
      </c>
      <c r="Q135" s="370"/>
      <c r="R135" s="370"/>
      <c r="S135" s="262">
        <f t="shared" si="9"/>
        <v>0.4</v>
      </c>
      <c r="T135" s="262">
        <f>IF(L135='[3]11 FORMULAS'!$Q$5,T134-(T134*S135),T134)</f>
        <v>8.6399999999999991E-2</v>
      </c>
      <c r="U135" s="467">
        <f>IF(L135='[3]11 FORMULAS'!$Q$6,U134-(U134*S135),U134)</f>
        <v>0.4</v>
      </c>
      <c r="V135" s="731"/>
      <c r="W135" s="734"/>
    </row>
    <row r="136" spans="1:23" x14ac:dyDescent="0.25">
      <c r="A136" s="736"/>
      <c r="B136" s="736"/>
      <c r="C136" s="725"/>
      <c r="D136" s="728"/>
      <c r="E136" s="453">
        <v>4</v>
      </c>
      <c r="F136" s="466"/>
      <c r="G136" s="364"/>
      <c r="H136" s="364"/>
      <c r="I136" s="261" t="str">
        <f t="shared" si="10"/>
        <v xml:space="preserve">  </v>
      </c>
      <c r="J136" s="367"/>
      <c r="K136" s="262"/>
      <c r="L136" s="262"/>
      <c r="M136" s="367"/>
      <c r="N136" s="262"/>
      <c r="O136" s="370"/>
      <c r="P136" s="370"/>
      <c r="Q136" s="370"/>
      <c r="R136" s="370"/>
      <c r="S136" s="262">
        <f t="shared" si="9"/>
        <v>0</v>
      </c>
      <c r="T136" s="262">
        <f>IF(L136='[3]11 FORMULAS'!$Q$5,T135-(T135*S136),T135)</f>
        <v>8.6399999999999991E-2</v>
      </c>
      <c r="U136" s="467">
        <f>IF(L136='[3]11 FORMULAS'!$Q$6,U135-(U135*S136),U135)</f>
        <v>0.4</v>
      </c>
      <c r="V136" s="737"/>
      <c r="W136" s="738"/>
    </row>
    <row r="137" spans="1:23" x14ac:dyDescent="0.25">
      <c r="A137" s="736"/>
      <c r="B137" s="736"/>
      <c r="C137" s="725"/>
      <c r="D137" s="728"/>
      <c r="E137" s="453">
        <v>5</v>
      </c>
      <c r="F137" s="466"/>
      <c r="G137" s="364"/>
      <c r="H137" s="364"/>
      <c r="I137" s="261" t="str">
        <f t="shared" si="10"/>
        <v xml:space="preserve">  </v>
      </c>
      <c r="J137" s="367"/>
      <c r="K137" s="262"/>
      <c r="L137" s="262"/>
      <c r="M137" s="367"/>
      <c r="N137" s="262"/>
      <c r="O137" s="370"/>
      <c r="P137" s="370"/>
      <c r="Q137" s="370"/>
      <c r="R137" s="370"/>
      <c r="S137" s="262">
        <f t="shared" si="9"/>
        <v>0</v>
      </c>
      <c r="T137" s="262">
        <f>IF(L137='[3]11 FORMULAS'!$Q$5,T136-(T136*S137),T136)</f>
        <v>8.6399999999999991E-2</v>
      </c>
      <c r="U137" s="467">
        <f>IF(L137='[3]11 FORMULAS'!$Q$6,U136-(U136*S137),U136)</f>
        <v>0.4</v>
      </c>
      <c r="V137" s="737"/>
      <c r="W137" s="738"/>
    </row>
    <row r="138" spans="1:23" ht="15" thickBot="1" x14ac:dyDescent="0.3">
      <c r="A138" s="723"/>
      <c r="B138" s="723"/>
      <c r="C138" s="726"/>
      <c r="D138" s="729"/>
      <c r="E138" s="263">
        <v>6</v>
      </c>
      <c r="F138" s="468"/>
      <c r="G138" s="365"/>
      <c r="H138" s="365"/>
      <c r="I138" s="264" t="str">
        <f t="shared" si="10"/>
        <v xml:space="preserve">  </v>
      </c>
      <c r="J138" s="368"/>
      <c r="K138" s="265" t="s">
        <v>956</v>
      </c>
      <c r="L138" s="265" t="s">
        <v>956</v>
      </c>
      <c r="M138" s="368"/>
      <c r="N138" s="265" t="s">
        <v>956</v>
      </c>
      <c r="O138" s="371"/>
      <c r="P138" s="371"/>
      <c r="Q138" s="371"/>
      <c r="R138" s="371"/>
      <c r="S138" s="265" t="str">
        <f t="shared" si="9"/>
        <v/>
      </c>
      <c r="T138" s="265">
        <f>IF(L138='[3]11 FORMULAS'!$Q$5,T137-(T137*S138),T137)</f>
        <v>8.6399999999999991E-2</v>
      </c>
      <c r="U138" s="469">
        <f>IF(L138='[3]11 FORMULAS'!$Q$6,U137-(U137*S138),U137)</f>
        <v>0.4</v>
      </c>
      <c r="V138" s="732"/>
      <c r="W138" s="735"/>
    </row>
    <row r="139" spans="1:23" ht="228" x14ac:dyDescent="0.25">
      <c r="A139" s="721" t="str">
        <f>'4 MAPA CALOR INHERENTE'!A29</f>
        <v>R4GT</v>
      </c>
      <c r="B139" s="721" t="str">
        <f>'4 MAPA CALOR INHERENTE'!B29</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139" s="724" cm="1">
        <f t="array" ref="C139">IF(MOD(ROW()-7,6)=0, INDEX('3 PROBABIL E IMPACTO INHERENTE'!$E$7:$E$74, (ROW()-7)/6 + 1), "")</f>
        <v>0.4</v>
      </c>
      <c r="D139" s="727" cm="1">
        <f t="array" ref="D139">IF(MOD(ROW()-7,6)=0, INDEX('3 PROBABIL E IMPACTO INHERENTE'!$M$7:$M$74, (ROW()-7)/6 + 1), "")</f>
        <v>0.4</v>
      </c>
      <c r="E139" s="254">
        <v>1</v>
      </c>
      <c r="F139" s="464" t="s">
        <v>800</v>
      </c>
      <c r="G139" s="363" t="s">
        <v>801</v>
      </c>
      <c r="H139" s="363" t="s">
        <v>802</v>
      </c>
      <c r="I139" s="255" t="str">
        <f t="shared" si="10"/>
        <v>Los profesionales de la Dirección de Tecnologías y Sistemas de la Información  validan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J139" s="366" t="s">
        <v>56</v>
      </c>
      <c r="K139" s="256">
        <v>0.25</v>
      </c>
      <c r="L139" s="256" t="s">
        <v>259</v>
      </c>
      <c r="M139" s="366" t="s">
        <v>54</v>
      </c>
      <c r="N139" s="256">
        <v>0.15</v>
      </c>
      <c r="O139" s="369" t="s">
        <v>391</v>
      </c>
      <c r="P139" s="369" t="s">
        <v>402</v>
      </c>
      <c r="Q139" s="369"/>
      <c r="R139" s="369"/>
      <c r="S139" s="256">
        <f t="shared" si="9"/>
        <v>0.4</v>
      </c>
      <c r="T139" s="256">
        <f>IF(L139='[3]11 FORMULAS'!$Q$5,C139-(C139*S139),C139)</f>
        <v>0.24</v>
      </c>
      <c r="U139" s="465">
        <f>IF(L139='[3]11 FORMULAS'!$Q$6,D139-(D139*S139),D139)</f>
        <v>0.4</v>
      </c>
      <c r="V139" s="730">
        <f t="shared" ref="V139:W139" si="13">+IF(T144="","",T144)</f>
        <v>0.14399999999999999</v>
      </c>
      <c r="W139" s="733">
        <f t="shared" si="13"/>
        <v>0.4</v>
      </c>
    </row>
    <row r="140" spans="1:23" ht="299.25" x14ac:dyDescent="0.25">
      <c r="A140" s="722"/>
      <c r="B140" s="722"/>
      <c r="C140" s="725"/>
      <c r="D140" s="728"/>
      <c r="E140" s="260">
        <v>2</v>
      </c>
      <c r="F140" s="466" t="s">
        <v>795</v>
      </c>
      <c r="G140" s="364" t="s">
        <v>797</v>
      </c>
      <c r="H140" s="364" t="s">
        <v>803</v>
      </c>
      <c r="I140" s="261" t="str">
        <f t="shared" si="10"/>
        <v>Los profesionales de la Dirección de Tecnologías y Sistemas de la Información  validan  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v>
      </c>
      <c r="J140" s="367" t="s">
        <v>56</v>
      </c>
      <c r="K140" s="262">
        <v>0.25</v>
      </c>
      <c r="L140" s="262" t="s">
        <v>259</v>
      </c>
      <c r="M140" s="367" t="s">
        <v>54</v>
      </c>
      <c r="N140" s="262">
        <v>0.15</v>
      </c>
      <c r="O140" s="370" t="s">
        <v>391</v>
      </c>
      <c r="P140" s="370" t="s">
        <v>394</v>
      </c>
      <c r="Q140" s="370"/>
      <c r="R140" s="370"/>
      <c r="S140" s="262">
        <f t="shared" si="9"/>
        <v>0.4</v>
      </c>
      <c r="T140" s="262">
        <f>IF(L140='[3]11 FORMULAS'!$Q$5,T139-(T139*S140),T139)</f>
        <v>0.14399999999999999</v>
      </c>
      <c r="U140" s="467">
        <f>IF(L140='[3]11 FORMULAS'!$Q$6,U139-(U139*S140),U139)</f>
        <v>0.4</v>
      </c>
      <c r="V140" s="731"/>
      <c r="W140" s="734"/>
    </row>
    <row r="141" spans="1:23" ht="14.25" customHeight="1" x14ac:dyDescent="0.25">
      <c r="A141" s="722"/>
      <c r="B141" s="722"/>
      <c r="C141" s="725"/>
      <c r="D141" s="728"/>
      <c r="E141" s="260">
        <v>3</v>
      </c>
      <c r="F141" s="466"/>
      <c r="G141" s="364"/>
      <c r="H141" s="364"/>
      <c r="I141" s="261" t="str">
        <f t="shared" si="10"/>
        <v xml:space="preserve">  </v>
      </c>
      <c r="J141" s="367"/>
      <c r="K141" s="262"/>
      <c r="L141" s="262"/>
      <c r="M141" s="367"/>
      <c r="N141" s="262"/>
      <c r="O141" s="370"/>
      <c r="P141" s="370"/>
      <c r="Q141" s="370"/>
      <c r="R141" s="370"/>
      <c r="S141" s="262">
        <f t="shared" si="9"/>
        <v>0</v>
      </c>
      <c r="T141" s="262">
        <f>IF(L141='[3]11 FORMULAS'!$Q$5,T140-(T140*S141),T140)</f>
        <v>0.14399999999999999</v>
      </c>
      <c r="U141" s="467">
        <f>IF(L141='[3]11 FORMULAS'!$Q$6,U140-(U140*S141),U140)</f>
        <v>0.4</v>
      </c>
      <c r="V141" s="731"/>
      <c r="W141" s="734"/>
    </row>
    <row r="142" spans="1:23" ht="14.25" customHeight="1" x14ac:dyDescent="0.25">
      <c r="A142" s="736"/>
      <c r="B142" s="736"/>
      <c r="C142" s="725"/>
      <c r="D142" s="728"/>
      <c r="E142" s="453">
        <v>4</v>
      </c>
      <c r="F142" s="466"/>
      <c r="G142" s="364"/>
      <c r="H142" s="364"/>
      <c r="I142" s="261" t="str">
        <f t="shared" si="10"/>
        <v xml:space="preserve">  </v>
      </c>
      <c r="J142" s="367"/>
      <c r="K142" s="262"/>
      <c r="L142" s="262"/>
      <c r="M142" s="367"/>
      <c r="N142" s="262"/>
      <c r="O142" s="370"/>
      <c r="P142" s="370"/>
      <c r="Q142" s="370"/>
      <c r="R142" s="370"/>
      <c r="S142" s="262">
        <f t="shared" si="9"/>
        <v>0</v>
      </c>
      <c r="T142" s="262">
        <f>IF(L142='[3]11 FORMULAS'!$Q$5,T141-(T141*S142),T141)</f>
        <v>0.14399999999999999</v>
      </c>
      <c r="U142" s="467">
        <f>IF(L142='[3]11 FORMULAS'!$Q$6,U141-(U141*S142),U141)</f>
        <v>0.4</v>
      </c>
      <c r="V142" s="737"/>
      <c r="W142" s="738"/>
    </row>
    <row r="143" spans="1:23" ht="14.25" customHeight="1" x14ac:dyDescent="0.25">
      <c r="A143" s="736"/>
      <c r="B143" s="736"/>
      <c r="C143" s="725"/>
      <c r="D143" s="728"/>
      <c r="E143" s="453">
        <v>5</v>
      </c>
      <c r="F143" s="466"/>
      <c r="G143" s="364"/>
      <c r="H143" s="364"/>
      <c r="I143" s="261" t="str">
        <f t="shared" si="10"/>
        <v xml:space="preserve">  </v>
      </c>
      <c r="J143" s="367"/>
      <c r="K143" s="262"/>
      <c r="L143" s="262"/>
      <c r="M143" s="367"/>
      <c r="N143" s="262"/>
      <c r="O143" s="370"/>
      <c r="P143" s="370"/>
      <c r="Q143" s="370"/>
      <c r="R143" s="370"/>
      <c r="S143" s="262">
        <f t="shared" si="9"/>
        <v>0</v>
      </c>
      <c r="T143" s="262">
        <f>IF(L143='[3]11 FORMULAS'!$Q$5,T142-(T142*S143),T142)</f>
        <v>0.14399999999999999</v>
      </c>
      <c r="U143" s="467">
        <f>IF(L143='[3]11 FORMULAS'!$Q$6,U142-(U142*S143),U142)</f>
        <v>0.4</v>
      </c>
      <c r="V143" s="737"/>
      <c r="W143" s="738"/>
    </row>
    <row r="144" spans="1:23" ht="15" thickBot="1" x14ac:dyDescent="0.3">
      <c r="A144" s="723"/>
      <c r="B144" s="723"/>
      <c r="C144" s="726"/>
      <c r="D144" s="729"/>
      <c r="E144" s="263">
        <v>6</v>
      </c>
      <c r="F144" s="468"/>
      <c r="G144" s="365"/>
      <c r="H144" s="365"/>
      <c r="I144" s="264" t="str">
        <f t="shared" si="10"/>
        <v xml:space="preserve">  </v>
      </c>
      <c r="J144" s="368"/>
      <c r="K144" s="265" t="s">
        <v>956</v>
      </c>
      <c r="L144" s="265" t="s">
        <v>956</v>
      </c>
      <c r="M144" s="368"/>
      <c r="N144" s="265" t="s">
        <v>956</v>
      </c>
      <c r="O144" s="371"/>
      <c r="P144" s="371"/>
      <c r="Q144" s="371"/>
      <c r="R144" s="371"/>
      <c r="S144" s="265" t="str">
        <f t="shared" si="9"/>
        <v/>
      </c>
      <c r="T144" s="265">
        <f>IF(L144='[3]11 FORMULAS'!$Q$5,T143-(T143*S144),T143)</f>
        <v>0.14399999999999999</v>
      </c>
      <c r="U144" s="469">
        <f>IF(L144='[3]11 FORMULAS'!$Q$6,U143-(U143*S144),U143)</f>
        <v>0.4</v>
      </c>
      <c r="V144" s="732"/>
      <c r="W144" s="735"/>
    </row>
    <row r="145" spans="1:23" ht="356.25" x14ac:dyDescent="0.25">
      <c r="A145" s="721" t="str">
        <f>'4 MAPA CALOR INHERENTE'!A30</f>
        <v>R5GT</v>
      </c>
      <c r="B145" s="721" t="str">
        <f>'4 MAPA CALOR INHERENTE'!B30</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145" s="724" cm="1">
        <f t="array" ref="C145">IF(MOD(ROW()-7,6)=0, INDEX('3 PROBABIL E IMPACTO INHERENTE'!$E$7:$E$74, (ROW()-7)/6 + 1), "")</f>
        <v>0.4</v>
      </c>
      <c r="D145" s="727" cm="1">
        <f t="array" ref="D145">IF(MOD(ROW()-7,6)=0, INDEX('3 PROBABIL E IMPACTO INHERENTE'!$M$7:$M$74, (ROW()-7)/6 + 1), "")</f>
        <v>0.4</v>
      </c>
      <c r="E145" s="254">
        <v>1</v>
      </c>
      <c r="F145" s="464" t="s">
        <v>790</v>
      </c>
      <c r="G145" s="363" t="s">
        <v>804</v>
      </c>
      <c r="H145" s="363" t="s">
        <v>805</v>
      </c>
      <c r="I145" s="255" t="str">
        <f t="shared" si="10"/>
        <v>El (la) Director(a) de Tecnologías y Sistemas de la Información  divulga y socializa  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J145" s="366" t="s">
        <v>56</v>
      </c>
      <c r="K145" s="256">
        <v>0.25</v>
      </c>
      <c r="L145" s="256" t="s">
        <v>259</v>
      </c>
      <c r="M145" s="366" t="s">
        <v>54</v>
      </c>
      <c r="N145" s="256">
        <v>0.15</v>
      </c>
      <c r="O145" s="369" t="s">
        <v>391</v>
      </c>
      <c r="P145" s="369" t="s">
        <v>402</v>
      </c>
      <c r="Q145" s="369"/>
      <c r="R145" s="369"/>
      <c r="S145" s="256">
        <f t="shared" si="9"/>
        <v>0.4</v>
      </c>
      <c r="T145" s="256">
        <f>IF(L145='[3]11 FORMULAS'!$Q$5,C145-(C145*S145),C145)</f>
        <v>0.24</v>
      </c>
      <c r="U145" s="465">
        <f>IF(L145='[3]11 FORMULAS'!$Q$6,D145-(D145*S145),D145)</f>
        <v>0.4</v>
      </c>
      <c r="V145" s="730">
        <f t="shared" ref="V145:W145" si="14">+IF(T150="","",T150)</f>
        <v>1.8662399999999996E-2</v>
      </c>
      <c r="W145" s="733">
        <f t="shared" si="14"/>
        <v>0.4</v>
      </c>
    </row>
    <row r="146" spans="1:23" ht="242.25" x14ac:dyDescent="0.25">
      <c r="A146" s="722"/>
      <c r="B146" s="722"/>
      <c r="C146" s="725"/>
      <c r="D146" s="728"/>
      <c r="E146" s="260">
        <v>2</v>
      </c>
      <c r="F146" s="466" t="s">
        <v>806</v>
      </c>
      <c r="G146" s="364" t="s">
        <v>807</v>
      </c>
      <c r="H146" s="364" t="s">
        <v>808</v>
      </c>
      <c r="I146" s="261" t="str">
        <f t="shared" si="10"/>
        <v>El (la) Director(a) de Tecnologías y Sistemas de la Información  gestiona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v>
      </c>
      <c r="J146" s="367" t="s">
        <v>56</v>
      </c>
      <c r="K146" s="262">
        <v>0.25</v>
      </c>
      <c r="L146" s="262" t="s">
        <v>259</v>
      </c>
      <c r="M146" s="367" t="s">
        <v>54</v>
      </c>
      <c r="N146" s="262">
        <v>0.15</v>
      </c>
      <c r="O146" s="370" t="s">
        <v>391</v>
      </c>
      <c r="P146" s="370" t="s">
        <v>394</v>
      </c>
      <c r="Q146" s="370"/>
      <c r="R146" s="370"/>
      <c r="S146" s="262">
        <f t="shared" si="9"/>
        <v>0.4</v>
      </c>
      <c r="T146" s="262">
        <f>IF(L146='[3]11 FORMULAS'!$Q$5,T145-(T145*S146),T145)</f>
        <v>0.14399999999999999</v>
      </c>
      <c r="U146" s="467">
        <f>IF(L146='[3]11 FORMULAS'!$Q$6,U145-(U145*S146),U145)</f>
        <v>0.4</v>
      </c>
      <c r="V146" s="731"/>
      <c r="W146" s="734"/>
    </row>
    <row r="147" spans="1:23" ht="185.25" x14ac:dyDescent="0.25">
      <c r="A147" s="722"/>
      <c r="B147" s="722"/>
      <c r="C147" s="725"/>
      <c r="D147" s="728"/>
      <c r="E147" s="260">
        <v>3</v>
      </c>
      <c r="F147" s="466" t="s">
        <v>806</v>
      </c>
      <c r="G147" s="364" t="s">
        <v>809</v>
      </c>
      <c r="H147" s="364" t="s">
        <v>810</v>
      </c>
      <c r="I147" s="261" t="str">
        <f t="shared" si="10"/>
        <v>El (la) Director(a) de Tecnologías y Sistemas de la Información  socializa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v>
      </c>
      <c r="J147" s="367" t="s">
        <v>56</v>
      </c>
      <c r="K147" s="262">
        <v>0.25</v>
      </c>
      <c r="L147" s="262" t="s">
        <v>259</v>
      </c>
      <c r="M147" s="367" t="s">
        <v>54</v>
      </c>
      <c r="N147" s="262">
        <v>0.15</v>
      </c>
      <c r="O147" s="370" t="s">
        <v>391</v>
      </c>
      <c r="P147" s="370" t="s">
        <v>399</v>
      </c>
      <c r="Q147" s="370"/>
      <c r="R147" s="370"/>
      <c r="S147" s="262">
        <f t="shared" si="9"/>
        <v>0.4</v>
      </c>
      <c r="T147" s="262">
        <f>IF(L147='[3]11 FORMULAS'!$Q$5,T146-(T146*S147),T146)</f>
        <v>8.6399999999999991E-2</v>
      </c>
      <c r="U147" s="467">
        <f>IF(L147='[3]11 FORMULAS'!$Q$6,U146-(U146*S147),U146)</f>
        <v>0.4</v>
      </c>
      <c r="V147" s="731"/>
      <c r="W147" s="734"/>
    </row>
    <row r="148" spans="1:23" ht="171" x14ac:dyDescent="0.25">
      <c r="A148" s="736"/>
      <c r="B148" s="736"/>
      <c r="C148" s="725"/>
      <c r="D148" s="728"/>
      <c r="E148" s="453">
        <v>4</v>
      </c>
      <c r="F148" s="466" t="s">
        <v>790</v>
      </c>
      <c r="G148" s="364" t="s">
        <v>791</v>
      </c>
      <c r="H148" s="364" t="s">
        <v>792</v>
      </c>
      <c r="I148" s="261" t="str">
        <f t="shared" si="10"/>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J148" s="367" t="s">
        <v>56</v>
      </c>
      <c r="K148" s="262">
        <v>0.25</v>
      </c>
      <c r="L148" s="262" t="s">
        <v>259</v>
      </c>
      <c r="M148" s="367" t="s">
        <v>54</v>
      </c>
      <c r="N148" s="262">
        <v>0.15</v>
      </c>
      <c r="O148" s="370" t="s">
        <v>391</v>
      </c>
      <c r="P148" s="370" t="s">
        <v>394</v>
      </c>
      <c r="Q148" s="370"/>
      <c r="R148" s="370"/>
      <c r="S148" s="262">
        <f t="shared" si="9"/>
        <v>0.4</v>
      </c>
      <c r="T148" s="262">
        <f>IF(L148='[3]11 FORMULAS'!$Q$5,T147-(T147*S148),T147)</f>
        <v>5.183999999999999E-2</v>
      </c>
      <c r="U148" s="467">
        <f>IF(L148='[3]11 FORMULAS'!$Q$6,U147-(U147*S148),U147)</f>
        <v>0.4</v>
      </c>
      <c r="V148" s="737"/>
      <c r="W148" s="738"/>
    </row>
    <row r="149" spans="1:23" ht="213.75" x14ac:dyDescent="0.25">
      <c r="A149" s="736"/>
      <c r="B149" s="736"/>
      <c r="C149" s="725"/>
      <c r="D149" s="728"/>
      <c r="E149" s="453">
        <v>5</v>
      </c>
      <c r="F149" s="466" t="s">
        <v>811</v>
      </c>
      <c r="G149" s="364" t="s">
        <v>812</v>
      </c>
      <c r="H149" s="364" t="s">
        <v>813</v>
      </c>
      <c r="I149" s="261" t="str">
        <f t="shared" si="10"/>
        <v>El profesional asignado por el (la) Director(a) de Tecnologías y Sistema de la Información  determina  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v>
      </c>
      <c r="J149" s="367" t="s">
        <v>56</v>
      </c>
      <c r="K149" s="262">
        <v>0.25</v>
      </c>
      <c r="L149" s="262" t="s">
        <v>259</v>
      </c>
      <c r="M149" s="367" t="s">
        <v>54</v>
      </c>
      <c r="N149" s="262">
        <v>0.15</v>
      </c>
      <c r="O149" s="370" t="s">
        <v>391</v>
      </c>
      <c r="P149" s="370" t="s">
        <v>394</v>
      </c>
      <c r="Q149" s="370"/>
      <c r="R149" s="370"/>
      <c r="S149" s="262">
        <f t="shared" si="9"/>
        <v>0.4</v>
      </c>
      <c r="T149" s="262">
        <f>IF(L149='[3]11 FORMULAS'!$Q$5,T148-(T148*S149),T148)</f>
        <v>3.1103999999999993E-2</v>
      </c>
      <c r="U149" s="467">
        <f>IF(L149='[3]11 FORMULAS'!$Q$6,U148-(U148*S149),U148)</f>
        <v>0.4</v>
      </c>
      <c r="V149" s="737"/>
      <c r="W149" s="738"/>
    </row>
    <row r="150" spans="1:23" ht="157.5" thickBot="1" x14ac:dyDescent="0.3">
      <c r="A150" s="723"/>
      <c r="B150" s="723"/>
      <c r="C150" s="726"/>
      <c r="D150" s="729"/>
      <c r="E150" s="263">
        <v>6</v>
      </c>
      <c r="F150" s="468" t="s">
        <v>811</v>
      </c>
      <c r="G150" s="365" t="s">
        <v>814</v>
      </c>
      <c r="H150" s="365" t="s">
        <v>815</v>
      </c>
      <c r="I150" s="264" t="str">
        <f t="shared" si="10"/>
        <v>El profesional asignado por el (la) Director(a) de Tecnologías y Sistema de la Información  evalúa  (planificación,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v>
      </c>
      <c r="J150" s="368" t="s">
        <v>56</v>
      </c>
      <c r="K150" s="265">
        <v>0.25</v>
      </c>
      <c r="L150" s="265" t="s">
        <v>259</v>
      </c>
      <c r="M150" s="368" t="s">
        <v>54</v>
      </c>
      <c r="N150" s="265">
        <v>0.15</v>
      </c>
      <c r="O150" s="371" t="s">
        <v>391</v>
      </c>
      <c r="P150" s="371" t="s">
        <v>394</v>
      </c>
      <c r="Q150" s="371"/>
      <c r="R150" s="371"/>
      <c r="S150" s="265">
        <f t="shared" si="9"/>
        <v>0.4</v>
      </c>
      <c r="T150" s="265">
        <f>IF(L150='[3]11 FORMULAS'!$Q$5,T149-(T149*S150),T149)</f>
        <v>1.8662399999999996E-2</v>
      </c>
      <c r="U150" s="469">
        <f>IF(L150='[3]11 FORMULAS'!$Q$6,U149-(U149*S150),U149)</f>
        <v>0.4</v>
      </c>
      <c r="V150" s="732"/>
      <c r="W150" s="735"/>
    </row>
    <row r="151" spans="1:23" ht="14.25" customHeight="1" x14ac:dyDescent="0.25">
      <c r="A151" s="721" t="str">
        <f>'4 MAPA CALOR INHERENTE'!A31</f>
        <v>R6GT</v>
      </c>
      <c r="B151" s="721" t="str">
        <f>'4 MAPA CALOR INHERENTE'!B31</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151" s="724" cm="1">
        <f t="array" ref="C151">IF(MOD(ROW()-7,6)=0, INDEX('3 PROBABIL E IMPACTO INHERENTE'!$E$7:$E$74, (ROW()-7)/6 + 1), "")</f>
        <v>0.4</v>
      </c>
      <c r="D151" s="727" cm="1">
        <f t="array" ref="D151">IF(MOD(ROW()-7,6)=0, INDEX('3 PROBABIL E IMPACTO INHERENTE'!$M$7:$M$74, (ROW()-7)/6 + 1), "")</f>
        <v>0.4</v>
      </c>
      <c r="E151" s="254">
        <v>1</v>
      </c>
      <c r="F151" s="464" t="s">
        <v>816</v>
      </c>
      <c r="G151" s="363" t="s">
        <v>804</v>
      </c>
      <c r="H151" s="363" t="s">
        <v>817</v>
      </c>
      <c r="I151" s="255" t="str">
        <f t="shared" si="10"/>
        <v>El (la) Director(a) de Tecnologías y Sistemas de la Información   divulga y socializa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J151" s="366" t="s">
        <v>69</v>
      </c>
      <c r="K151" s="256">
        <v>0.15</v>
      </c>
      <c r="L151" s="256" t="s">
        <v>259</v>
      </c>
      <c r="M151" s="366" t="s">
        <v>54</v>
      </c>
      <c r="N151" s="256">
        <v>0.15</v>
      </c>
      <c r="O151" s="369" t="s">
        <v>391</v>
      </c>
      <c r="P151" s="369" t="s">
        <v>402</v>
      </c>
      <c r="Q151" s="369"/>
      <c r="R151" s="369"/>
      <c r="S151" s="256">
        <f t="shared" si="9"/>
        <v>0.3</v>
      </c>
      <c r="T151" s="256">
        <f>IF(L151='[3]11 FORMULAS'!$Q$5,C151-(C151*S151),C151)</f>
        <v>0.28000000000000003</v>
      </c>
      <c r="U151" s="465">
        <f>IF(L151='[3]11 FORMULAS'!$Q$6,D151-(D151*S151),D151)</f>
        <v>0.4</v>
      </c>
      <c r="V151" s="730">
        <f t="shared" ref="V151:W151" si="15">+IF(T156="","",T156)</f>
        <v>0.28000000000000003</v>
      </c>
      <c r="W151" s="733">
        <f t="shared" si="15"/>
        <v>0.4</v>
      </c>
    </row>
    <row r="152" spans="1:23" x14ac:dyDescent="0.25">
      <c r="A152" s="722"/>
      <c r="B152" s="722"/>
      <c r="C152" s="725"/>
      <c r="D152" s="728"/>
      <c r="E152" s="260">
        <v>2</v>
      </c>
      <c r="F152" s="466"/>
      <c r="G152" s="364"/>
      <c r="H152" s="364"/>
      <c r="I152" s="261" t="str">
        <f t="shared" si="10"/>
        <v xml:space="preserve">  </v>
      </c>
      <c r="J152" s="367"/>
      <c r="K152" s="262" t="s">
        <v>956</v>
      </c>
      <c r="L152" s="262" t="s">
        <v>956</v>
      </c>
      <c r="M152" s="367"/>
      <c r="N152" s="262" t="s">
        <v>956</v>
      </c>
      <c r="O152" s="370"/>
      <c r="P152" s="370"/>
      <c r="Q152" s="370"/>
      <c r="R152" s="370"/>
      <c r="S152" s="262" t="str">
        <f t="shared" si="9"/>
        <v/>
      </c>
      <c r="T152" s="262">
        <f>IF(L152='[3]11 FORMULAS'!$Q$5,T151-(T151*S152),T151)</f>
        <v>0.28000000000000003</v>
      </c>
      <c r="U152" s="467">
        <f>IF(L152='[3]11 FORMULAS'!$Q$6,U151-(U151*S152),U151)</f>
        <v>0.4</v>
      </c>
      <c r="V152" s="731"/>
      <c r="W152" s="734"/>
    </row>
    <row r="153" spans="1:23" x14ac:dyDescent="0.25">
      <c r="A153" s="722"/>
      <c r="B153" s="722"/>
      <c r="C153" s="725"/>
      <c r="D153" s="728"/>
      <c r="E153" s="260">
        <v>3</v>
      </c>
      <c r="F153" s="466"/>
      <c r="G153" s="364"/>
      <c r="H153" s="364"/>
      <c r="I153" s="261" t="str">
        <f t="shared" si="10"/>
        <v xml:space="preserve">  </v>
      </c>
      <c r="J153" s="367"/>
      <c r="K153" s="262" t="s">
        <v>956</v>
      </c>
      <c r="L153" s="262" t="s">
        <v>956</v>
      </c>
      <c r="M153" s="367"/>
      <c r="N153" s="262" t="s">
        <v>956</v>
      </c>
      <c r="O153" s="370"/>
      <c r="P153" s="370"/>
      <c r="Q153" s="370"/>
      <c r="R153" s="370"/>
      <c r="S153" s="262" t="str">
        <f t="shared" ref="S153:S216" si="16">+IFERROR(K153+N153,"")</f>
        <v/>
      </c>
      <c r="T153" s="262">
        <f>IF(L153='[3]11 FORMULAS'!$Q$5,T152-(T152*S153),T152)</f>
        <v>0.28000000000000003</v>
      </c>
      <c r="U153" s="467">
        <f>IF(L153='[3]11 FORMULAS'!$Q$6,U152-(U152*S153),U152)</f>
        <v>0.4</v>
      </c>
      <c r="V153" s="731"/>
      <c r="W153" s="734"/>
    </row>
    <row r="154" spans="1:23" x14ac:dyDescent="0.25">
      <c r="A154" s="736"/>
      <c r="B154" s="736"/>
      <c r="C154" s="725"/>
      <c r="D154" s="728"/>
      <c r="E154" s="453">
        <v>4</v>
      </c>
      <c r="F154" s="466"/>
      <c r="G154" s="364"/>
      <c r="H154" s="364"/>
      <c r="I154" s="261" t="str">
        <f t="shared" si="10"/>
        <v xml:space="preserve">  </v>
      </c>
      <c r="J154" s="367"/>
      <c r="K154" s="262"/>
      <c r="L154" s="262"/>
      <c r="M154" s="367"/>
      <c r="N154" s="262"/>
      <c r="O154" s="370"/>
      <c r="P154" s="370"/>
      <c r="Q154" s="370"/>
      <c r="R154" s="370"/>
      <c r="S154" s="262">
        <f t="shared" si="16"/>
        <v>0</v>
      </c>
      <c r="T154" s="262">
        <f>IF(L154='[3]11 FORMULAS'!$Q$5,T153-(T153*S154),T153)</f>
        <v>0.28000000000000003</v>
      </c>
      <c r="U154" s="467">
        <f>IF(L154='[3]11 FORMULAS'!$Q$6,U153-(U153*S154),U153)</f>
        <v>0.4</v>
      </c>
      <c r="V154" s="737"/>
      <c r="W154" s="738"/>
    </row>
    <row r="155" spans="1:23" x14ac:dyDescent="0.25">
      <c r="A155" s="736"/>
      <c r="B155" s="736"/>
      <c r="C155" s="725"/>
      <c r="D155" s="728"/>
      <c r="E155" s="453">
        <v>5</v>
      </c>
      <c r="F155" s="466"/>
      <c r="G155" s="364"/>
      <c r="H155" s="364"/>
      <c r="I155" s="261" t="str">
        <f t="shared" si="10"/>
        <v xml:space="preserve">  </v>
      </c>
      <c r="J155" s="367"/>
      <c r="K155" s="262"/>
      <c r="L155" s="262"/>
      <c r="M155" s="367"/>
      <c r="N155" s="262"/>
      <c r="O155" s="370"/>
      <c r="P155" s="370"/>
      <c r="Q155" s="370"/>
      <c r="R155" s="370"/>
      <c r="S155" s="262">
        <f t="shared" si="16"/>
        <v>0</v>
      </c>
      <c r="T155" s="262">
        <f>IF(L155='[3]11 FORMULAS'!$Q$5,T154-(T154*S155),T154)</f>
        <v>0.28000000000000003</v>
      </c>
      <c r="U155" s="467">
        <f>IF(L155='[3]11 FORMULAS'!$Q$6,U154-(U154*S155),U154)</f>
        <v>0.4</v>
      </c>
      <c r="V155" s="737"/>
      <c r="W155" s="738"/>
    </row>
    <row r="156" spans="1:23" ht="15" thickBot="1" x14ac:dyDescent="0.3">
      <c r="A156" s="723"/>
      <c r="B156" s="723"/>
      <c r="C156" s="726"/>
      <c r="D156" s="729"/>
      <c r="E156" s="263">
        <v>6</v>
      </c>
      <c r="F156" s="468"/>
      <c r="G156" s="365"/>
      <c r="H156" s="365"/>
      <c r="I156" s="264" t="str">
        <f t="shared" ref="I156:I219" si="17">+CONCATENATE(F156," ",G156," ",H156)</f>
        <v xml:space="preserve">  </v>
      </c>
      <c r="J156" s="368"/>
      <c r="K156" s="265" t="s">
        <v>956</v>
      </c>
      <c r="L156" s="265" t="s">
        <v>956</v>
      </c>
      <c r="M156" s="368"/>
      <c r="N156" s="265" t="s">
        <v>956</v>
      </c>
      <c r="O156" s="371"/>
      <c r="P156" s="371"/>
      <c r="Q156" s="371"/>
      <c r="R156" s="371"/>
      <c r="S156" s="265" t="str">
        <f t="shared" si="16"/>
        <v/>
      </c>
      <c r="T156" s="265">
        <f>IF(L156='[3]11 FORMULAS'!$Q$5,T155-(T155*S156),T155)</f>
        <v>0.28000000000000003</v>
      </c>
      <c r="U156" s="469">
        <f>IF(L156='[3]11 FORMULAS'!$Q$6,U155-(U155*S156),U155)</f>
        <v>0.4</v>
      </c>
      <c r="V156" s="732"/>
      <c r="W156" s="735"/>
    </row>
    <row r="157" spans="1:23" ht="213.75" x14ac:dyDescent="0.25">
      <c r="A157" s="721" t="str">
        <f>'4 MAPA CALOR INHERENTE'!A32</f>
        <v>R7GT</v>
      </c>
      <c r="B157" s="721" t="str">
        <f>'4 MAPA CALOR INHERENTE'!B32</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157" s="724" cm="1">
        <f t="array" ref="C157">IF(MOD(ROW()-7,6)=0, INDEX('3 PROBABIL E IMPACTO INHERENTE'!$E$7:$E$74, (ROW()-7)/6 + 1), "")</f>
        <v>0.4</v>
      </c>
      <c r="D157" s="727" cm="1">
        <f t="array" ref="D157">IF(MOD(ROW()-7,6)=0, INDEX('3 PROBABIL E IMPACTO INHERENTE'!$M$7:$M$74, (ROW()-7)/6 + 1), "")</f>
        <v>0.4</v>
      </c>
      <c r="E157" s="254">
        <v>1</v>
      </c>
      <c r="F157" s="464" t="s">
        <v>806</v>
      </c>
      <c r="G157" s="363" t="s">
        <v>818</v>
      </c>
      <c r="H157" s="363" t="s">
        <v>819</v>
      </c>
      <c r="I157" s="255" t="str">
        <f t="shared" si="17"/>
        <v>El (la) Director(a) de Tecnologías y Sistemas de la Información   convoca y lidera   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v>
      </c>
      <c r="J157" s="366" t="s">
        <v>56</v>
      </c>
      <c r="K157" s="256">
        <v>0.25</v>
      </c>
      <c r="L157" s="256" t="s">
        <v>259</v>
      </c>
      <c r="M157" s="366" t="s">
        <v>54</v>
      </c>
      <c r="N157" s="256">
        <v>0.15</v>
      </c>
      <c r="O157" s="369" t="s">
        <v>391</v>
      </c>
      <c r="P157" s="369" t="s">
        <v>394</v>
      </c>
      <c r="Q157" s="369"/>
      <c r="R157" s="369"/>
      <c r="S157" s="256">
        <f t="shared" si="16"/>
        <v>0.4</v>
      </c>
      <c r="T157" s="256">
        <f>IF(L157='[3]11 FORMULAS'!$Q$5,C157-(C157*S157),C157)</f>
        <v>0.24</v>
      </c>
      <c r="U157" s="465">
        <f>IF(L157='[3]11 FORMULAS'!$Q$6,D157-(D157*S157),D157)</f>
        <v>0.4</v>
      </c>
      <c r="V157" s="730">
        <f t="shared" ref="V157:W157" si="18">+IF(T162="","",T162)</f>
        <v>0.24</v>
      </c>
      <c r="W157" s="733">
        <f t="shared" si="18"/>
        <v>0.4</v>
      </c>
    </row>
    <row r="158" spans="1:23" x14ac:dyDescent="0.25">
      <c r="A158" s="722"/>
      <c r="B158" s="722"/>
      <c r="C158" s="725"/>
      <c r="D158" s="728"/>
      <c r="E158" s="260">
        <v>2</v>
      </c>
      <c r="F158" s="466"/>
      <c r="G158" s="364"/>
      <c r="H158" s="364"/>
      <c r="I158" s="261" t="str">
        <f t="shared" si="17"/>
        <v xml:space="preserve">  </v>
      </c>
      <c r="J158" s="367"/>
      <c r="K158" s="262" t="s">
        <v>956</v>
      </c>
      <c r="L158" s="262" t="s">
        <v>956</v>
      </c>
      <c r="M158" s="367"/>
      <c r="N158" s="262" t="s">
        <v>956</v>
      </c>
      <c r="O158" s="370"/>
      <c r="P158" s="370"/>
      <c r="Q158" s="370"/>
      <c r="R158" s="370"/>
      <c r="S158" s="262" t="str">
        <f t="shared" si="16"/>
        <v/>
      </c>
      <c r="T158" s="262">
        <f>IF(L158='[3]11 FORMULAS'!$Q$5,T157-(T157*S158),T157)</f>
        <v>0.24</v>
      </c>
      <c r="U158" s="467">
        <f>IF(L158='[3]11 FORMULAS'!$Q$6,U157-(U157*S158),U157)</f>
        <v>0.4</v>
      </c>
      <c r="V158" s="731"/>
      <c r="W158" s="734"/>
    </row>
    <row r="159" spans="1:23" ht="14.25" customHeight="1" x14ac:dyDescent="0.25">
      <c r="A159" s="722"/>
      <c r="B159" s="722"/>
      <c r="C159" s="725"/>
      <c r="D159" s="728"/>
      <c r="E159" s="260">
        <v>3</v>
      </c>
      <c r="F159" s="466"/>
      <c r="G159" s="364"/>
      <c r="H159" s="364"/>
      <c r="I159" s="261" t="str">
        <f t="shared" si="17"/>
        <v xml:space="preserve">  </v>
      </c>
      <c r="J159" s="367"/>
      <c r="K159" s="262" t="s">
        <v>956</v>
      </c>
      <c r="L159" s="262" t="s">
        <v>956</v>
      </c>
      <c r="M159" s="367"/>
      <c r="N159" s="262" t="s">
        <v>956</v>
      </c>
      <c r="O159" s="370"/>
      <c r="P159" s="370"/>
      <c r="Q159" s="370"/>
      <c r="R159" s="370"/>
      <c r="S159" s="262" t="str">
        <f t="shared" si="16"/>
        <v/>
      </c>
      <c r="T159" s="262">
        <f>IF(L159='[3]11 FORMULAS'!$Q$5,T158-(T158*S159),T158)</f>
        <v>0.24</v>
      </c>
      <c r="U159" s="467">
        <f>IF(L159='[3]11 FORMULAS'!$Q$6,U158-(U158*S159),U158)</f>
        <v>0.4</v>
      </c>
      <c r="V159" s="731"/>
      <c r="W159" s="734"/>
    </row>
    <row r="160" spans="1:23" ht="14.25" customHeight="1" x14ac:dyDescent="0.25">
      <c r="A160" s="736"/>
      <c r="B160" s="736"/>
      <c r="C160" s="725"/>
      <c r="D160" s="728"/>
      <c r="E160" s="453">
        <v>4</v>
      </c>
      <c r="F160" s="466"/>
      <c r="G160" s="364"/>
      <c r="H160" s="364"/>
      <c r="I160" s="261" t="str">
        <f t="shared" si="17"/>
        <v xml:space="preserve">  </v>
      </c>
      <c r="J160" s="367"/>
      <c r="K160" s="262"/>
      <c r="L160" s="262"/>
      <c r="M160" s="367"/>
      <c r="N160" s="262"/>
      <c r="O160" s="370"/>
      <c r="P160" s="370"/>
      <c r="Q160" s="370"/>
      <c r="R160" s="370"/>
      <c r="S160" s="262">
        <f t="shared" si="16"/>
        <v>0</v>
      </c>
      <c r="T160" s="262">
        <f>IF(L160='[3]11 FORMULAS'!$Q$5,T159-(T159*S160),T159)</f>
        <v>0.24</v>
      </c>
      <c r="U160" s="467">
        <f>IF(L160='[3]11 FORMULAS'!$Q$6,U159-(U159*S160),U159)</f>
        <v>0.4</v>
      </c>
      <c r="V160" s="737"/>
      <c r="W160" s="738"/>
    </row>
    <row r="161" spans="1:23" ht="14.25" customHeight="1" x14ac:dyDescent="0.25">
      <c r="A161" s="736"/>
      <c r="B161" s="736"/>
      <c r="C161" s="725"/>
      <c r="D161" s="728"/>
      <c r="E161" s="453">
        <v>5</v>
      </c>
      <c r="F161" s="466"/>
      <c r="G161" s="364"/>
      <c r="H161" s="364"/>
      <c r="I161" s="261" t="str">
        <f t="shared" si="17"/>
        <v xml:space="preserve">  </v>
      </c>
      <c r="J161" s="367"/>
      <c r="K161" s="262"/>
      <c r="L161" s="262"/>
      <c r="M161" s="367"/>
      <c r="N161" s="262"/>
      <c r="O161" s="370"/>
      <c r="P161" s="370"/>
      <c r="Q161" s="370"/>
      <c r="R161" s="370"/>
      <c r="S161" s="262">
        <f t="shared" si="16"/>
        <v>0</v>
      </c>
      <c r="T161" s="262">
        <f>IF(L161='[3]11 FORMULAS'!$Q$5,T160-(T160*S161),T160)</f>
        <v>0.24</v>
      </c>
      <c r="U161" s="467">
        <f>IF(L161='[3]11 FORMULAS'!$Q$6,U160-(U160*S161),U160)</f>
        <v>0.4</v>
      </c>
      <c r="V161" s="737"/>
      <c r="W161" s="738"/>
    </row>
    <row r="162" spans="1:23" ht="15" thickBot="1" x14ac:dyDescent="0.3">
      <c r="A162" s="723"/>
      <c r="B162" s="723"/>
      <c r="C162" s="726"/>
      <c r="D162" s="729"/>
      <c r="E162" s="263">
        <v>6</v>
      </c>
      <c r="F162" s="468"/>
      <c r="G162" s="365"/>
      <c r="H162" s="365"/>
      <c r="I162" s="264" t="str">
        <f t="shared" si="17"/>
        <v xml:space="preserve">  </v>
      </c>
      <c r="J162" s="368"/>
      <c r="K162" s="265" t="s">
        <v>956</v>
      </c>
      <c r="L162" s="265" t="s">
        <v>956</v>
      </c>
      <c r="M162" s="368"/>
      <c r="N162" s="265" t="s">
        <v>956</v>
      </c>
      <c r="O162" s="371"/>
      <c r="P162" s="371"/>
      <c r="Q162" s="371"/>
      <c r="R162" s="371"/>
      <c r="S162" s="265" t="str">
        <f t="shared" si="16"/>
        <v/>
      </c>
      <c r="T162" s="265">
        <f>IF(L162='[3]11 FORMULAS'!$Q$5,T161-(T161*S162),T161)</f>
        <v>0.24</v>
      </c>
      <c r="U162" s="469">
        <f>IF(L162='[3]11 FORMULAS'!$Q$6,U161-(U161*S162),U161)</f>
        <v>0.4</v>
      </c>
      <c r="V162" s="732"/>
      <c r="W162" s="735"/>
    </row>
    <row r="163" spans="1:23" ht="171" x14ac:dyDescent="0.25">
      <c r="A163" s="721" t="str">
        <f>'4 MAPA CALOR INHERENTE'!A33</f>
        <v>R1GF</v>
      </c>
      <c r="B163" s="721" t="str">
        <f>'4 MAPA CALOR INHERENTE'!B33</f>
        <v>Posibilidad de afectación reputacional por no contar con el fenecimiento de la cuenta en la vigencia  debido a la identificación, clasificación y registro de información contable en rubros y cuantías que no correspondan</v>
      </c>
      <c r="C163" s="724" cm="1">
        <f t="array" ref="C163">IF(MOD(ROW()-7,6)=0, INDEX('3 PROBABIL E IMPACTO INHERENTE'!$E$7:$E$74, (ROW()-7)/6 + 1), "")</f>
        <v>0.4</v>
      </c>
      <c r="D163" s="727" cm="1">
        <f t="array" ref="D163">IF(MOD(ROW()-7,6)=0, INDEX('3 PROBABIL E IMPACTO INHERENTE'!$M$7:$M$74, (ROW()-7)/6 + 1), "")</f>
        <v>0.4</v>
      </c>
      <c r="E163" s="254">
        <v>1</v>
      </c>
      <c r="F163" s="464" t="s">
        <v>820</v>
      </c>
      <c r="G163" s="363" t="s">
        <v>821</v>
      </c>
      <c r="H163" s="363" t="s">
        <v>822</v>
      </c>
      <c r="I163" s="255" t="str">
        <f t="shared" si="17"/>
        <v>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v>
      </c>
      <c r="J163" s="366" t="s">
        <v>56</v>
      </c>
      <c r="K163" s="256">
        <v>0.25</v>
      </c>
      <c r="L163" s="256" t="s">
        <v>259</v>
      </c>
      <c r="M163" s="366" t="s">
        <v>54</v>
      </c>
      <c r="N163" s="256">
        <v>0.15</v>
      </c>
      <c r="O163" s="369" t="s">
        <v>391</v>
      </c>
      <c r="P163" s="369" t="s">
        <v>397</v>
      </c>
      <c r="Q163" s="369"/>
      <c r="R163" s="369"/>
      <c r="S163" s="256">
        <f t="shared" si="16"/>
        <v>0.4</v>
      </c>
      <c r="T163" s="256">
        <f>IF(L163='[3]11 FORMULAS'!$Q$5,C163-(C163*S163),C163)</f>
        <v>0.24</v>
      </c>
      <c r="U163" s="465">
        <f>IF(L163='[3]11 FORMULAS'!$Q$6,D163-(D163*S163),D163)</f>
        <v>0.4</v>
      </c>
      <c r="V163" s="730">
        <f t="shared" ref="V163:W163" si="19">+IF(T168="","",T168)</f>
        <v>0.16799999999999998</v>
      </c>
      <c r="W163" s="733">
        <f t="shared" si="19"/>
        <v>0.4</v>
      </c>
    </row>
    <row r="164" spans="1:23" ht="171" x14ac:dyDescent="0.25">
      <c r="A164" s="722"/>
      <c r="B164" s="722"/>
      <c r="C164" s="725"/>
      <c r="D164" s="728"/>
      <c r="E164" s="260">
        <v>2</v>
      </c>
      <c r="F164" s="466" t="s">
        <v>820</v>
      </c>
      <c r="G164" s="364" t="s">
        <v>823</v>
      </c>
      <c r="H164" s="364" t="s">
        <v>824</v>
      </c>
      <c r="I164" s="261" t="str">
        <f t="shared" si="17"/>
        <v>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v>
      </c>
      <c r="J164" s="367" t="s">
        <v>69</v>
      </c>
      <c r="K164" s="262">
        <v>0.15</v>
      </c>
      <c r="L164" s="262" t="s">
        <v>259</v>
      </c>
      <c r="M164" s="367" t="s">
        <v>54</v>
      </c>
      <c r="N164" s="262">
        <v>0.15</v>
      </c>
      <c r="O164" s="370" t="s">
        <v>391</v>
      </c>
      <c r="P164" s="370" t="s">
        <v>397</v>
      </c>
      <c r="Q164" s="370"/>
      <c r="R164" s="370"/>
      <c r="S164" s="262">
        <f t="shared" si="16"/>
        <v>0.3</v>
      </c>
      <c r="T164" s="262">
        <f>IF(L164='[3]11 FORMULAS'!$Q$5,T163-(T163*S164),T163)</f>
        <v>0.16799999999999998</v>
      </c>
      <c r="U164" s="467">
        <f>IF(L164='[3]11 FORMULAS'!$Q$6,U163-(U163*S164),U163)</f>
        <v>0.4</v>
      </c>
      <c r="V164" s="731"/>
      <c r="W164" s="734"/>
    </row>
    <row r="165" spans="1:23" x14ac:dyDescent="0.25">
      <c r="A165" s="722"/>
      <c r="B165" s="722"/>
      <c r="C165" s="725"/>
      <c r="D165" s="728"/>
      <c r="E165" s="260">
        <v>3</v>
      </c>
      <c r="F165" s="466"/>
      <c r="G165" s="364"/>
      <c r="H165" s="364"/>
      <c r="I165" s="261" t="str">
        <f t="shared" si="17"/>
        <v xml:space="preserve">  </v>
      </c>
      <c r="J165" s="367"/>
      <c r="K165" s="262"/>
      <c r="L165" s="262"/>
      <c r="M165" s="367"/>
      <c r="N165" s="262"/>
      <c r="O165" s="370"/>
      <c r="P165" s="370"/>
      <c r="Q165" s="370"/>
      <c r="R165" s="370"/>
      <c r="S165" s="262">
        <f t="shared" si="16"/>
        <v>0</v>
      </c>
      <c r="T165" s="262">
        <f>IF(L165='[3]11 FORMULAS'!$Q$5,T164-(T164*S165),T164)</f>
        <v>0.16799999999999998</v>
      </c>
      <c r="U165" s="467">
        <f>IF(L165='[3]11 FORMULAS'!$Q$6,U164-(U164*S165),U164)</f>
        <v>0.4</v>
      </c>
      <c r="V165" s="731"/>
      <c r="W165" s="734"/>
    </row>
    <row r="166" spans="1:23" x14ac:dyDescent="0.25">
      <c r="A166" s="736"/>
      <c r="B166" s="736"/>
      <c r="C166" s="725"/>
      <c r="D166" s="728"/>
      <c r="E166" s="453">
        <v>4</v>
      </c>
      <c r="F166" s="466"/>
      <c r="G166" s="364"/>
      <c r="H166" s="364"/>
      <c r="I166" s="261" t="str">
        <f t="shared" si="17"/>
        <v xml:space="preserve">  </v>
      </c>
      <c r="J166" s="367"/>
      <c r="K166" s="262"/>
      <c r="L166" s="262"/>
      <c r="M166" s="367"/>
      <c r="N166" s="262"/>
      <c r="O166" s="370"/>
      <c r="P166" s="370"/>
      <c r="Q166" s="370"/>
      <c r="R166" s="370"/>
      <c r="S166" s="262">
        <f t="shared" si="16"/>
        <v>0</v>
      </c>
      <c r="T166" s="262">
        <f>IF(L166='[3]11 FORMULAS'!$Q$5,T165-(T165*S166),T165)</f>
        <v>0.16799999999999998</v>
      </c>
      <c r="U166" s="467">
        <f>IF(L166='[3]11 FORMULAS'!$Q$6,U165-(U165*S166),U165)</f>
        <v>0.4</v>
      </c>
      <c r="V166" s="737"/>
      <c r="W166" s="738"/>
    </row>
    <row r="167" spans="1:23" x14ac:dyDescent="0.25">
      <c r="A167" s="736"/>
      <c r="B167" s="736"/>
      <c r="C167" s="725"/>
      <c r="D167" s="728"/>
      <c r="E167" s="453">
        <v>5</v>
      </c>
      <c r="F167" s="466"/>
      <c r="G167" s="364"/>
      <c r="H167" s="364"/>
      <c r="I167" s="261" t="str">
        <f t="shared" si="17"/>
        <v xml:space="preserve">  </v>
      </c>
      <c r="J167" s="367"/>
      <c r="K167" s="262"/>
      <c r="L167" s="262"/>
      <c r="M167" s="367"/>
      <c r="N167" s="262"/>
      <c r="O167" s="370"/>
      <c r="P167" s="370"/>
      <c r="Q167" s="370"/>
      <c r="R167" s="370"/>
      <c r="S167" s="262">
        <f t="shared" si="16"/>
        <v>0</v>
      </c>
      <c r="T167" s="262">
        <f>IF(L167='[3]11 FORMULAS'!$Q$5,T166-(T166*S167),T166)</f>
        <v>0.16799999999999998</v>
      </c>
      <c r="U167" s="467">
        <f>IF(L167='[3]11 FORMULAS'!$Q$6,U166-(U166*S167),U166)</f>
        <v>0.4</v>
      </c>
      <c r="V167" s="737"/>
      <c r="W167" s="738"/>
    </row>
    <row r="168" spans="1:23" ht="15" thickBot="1" x14ac:dyDescent="0.3">
      <c r="A168" s="723"/>
      <c r="B168" s="723"/>
      <c r="C168" s="726"/>
      <c r="D168" s="729"/>
      <c r="E168" s="263">
        <v>6</v>
      </c>
      <c r="F168" s="468"/>
      <c r="G168" s="365"/>
      <c r="H168" s="365"/>
      <c r="I168" s="264" t="str">
        <f t="shared" si="17"/>
        <v xml:space="preserve">  </v>
      </c>
      <c r="J168" s="368"/>
      <c r="K168" s="265" t="s">
        <v>956</v>
      </c>
      <c r="L168" s="265" t="s">
        <v>956</v>
      </c>
      <c r="M168" s="368"/>
      <c r="N168" s="265" t="s">
        <v>956</v>
      </c>
      <c r="O168" s="371"/>
      <c r="P168" s="371"/>
      <c r="Q168" s="371"/>
      <c r="R168" s="371"/>
      <c r="S168" s="265" t="str">
        <f t="shared" si="16"/>
        <v/>
      </c>
      <c r="T168" s="265">
        <f>IF(L168='[3]11 FORMULAS'!$Q$5,T167-(T167*S168),T167)</f>
        <v>0.16799999999999998</v>
      </c>
      <c r="U168" s="469">
        <f>IF(L168='[3]11 FORMULAS'!$Q$6,U167-(U167*S168),U167)</f>
        <v>0.4</v>
      </c>
      <c r="V168" s="732"/>
      <c r="W168" s="735"/>
    </row>
    <row r="169" spans="1:23" ht="14.25" customHeight="1" x14ac:dyDescent="0.25">
      <c r="A169" s="721" t="str">
        <f>'4 MAPA CALOR INHERENTE'!A34</f>
        <v>R2GF</v>
      </c>
      <c r="B169" s="721" t="str">
        <f>'4 MAPA CALOR INHERENTE'!B34</f>
        <v>Posibilidad de afectación económica por sanciones o multas de entes de control o demandas de terceros  debido a la realización de pagos indebidos</v>
      </c>
      <c r="C169" s="724" cm="1">
        <f t="array" ref="C169">IF(MOD(ROW()-7,6)=0, INDEX('3 PROBABIL E IMPACTO INHERENTE'!$E$7:$E$74, (ROW()-7)/6 + 1), "")</f>
        <v>0.4</v>
      </c>
      <c r="D169" s="727" cm="1">
        <f t="array" ref="D169">IF(MOD(ROW()-7,6)=0, INDEX('3 PROBABIL E IMPACTO INHERENTE'!$M$7:$M$74, (ROW()-7)/6 + 1), "")</f>
        <v>0.4</v>
      </c>
      <c r="E169" s="254">
        <v>1</v>
      </c>
      <c r="F169" s="464" t="s">
        <v>825</v>
      </c>
      <c r="G169" s="363" t="s">
        <v>826</v>
      </c>
      <c r="H169" s="363" t="s">
        <v>827</v>
      </c>
      <c r="I169" s="255" t="str">
        <f t="shared" si="17"/>
        <v>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v>
      </c>
      <c r="J169" s="366" t="s">
        <v>56</v>
      </c>
      <c r="K169" s="256">
        <v>0.25</v>
      </c>
      <c r="L169" s="256" t="s">
        <v>259</v>
      </c>
      <c r="M169" s="366" t="s">
        <v>54</v>
      </c>
      <c r="N169" s="256">
        <v>0.15</v>
      </c>
      <c r="O169" s="369" t="s">
        <v>391</v>
      </c>
      <c r="P169" s="369" t="s">
        <v>397</v>
      </c>
      <c r="Q169" s="369"/>
      <c r="R169" s="369"/>
      <c r="S169" s="256">
        <f t="shared" si="16"/>
        <v>0.4</v>
      </c>
      <c r="T169" s="256">
        <f>IF(L169='[3]11 FORMULAS'!$Q$5,C169-(C169*S169),C169)</f>
        <v>0.24</v>
      </c>
      <c r="U169" s="465">
        <f>IF(L169='[3]11 FORMULAS'!$Q$6,D169-(D169*S169),D169)</f>
        <v>0.4</v>
      </c>
      <c r="V169" s="730">
        <f t="shared" ref="V169:W169" si="20">+IF(T174="","",T174)</f>
        <v>0.24</v>
      </c>
      <c r="W169" s="733">
        <f t="shared" si="20"/>
        <v>0.4</v>
      </c>
    </row>
    <row r="170" spans="1:23" x14ac:dyDescent="0.25">
      <c r="A170" s="722"/>
      <c r="B170" s="722"/>
      <c r="C170" s="725"/>
      <c r="D170" s="728"/>
      <c r="E170" s="260">
        <v>2</v>
      </c>
      <c r="F170" s="466"/>
      <c r="G170" s="364"/>
      <c r="H170" s="364"/>
      <c r="I170" s="261" t="str">
        <f t="shared" si="17"/>
        <v xml:space="preserve">  </v>
      </c>
      <c r="J170" s="367"/>
      <c r="K170" s="262"/>
      <c r="L170" s="262"/>
      <c r="M170" s="367"/>
      <c r="N170" s="262"/>
      <c r="O170" s="370"/>
      <c r="P170" s="370"/>
      <c r="Q170" s="370"/>
      <c r="R170" s="370"/>
      <c r="S170" s="262">
        <f t="shared" si="16"/>
        <v>0</v>
      </c>
      <c r="T170" s="262">
        <f>IF(L170='[3]11 FORMULAS'!$Q$5,T169-(T169*S170),T169)</f>
        <v>0.24</v>
      </c>
      <c r="U170" s="467">
        <f>IF(L170='[3]11 FORMULAS'!$Q$6,U169-(U169*S170),U169)</f>
        <v>0.4</v>
      </c>
      <c r="V170" s="731"/>
      <c r="W170" s="734"/>
    </row>
    <row r="171" spans="1:23" x14ac:dyDescent="0.25">
      <c r="A171" s="722"/>
      <c r="B171" s="722"/>
      <c r="C171" s="725"/>
      <c r="D171" s="728"/>
      <c r="E171" s="260">
        <v>3</v>
      </c>
      <c r="F171" s="466"/>
      <c r="G171" s="364"/>
      <c r="H171" s="364"/>
      <c r="I171" s="261" t="str">
        <f t="shared" si="17"/>
        <v xml:space="preserve">  </v>
      </c>
      <c r="J171" s="367"/>
      <c r="K171" s="262" t="s">
        <v>956</v>
      </c>
      <c r="L171" s="262" t="s">
        <v>956</v>
      </c>
      <c r="M171" s="367"/>
      <c r="N171" s="262" t="s">
        <v>956</v>
      </c>
      <c r="O171" s="370"/>
      <c r="P171" s="370"/>
      <c r="Q171" s="370"/>
      <c r="R171" s="370"/>
      <c r="S171" s="262" t="str">
        <f t="shared" si="16"/>
        <v/>
      </c>
      <c r="T171" s="262">
        <f>IF(L171='[3]11 FORMULAS'!$Q$5,T170-(T170*S171),T170)</f>
        <v>0.24</v>
      </c>
      <c r="U171" s="467">
        <f>IF(L171='[3]11 FORMULAS'!$Q$6,U170-(U170*S171),U170)</f>
        <v>0.4</v>
      </c>
      <c r="V171" s="731"/>
      <c r="W171" s="734"/>
    </row>
    <row r="172" spans="1:23" x14ac:dyDescent="0.25">
      <c r="A172" s="736"/>
      <c r="B172" s="736"/>
      <c r="C172" s="725"/>
      <c r="D172" s="728"/>
      <c r="E172" s="453">
        <v>4</v>
      </c>
      <c r="F172" s="466"/>
      <c r="G172" s="364"/>
      <c r="H172" s="364"/>
      <c r="I172" s="261" t="str">
        <f t="shared" si="17"/>
        <v xml:space="preserve">  </v>
      </c>
      <c r="J172" s="367"/>
      <c r="K172" s="262"/>
      <c r="L172" s="262"/>
      <c r="M172" s="367"/>
      <c r="N172" s="262"/>
      <c r="O172" s="370"/>
      <c r="P172" s="370"/>
      <c r="Q172" s="370"/>
      <c r="R172" s="370"/>
      <c r="S172" s="262">
        <f t="shared" si="16"/>
        <v>0</v>
      </c>
      <c r="T172" s="262">
        <f>IF(L172='[3]11 FORMULAS'!$Q$5,T171-(T171*S172),T171)</f>
        <v>0.24</v>
      </c>
      <c r="U172" s="467">
        <f>IF(L172='[3]11 FORMULAS'!$Q$6,U171-(U171*S172),U171)</f>
        <v>0.4</v>
      </c>
      <c r="V172" s="737"/>
      <c r="W172" s="738"/>
    </row>
    <row r="173" spans="1:23" x14ac:dyDescent="0.25">
      <c r="A173" s="736"/>
      <c r="B173" s="736"/>
      <c r="C173" s="725"/>
      <c r="D173" s="728"/>
      <c r="E173" s="453">
        <v>5</v>
      </c>
      <c r="F173" s="466"/>
      <c r="G173" s="364"/>
      <c r="H173" s="364"/>
      <c r="I173" s="261" t="str">
        <f t="shared" si="17"/>
        <v xml:space="preserve">  </v>
      </c>
      <c r="J173" s="367"/>
      <c r="K173" s="262"/>
      <c r="L173" s="262"/>
      <c r="M173" s="367"/>
      <c r="N173" s="262"/>
      <c r="O173" s="370"/>
      <c r="P173" s="370"/>
      <c r="Q173" s="370"/>
      <c r="R173" s="370"/>
      <c r="S173" s="262">
        <f t="shared" si="16"/>
        <v>0</v>
      </c>
      <c r="T173" s="262">
        <f>IF(L173='[3]11 FORMULAS'!$Q$5,T172-(T172*S173),T172)</f>
        <v>0.24</v>
      </c>
      <c r="U173" s="467">
        <f>IF(L173='[3]11 FORMULAS'!$Q$6,U172-(U172*S173),U172)</f>
        <v>0.4</v>
      </c>
      <c r="V173" s="737"/>
      <c r="W173" s="738"/>
    </row>
    <row r="174" spans="1:23" ht="15" thickBot="1" x14ac:dyDescent="0.3">
      <c r="A174" s="723"/>
      <c r="B174" s="723"/>
      <c r="C174" s="726"/>
      <c r="D174" s="729"/>
      <c r="E174" s="263">
        <v>6</v>
      </c>
      <c r="F174" s="468"/>
      <c r="G174" s="365"/>
      <c r="H174" s="365"/>
      <c r="I174" s="264" t="str">
        <f t="shared" si="17"/>
        <v xml:space="preserve">  </v>
      </c>
      <c r="J174" s="368"/>
      <c r="K174" s="265" t="s">
        <v>956</v>
      </c>
      <c r="L174" s="265" t="s">
        <v>956</v>
      </c>
      <c r="M174" s="368"/>
      <c r="N174" s="265" t="s">
        <v>956</v>
      </c>
      <c r="O174" s="371"/>
      <c r="P174" s="371"/>
      <c r="Q174" s="371"/>
      <c r="R174" s="371"/>
      <c r="S174" s="265" t="str">
        <f t="shared" si="16"/>
        <v/>
      </c>
      <c r="T174" s="265">
        <f>IF(L174='[3]11 FORMULAS'!$Q$5,T173-(T173*S174),T173)</f>
        <v>0.24</v>
      </c>
      <c r="U174" s="469">
        <f>IF(L174='[3]11 FORMULAS'!$Q$6,U173-(U173*S174),U173)</f>
        <v>0.4</v>
      </c>
      <c r="V174" s="732"/>
      <c r="W174" s="735"/>
    </row>
    <row r="175" spans="1:23" ht="171" x14ac:dyDescent="0.25">
      <c r="A175" s="721" t="str">
        <f>'4 MAPA CALOR INHERENTE'!A35</f>
        <v>R3GF</v>
      </c>
      <c r="B175" s="721" t="str">
        <f>'4 MAPA CALOR INHERENTE'!B35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175" s="724" cm="1">
        <f t="array" ref="C175">IF(MOD(ROW()-7,6)=0, INDEX('3 PROBABIL E IMPACTO INHERENTE'!$E$7:$E$74, (ROW()-7)/6 + 1), "")</f>
        <v>0.6</v>
      </c>
      <c r="D175" s="727" cm="1">
        <f t="array" ref="D175">IF(MOD(ROW()-7,6)=0, INDEX('3 PROBABIL E IMPACTO INHERENTE'!$M$7:$M$74, (ROW()-7)/6 + 1), "")</f>
        <v>0.4</v>
      </c>
      <c r="E175" s="254">
        <v>1</v>
      </c>
      <c r="F175" s="464" t="s">
        <v>828</v>
      </c>
      <c r="G175" s="363" t="s">
        <v>747</v>
      </c>
      <c r="H175" s="363" t="s">
        <v>829</v>
      </c>
      <c r="I175" s="255" t="str">
        <f t="shared" si="17"/>
        <v>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v>
      </c>
      <c r="J175" s="366" t="s">
        <v>56</v>
      </c>
      <c r="K175" s="256">
        <v>0.25</v>
      </c>
      <c r="L175" s="256" t="s">
        <v>259</v>
      </c>
      <c r="M175" s="366" t="s">
        <v>54</v>
      </c>
      <c r="N175" s="256">
        <v>0.15</v>
      </c>
      <c r="O175" s="369" t="s">
        <v>391</v>
      </c>
      <c r="P175" s="369" t="s">
        <v>394</v>
      </c>
      <c r="Q175" s="369"/>
      <c r="R175" s="369"/>
      <c r="S175" s="256">
        <f t="shared" si="16"/>
        <v>0.4</v>
      </c>
      <c r="T175" s="256">
        <f>IF(L175='[3]11 FORMULAS'!$Q$5,C175-(C175*S175),C175)</f>
        <v>0.36</v>
      </c>
      <c r="U175" s="465">
        <f>IF(L175='[3]11 FORMULAS'!$Q$6,D175-(D175*S175),D175)</f>
        <v>0.4</v>
      </c>
      <c r="V175" s="730">
        <f t="shared" ref="V175:W175" si="21">+IF(T180="","",T180)</f>
        <v>0.36</v>
      </c>
      <c r="W175" s="733">
        <f t="shared" si="21"/>
        <v>0.4</v>
      </c>
    </row>
    <row r="176" spans="1:23" x14ac:dyDescent="0.25">
      <c r="A176" s="722"/>
      <c r="B176" s="722"/>
      <c r="C176" s="725"/>
      <c r="D176" s="728"/>
      <c r="E176" s="260">
        <v>2</v>
      </c>
      <c r="F176" s="466"/>
      <c r="G176" s="364"/>
      <c r="H176" s="364"/>
      <c r="I176" s="261" t="str">
        <f t="shared" si="17"/>
        <v xml:space="preserve">  </v>
      </c>
      <c r="J176" s="367"/>
      <c r="K176" s="262"/>
      <c r="L176" s="262"/>
      <c r="M176" s="367"/>
      <c r="N176" s="262"/>
      <c r="O176" s="370"/>
      <c r="P176" s="370"/>
      <c r="Q176" s="370"/>
      <c r="R176" s="370"/>
      <c r="S176" s="262">
        <f t="shared" si="16"/>
        <v>0</v>
      </c>
      <c r="T176" s="262">
        <f>IF(L176='[3]11 FORMULAS'!$Q$5,T175-(T175*S176),T175)</f>
        <v>0.36</v>
      </c>
      <c r="U176" s="467">
        <f>IF(L176='[3]11 FORMULAS'!$Q$6,U175-(U175*S176),U175)</f>
        <v>0.4</v>
      </c>
      <c r="V176" s="731"/>
      <c r="W176" s="734"/>
    </row>
    <row r="177" spans="1:23" ht="14.25" customHeight="1" x14ac:dyDescent="0.25">
      <c r="A177" s="722"/>
      <c r="B177" s="722"/>
      <c r="C177" s="725"/>
      <c r="D177" s="728"/>
      <c r="E177" s="260">
        <v>3</v>
      </c>
      <c r="F177" s="466"/>
      <c r="G177" s="364"/>
      <c r="H177" s="364"/>
      <c r="I177" s="261" t="str">
        <f t="shared" si="17"/>
        <v xml:space="preserve">  </v>
      </c>
      <c r="J177" s="367"/>
      <c r="K177" s="262"/>
      <c r="L177" s="262"/>
      <c r="M177" s="367"/>
      <c r="N177" s="262"/>
      <c r="O177" s="370"/>
      <c r="P177" s="370"/>
      <c r="Q177" s="370"/>
      <c r="R177" s="370"/>
      <c r="S177" s="262">
        <f t="shared" si="16"/>
        <v>0</v>
      </c>
      <c r="T177" s="262">
        <f>IF(L177='[3]11 FORMULAS'!$Q$5,T176-(T176*S177),T176)</f>
        <v>0.36</v>
      </c>
      <c r="U177" s="467">
        <f>IF(L177='[3]11 FORMULAS'!$Q$6,U176-(U176*S177),U176)</f>
        <v>0.4</v>
      </c>
      <c r="V177" s="731"/>
      <c r="W177" s="734"/>
    </row>
    <row r="178" spans="1:23" ht="14.25" customHeight="1" x14ac:dyDescent="0.25">
      <c r="A178" s="736"/>
      <c r="B178" s="736"/>
      <c r="C178" s="725"/>
      <c r="D178" s="728"/>
      <c r="E178" s="453">
        <v>4</v>
      </c>
      <c r="F178" s="466"/>
      <c r="G178" s="364"/>
      <c r="H178" s="364"/>
      <c r="I178" s="261" t="str">
        <f t="shared" si="17"/>
        <v xml:space="preserve">  </v>
      </c>
      <c r="J178" s="367"/>
      <c r="K178" s="262"/>
      <c r="L178" s="262"/>
      <c r="M178" s="367"/>
      <c r="N178" s="262"/>
      <c r="O178" s="370"/>
      <c r="P178" s="370"/>
      <c r="Q178" s="370"/>
      <c r="R178" s="370"/>
      <c r="S178" s="262">
        <f t="shared" si="16"/>
        <v>0</v>
      </c>
      <c r="T178" s="262">
        <f>IF(L178='[3]11 FORMULAS'!$Q$5,T177-(T177*S178),T177)</f>
        <v>0.36</v>
      </c>
      <c r="U178" s="467">
        <f>IF(L178='[3]11 FORMULAS'!$Q$6,U177-(U177*S178),U177)</f>
        <v>0.4</v>
      </c>
      <c r="V178" s="737"/>
      <c r="W178" s="738"/>
    </row>
    <row r="179" spans="1:23" ht="14.25" customHeight="1" x14ac:dyDescent="0.25">
      <c r="A179" s="736"/>
      <c r="B179" s="736"/>
      <c r="C179" s="725"/>
      <c r="D179" s="728"/>
      <c r="E179" s="453">
        <v>5</v>
      </c>
      <c r="F179" s="466"/>
      <c r="G179" s="364"/>
      <c r="H179" s="364"/>
      <c r="I179" s="261" t="str">
        <f t="shared" si="17"/>
        <v xml:space="preserve">  </v>
      </c>
      <c r="J179" s="367"/>
      <c r="K179" s="262"/>
      <c r="L179" s="262"/>
      <c r="M179" s="367"/>
      <c r="N179" s="262"/>
      <c r="O179" s="370"/>
      <c r="P179" s="370"/>
      <c r="Q179" s="370"/>
      <c r="R179" s="370"/>
      <c r="S179" s="262">
        <f t="shared" si="16"/>
        <v>0</v>
      </c>
      <c r="T179" s="262">
        <f>IF(L179='[3]11 FORMULAS'!$Q$5,T178-(T178*S179),T178)</f>
        <v>0.36</v>
      </c>
      <c r="U179" s="467">
        <f>IF(L179='[3]11 FORMULAS'!$Q$6,U178-(U178*S179),U178)</f>
        <v>0.4</v>
      </c>
      <c r="V179" s="737"/>
      <c r="W179" s="738"/>
    </row>
    <row r="180" spans="1:23" ht="15" thickBot="1" x14ac:dyDescent="0.3">
      <c r="A180" s="723"/>
      <c r="B180" s="723"/>
      <c r="C180" s="726"/>
      <c r="D180" s="729"/>
      <c r="E180" s="263">
        <v>6</v>
      </c>
      <c r="F180" s="468"/>
      <c r="G180" s="365"/>
      <c r="H180" s="365"/>
      <c r="I180" s="264" t="str">
        <f t="shared" si="17"/>
        <v xml:space="preserve">  </v>
      </c>
      <c r="J180" s="368"/>
      <c r="K180" s="265"/>
      <c r="L180" s="265"/>
      <c r="M180" s="368"/>
      <c r="N180" s="265"/>
      <c r="O180" s="371"/>
      <c r="P180" s="371"/>
      <c r="Q180" s="371"/>
      <c r="R180" s="371"/>
      <c r="S180" s="265">
        <f t="shared" si="16"/>
        <v>0</v>
      </c>
      <c r="T180" s="265">
        <f>IF(L180='[3]11 FORMULAS'!$Q$5,T179-(T179*S180),T179)</f>
        <v>0.36</v>
      </c>
      <c r="U180" s="469">
        <f>IF(L180='[3]11 FORMULAS'!$Q$6,U179-(U179*S180),U179)</f>
        <v>0.4</v>
      </c>
      <c r="V180" s="732"/>
      <c r="W180" s="735"/>
    </row>
    <row r="181" spans="1:23" ht="228" x14ac:dyDescent="0.25">
      <c r="A181" s="721" t="str">
        <f>'4 MAPA CALOR INHERENTE'!A36</f>
        <v>R1GCT</v>
      </c>
      <c r="B181" s="721" t="str">
        <f>'4 MAPA CALOR INHERENTE'!B36</f>
        <v>Posibilidad de afectación reputacional y económica por la suscripción de contratos que presentan documentación inconsistente debido a deficiencias en la verificación de los requisitos habilitantes por parte del proceso de contratación.</v>
      </c>
      <c r="C181" s="724" cm="1">
        <f t="array" ref="C181">IF(MOD(ROW()-7,6)=0, INDEX('3 PROBABIL E IMPACTO INHERENTE'!$E$7:$E$74, (ROW()-7)/6 + 1), "")</f>
        <v>0.8</v>
      </c>
      <c r="D181" s="727" cm="1">
        <f t="array" ref="D181">IF(MOD(ROW()-7,6)=0, INDEX('3 PROBABIL E IMPACTO INHERENTE'!$M$7:$M$74, (ROW()-7)/6 + 1), "")</f>
        <v>0.8</v>
      </c>
      <c r="E181" s="254">
        <v>1</v>
      </c>
      <c r="F181" s="464" t="s">
        <v>830</v>
      </c>
      <c r="G181" s="363" t="s">
        <v>783</v>
      </c>
      <c r="H181" s="363" t="s">
        <v>831</v>
      </c>
      <c r="I181" s="255" t="str">
        <f t="shared" si="17"/>
        <v>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v>
      </c>
      <c r="J181" s="366" t="s">
        <v>56</v>
      </c>
      <c r="K181" s="256">
        <v>0.25</v>
      </c>
      <c r="L181" s="256" t="s">
        <v>259</v>
      </c>
      <c r="M181" s="366" t="s">
        <v>54</v>
      </c>
      <c r="N181" s="256">
        <v>0.15</v>
      </c>
      <c r="O181" s="369" t="s">
        <v>391</v>
      </c>
      <c r="P181" s="369" t="s">
        <v>394</v>
      </c>
      <c r="Q181" s="369" t="s">
        <v>957</v>
      </c>
      <c r="R181" s="369" t="s">
        <v>958</v>
      </c>
      <c r="S181" s="256">
        <f t="shared" si="16"/>
        <v>0.4</v>
      </c>
      <c r="T181" s="256">
        <f>IF(L181='[3]11 FORMULAS'!$Q$5,C181-(C181*S181),C181)</f>
        <v>0.48</v>
      </c>
      <c r="U181" s="465">
        <f>IF(L181='[3]11 FORMULAS'!$Q$6,D181-(D181*S181),D181)</f>
        <v>0.8</v>
      </c>
      <c r="V181" s="730">
        <f>+IF(T186="","",T186)</f>
        <v>0.28799999999999998</v>
      </c>
      <c r="W181" s="733">
        <f>+IF(U186="","",U186)</f>
        <v>0.8</v>
      </c>
    </row>
    <row r="182" spans="1:23" ht="213.75" x14ac:dyDescent="0.25">
      <c r="A182" s="722"/>
      <c r="B182" s="722"/>
      <c r="C182" s="725"/>
      <c r="D182" s="728"/>
      <c r="E182" s="260">
        <v>2</v>
      </c>
      <c r="F182" s="466" t="s">
        <v>832</v>
      </c>
      <c r="G182" s="364" t="s">
        <v>738</v>
      </c>
      <c r="H182" s="364" t="s">
        <v>833</v>
      </c>
      <c r="I182" s="261" t="str">
        <f t="shared" si="17"/>
        <v>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v>
      </c>
      <c r="J182" s="367" t="s">
        <v>56</v>
      </c>
      <c r="K182" s="262">
        <v>0.25</v>
      </c>
      <c r="L182" s="262" t="s">
        <v>259</v>
      </c>
      <c r="M182" s="367" t="s">
        <v>54</v>
      </c>
      <c r="N182" s="262">
        <v>0.15</v>
      </c>
      <c r="O182" s="370" t="s">
        <v>391</v>
      </c>
      <c r="P182" s="370" t="s">
        <v>394</v>
      </c>
      <c r="Q182" s="370" t="s">
        <v>957</v>
      </c>
      <c r="R182" s="370" t="s">
        <v>958</v>
      </c>
      <c r="S182" s="262">
        <f t="shared" si="16"/>
        <v>0.4</v>
      </c>
      <c r="T182" s="262">
        <f>IF(L182='[3]11 FORMULAS'!$Q$5,T181-(T181*S182),T181)</f>
        <v>0.28799999999999998</v>
      </c>
      <c r="U182" s="467">
        <f>IF(L182='[3]11 FORMULAS'!$Q$6,U181-(U181*S182),U181)</f>
        <v>0.8</v>
      </c>
      <c r="V182" s="731"/>
      <c r="W182" s="734"/>
    </row>
    <row r="183" spans="1:23" x14ac:dyDescent="0.25">
      <c r="A183" s="722"/>
      <c r="B183" s="722"/>
      <c r="C183" s="725"/>
      <c r="D183" s="728"/>
      <c r="E183" s="260">
        <v>3</v>
      </c>
      <c r="F183" s="466"/>
      <c r="G183" s="364"/>
      <c r="H183" s="364"/>
      <c r="I183" s="261" t="str">
        <f t="shared" si="17"/>
        <v xml:space="preserve">  </v>
      </c>
      <c r="J183" s="367"/>
      <c r="K183" s="262" t="s">
        <v>956</v>
      </c>
      <c r="L183" s="262" t="s">
        <v>956</v>
      </c>
      <c r="M183" s="367"/>
      <c r="N183" s="262" t="s">
        <v>956</v>
      </c>
      <c r="O183" s="370"/>
      <c r="P183" s="370"/>
      <c r="Q183" s="370"/>
      <c r="R183" s="370"/>
      <c r="S183" s="262" t="str">
        <f t="shared" si="16"/>
        <v/>
      </c>
      <c r="T183" s="262">
        <f>IF(L183='[3]11 FORMULAS'!$Q$5,T182-(T182*S183),T182)</f>
        <v>0.28799999999999998</v>
      </c>
      <c r="U183" s="467">
        <f>IF(L183='[3]11 FORMULAS'!$Q$6,U182-(U182*S183),U182)</f>
        <v>0.8</v>
      </c>
      <c r="V183" s="731"/>
      <c r="W183" s="734"/>
    </row>
    <row r="184" spans="1:23" x14ac:dyDescent="0.25">
      <c r="A184" s="736"/>
      <c r="B184" s="736"/>
      <c r="C184" s="725"/>
      <c r="D184" s="728"/>
      <c r="E184" s="453">
        <v>4</v>
      </c>
      <c r="F184" s="466"/>
      <c r="G184" s="364"/>
      <c r="H184" s="364"/>
      <c r="I184" s="261" t="str">
        <f t="shared" si="17"/>
        <v xml:space="preserve">  </v>
      </c>
      <c r="J184" s="367"/>
      <c r="K184" s="262"/>
      <c r="L184" s="262"/>
      <c r="M184" s="367"/>
      <c r="N184" s="262"/>
      <c r="O184" s="370"/>
      <c r="P184" s="370"/>
      <c r="Q184" s="370"/>
      <c r="R184" s="370"/>
      <c r="S184" s="262">
        <f t="shared" si="16"/>
        <v>0</v>
      </c>
      <c r="T184" s="262">
        <f>IF(L184='[3]11 FORMULAS'!$Q$5,T183-(T183*S184),T183)</f>
        <v>0.28799999999999998</v>
      </c>
      <c r="U184" s="467">
        <f>IF(L184='[3]11 FORMULAS'!$Q$6,U183-(U183*S184),U183)</f>
        <v>0.8</v>
      </c>
      <c r="V184" s="737"/>
      <c r="W184" s="738"/>
    </row>
    <row r="185" spans="1:23" x14ac:dyDescent="0.25">
      <c r="A185" s="736"/>
      <c r="B185" s="736"/>
      <c r="C185" s="725"/>
      <c r="D185" s="728"/>
      <c r="E185" s="453">
        <v>5</v>
      </c>
      <c r="F185" s="466"/>
      <c r="G185" s="364"/>
      <c r="H185" s="364"/>
      <c r="I185" s="261" t="str">
        <f t="shared" si="17"/>
        <v xml:space="preserve">  </v>
      </c>
      <c r="J185" s="367"/>
      <c r="K185" s="262"/>
      <c r="L185" s="262"/>
      <c r="M185" s="367"/>
      <c r="N185" s="262"/>
      <c r="O185" s="370"/>
      <c r="P185" s="370"/>
      <c r="Q185" s="370"/>
      <c r="R185" s="370"/>
      <c r="S185" s="262">
        <f t="shared" si="16"/>
        <v>0</v>
      </c>
      <c r="T185" s="262">
        <f>IF(L185='[3]11 FORMULAS'!$Q$5,T184-(T184*S185),T184)</f>
        <v>0.28799999999999998</v>
      </c>
      <c r="U185" s="467">
        <f>IF(L185='[3]11 FORMULAS'!$Q$6,U184-(U184*S185),U184)</f>
        <v>0.8</v>
      </c>
      <c r="V185" s="737"/>
      <c r="W185" s="738"/>
    </row>
    <row r="186" spans="1:23" ht="15" thickBot="1" x14ac:dyDescent="0.3">
      <c r="A186" s="723"/>
      <c r="B186" s="723"/>
      <c r="C186" s="726"/>
      <c r="D186" s="729"/>
      <c r="E186" s="263">
        <v>6</v>
      </c>
      <c r="F186" s="468"/>
      <c r="G186" s="365"/>
      <c r="H186" s="365"/>
      <c r="I186" s="264" t="str">
        <f t="shared" si="17"/>
        <v xml:space="preserve">  </v>
      </c>
      <c r="J186" s="368"/>
      <c r="K186" s="265" t="s">
        <v>956</v>
      </c>
      <c r="L186" s="265" t="s">
        <v>956</v>
      </c>
      <c r="M186" s="368"/>
      <c r="N186" s="265" t="s">
        <v>956</v>
      </c>
      <c r="O186" s="371"/>
      <c r="P186" s="371"/>
      <c r="Q186" s="371"/>
      <c r="R186" s="371"/>
      <c r="S186" s="265" t="str">
        <f t="shared" si="16"/>
        <v/>
      </c>
      <c r="T186" s="265">
        <f>IF(L186='[3]11 FORMULAS'!$Q$5,T185-(T185*S186),T185)</f>
        <v>0.28799999999999998</v>
      </c>
      <c r="U186" s="469">
        <f>IF(L186='[3]11 FORMULAS'!$Q$6,U185-(U185*S186),U185)</f>
        <v>0.8</v>
      </c>
      <c r="V186" s="732"/>
      <c r="W186" s="735"/>
    </row>
    <row r="187" spans="1:23" ht="14.25" customHeight="1" x14ac:dyDescent="0.25">
      <c r="A187" s="721" t="str">
        <f>'4 MAPA CALOR INHERENTE'!A37</f>
        <v>R2GCT</v>
      </c>
      <c r="B187" s="721" t="str">
        <f>'4 MAPA CALOR INHERENTE'!B37</f>
        <v>Posibilidad de afectación reputacional y económica  por pasivos exigibles debido a liquidación extemporánea de los contratos fuera de los plazos acordados en el contrato o los establecidos por la ley</v>
      </c>
      <c r="C187" s="724" cm="1">
        <f t="array" ref="C187">IF(MOD(ROW()-7,6)=0, INDEX('3 PROBABIL E IMPACTO INHERENTE'!$E$7:$E$74, (ROW()-7)/6 + 1), "")</f>
        <v>0.6</v>
      </c>
      <c r="D187" s="727" cm="1">
        <f t="array" ref="D187">IF(MOD(ROW()-7,6)=0, INDEX('3 PROBABIL E IMPACTO INHERENTE'!$M$7:$M$74, (ROW()-7)/6 + 1), "")</f>
        <v>1</v>
      </c>
      <c r="E187" s="254">
        <v>1</v>
      </c>
      <c r="F187" s="464" t="s">
        <v>830</v>
      </c>
      <c r="G187" s="363" t="s">
        <v>717</v>
      </c>
      <c r="H187" s="363" t="s">
        <v>834</v>
      </c>
      <c r="I187" s="255" t="str">
        <f t="shared" si="17"/>
        <v>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v>
      </c>
      <c r="J187" s="366" t="s">
        <v>56</v>
      </c>
      <c r="K187" s="256">
        <v>0.25</v>
      </c>
      <c r="L187" s="256" t="s">
        <v>259</v>
      </c>
      <c r="M187" s="366" t="s">
        <v>54</v>
      </c>
      <c r="N187" s="256">
        <v>0.15</v>
      </c>
      <c r="O187" s="369" t="s">
        <v>391</v>
      </c>
      <c r="P187" s="369" t="s">
        <v>399</v>
      </c>
      <c r="Q187" s="369" t="s">
        <v>957</v>
      </c>
      <c r="R187" s="369" t="s">
        <v>958</v>
      </c>
      <c r="S187" s="256">
        <f t="shared" si="16"/>
        <v>0.4</v>
      </c>
      <c r="T187" s="256">
        <f>IF(L187='[3]11 FORMULAS'!$Q$5,C187-(C187*S187),C187)</f>
        <v>0.36</v>
      </c>
      <c r="U187" s="465">
        <f>IF(L187='[3]11 FORMULAS'!$Q$6,D187-(D187*S187),D187)</f>
        <v>1</v>
      </c>
      <c r="V187" s="730">
        <f t="shared" ref="V187" si="22">+IF(T192="","",T192)</f>
        <v>0.36</v>
      </c>
      <c r="W187" s="733">
        <f t="shared" ref="W187" si="23">+IF(U192="","",U192)</f>
        <v>1</v>
      </c>
    </row>
    <row r="188" spans="1:23" x14ac:dyDescent="0.25">
      <c r="A188" s="722"/>
      <c r="B188" s="722"/>
      <c r="C188" s="725"/>
      <c r="D188" s="728"/>
      <c r="E188" s="260">
        <v>2</v>
      </c>
      <c r="F188" s="466"/>
      <c r="G188" s="364"/>
      <c r="H188" s="364"/>
      <c r="I188" s="261" t="str">
        <f t="shared" si="17"/>
        <v xml:space="preserve">  </v>
      </c>
      <c r="J188" s="367"/>
      <c r="K188" s="262" t="s">
        <v>956</v>
      </c>
      <c r="L188" s="262" t="s">
        <v>956</v>
      </c>
      <c r="M188" s="367"/>
      <c r="N188" s="262" t="s">
        <v>956</v>
      </c>
      <c r="O188" s="370"/>
      <c r="P188" s="370"/>
      <c r="Q188" s="370"/>
      <c r="R188" s="370"/>
      <c r="S188" s="262" t="str">
        <f t="shared" si="16"/>
        <v/>
      </c>
      <c r="T188" s="262">
        <f>IF(L188='[3]11 FORMULAS'!$Q$5,T187-(T187*S188),T187)</f>
        <v>0.36</v>
      </c>
      <c r="U188" s="467">
        <f>IF(L188='[3]11 FORMULAS'!$Q$6,U187-(U187*S188),U187)</f>
        <v>1</v>
      </c>
      <c r="V188" s="731"/>
      <c r="W188" s="734"/>
    </row>
    <row r="189" spans="1:23" x14ac:dyDescent="0.25">
      <c r="A189" s="722"/>
      <c r="B189" s="722"/>
      <c r="C189" s="725"/>
      <c r="D189" s="728"/>
      <c r="E189" s="260">
        <v>3</v>
      </c>
      <c r="F189" s="466"/>
      <c r="G189" s="364"/>
      <c r="H189" s="364"/>
      <c r="I189" s="261" t="str">
        <f t="shared" si="17"/>
        <v xml:space="preserve">  </v>
      </c>
      <c r="J189" s="367"/>
      <c r="K189" s="262" t="s">
        <v>956</v>
      </c>
      <c r="L189" s="262" t="s">
        <v>956</v>
      </c>
      <c r="M189" s="367"/>
      <c r="N189" s="262" t="s">
        <v>956</v>
      </c>
      <c r="O189" s="370"/>
      <c r="P189" s="370"/>
      <c r="Q189" s="370"/>
      <c r="R189" s="370"/>
      <c r="S189" s="262" t="str">
        <f t="shared" si="16"/>
        <v/>
      </c>
      <c r="T189" s="262">
        <f>IF(L189='[3]11 FORMULAS'!$Q$5,T188-(T188*S189),T188)</f>
        <v>0.36</v>
      </c>
      <c r="U189" s="467">
        <f>IF(L189='[3]11 FORMULAS'!$Q$6,U188-(U188*S189),U188)</f>
        <v>1</v>
      </c>
      <c r="V189" s="731"/>
      <c r="W189" s="734"/>
    </row>
    <row r="190" spans="1:23" x14ac:dyDescent="0.25">
      <c r="A190" s="736"/>
      <c r="B190" s="736"/>
      <c r="C190" s="725"/>
      <c r="D190" s="728"/>
      <c r="E190" s="453">
        <v>4</v>
      </c>
      <c r="F190" s="466"/>
      <c r="G190" s="364"/>
      <c r="H190" s="364"/>
      <c r="I190" s="261" t="str">
        <f t="shared" si="17"/>
        <v xml:space="preserve">  </v>
      </c>
      <c r="J190" s="367"/>
      <c r="K190" s="262"/>
      <c r="L190" s="262"/>
      <c r="M190" s="367"/>
      <c r="N190" s="262"/>
      <c r="O190" s="370"/>
      <c r="P190" s="370"/>
      <c r="Q190" s="370"/>
      <c r="R190" s="370"/>
      <c r="S190" s="262">
        <f t="shared" si="16"/>
        <v>0</v>
      </c>
      <c r="T190" s="262">
        <f>IF(L190='[3]11 FORMULAS'!$Q$5,T189-(T189*S190),T189)</f>
        <v>0.36</v>
      </c>
      <c r="U190" s="467">
        <f>IF(L190='[3]11 FORMULAS'!$Q$6,U189-(U189*S190),U189)</f>
        <v>1</v>
      </c>
      <c r="V190" s="737"/>
      <c r="W190" s="738"/>
    </row>
    <row r="191" spans="1:23" x14ac:dyDescent="0.25">
      <c r="A191" s="736"/>
      <c r="B191" s="736"/>
      <c r="C191" s="725"/>
      <c r="D191" s="728"/>
      <c r="E191" s="453">
        <v>5</v>
      </c>
      <c r="F191" s="466"/>
      <c r="G191" s="364"/>
      <c r="H191" s="364"/>
      <c r="I191" s="261" t="str">
        <f t="shared" si="17"/>
        <v xml:space="preserve">  </v>
      </c>
      <c r="J191" s="367"/>
      <c r="K191" s="262"/>
      <c r="L191" s="262"/>
      <c r="M191" s="367"/>
      <c r="N191" s="262"/>
      <c r="O191" s="370"/>
      <c r="P191" s="370"/>
      <c r="Q191" s="370"/>
      <c r="R191" s="370"/>
      <c r="S191" s="262">
        <f t="shared" si="16"/>
        <v>0</v>
      </c>
      <c r="T191" s="262">
        <f>IF(L191='[3]11 FORMULAS'!$Q$5,T190-(T190*S191),T190)</f>
        <v>0.36</v>
      </c>
      <c r="U191" s="467">
        <f>IF(L191='[3]11 FORMULAS'!$Q$6,U190-(U190*S191),U190)</f>
        <v>1</v>
      </c>
      <c r="V191" s="737"/>
      <c r="W191" s="738"/>
    </row>
    <row r="192" spans="1:23" ht="15" thickBot="1" x14ac:dyDescent="0.3">
      <c r="A192" s="723"/>
      <c r="B192" s="723"/>
      <c r="C192" s="726"/>
      <c r="D192" s="729"/>
      <c r="E192" s="263">
        <v>6</v>
      </c>
      <c r="F192" s="468"/>
      <c r="G192" s="365"/>
      <c r="H192" s="365"/>
      <c r="I192" s="264" t="str">
        <f t="shared" si="17"/>
        <v xml:space="preserve">  </v>
      </c>
      <c r="J192" s="368"/>
      <c r="K192" s="265" t="s">
        <v>956</v>
      </c>
      <c r="L192" s="265" t="s">
        <v>956</v>
      </c>
      <c r="M192" s="368"/>
      <c r="N192" s="265" t="s">
        <v>956</v>
      </c>
      <c r="O192" s="371"/>
      <c r="P192" s="371"/>
      <c r="Q192" s="371"/>
      <c r="R192" s="371"/>
      <c r="S192" s="265" t="str">
        <f t="shared" si="16"/>
        <v/>
      </c>
      <c r="T192" s="265">
        <f>IF(L192='[3]11 FORMULAS'!$Q$5,T191-(T191*S192),T191)</f>
        <v>0.36</v>
      </c>
      <c r="U192" s="469">
        <f>IF(L192='[3]11 FORMULAS'!$Q$6,U191-(U191*S192),U191)</f>
        <v>1</v>
      </c>
      <c r="V192" s="732"/>
      <c r="W192" s="735"/>
    </row>
    <row r="193" spans="1:23" ht="213.75" x14ac:dyDescent="0.25">
      <c r="A193" s="721" t="str">
        <f>'4 MAPA CALOR INHERENTE'!A38</f>
        <v>R3GCT</v>
      </c>
      <c r="B193" s="721" t="str">
        <f>'4 MAPA CALOR INHERENTE'!B38</f>
        <v>Posibilidad de afectación reputacional y económica por multa y/o sancion de entes de control  debido a la presentación extemporanea y/o con falencias en los reportes enviados a la dirección financiera para posterior cargue en en el aplicativo SIVICOF y SIDEAP</v>
      </c>
      <c r="C193" s="724" cm="1">
        <f t="array" ref="C193">IF(MOD(ROW()-7,6)=0, INDEX('3 PROBABIL E IMPACTO INHERENTE'!$E$7:$E$74, (ROW()-7)/6 + 1), "")</f>
        <v>0.4</v>
      </c>
      <c r="D193" s="727" cm="1">
        <f t="array" ref="D193">IF(MOD(ROW()-7,6)=0, INDEX('3 PROBABIL E IMPACTO INHERENTE'!$M$7:$M$74, (ROW()-7)/6 + 1), "")</f>
        <v>0.8</v>
      </c>
      <c r="E193" s="254">
        <v>1</v>
      </c>
      <c r="F193" s="464" t="s">
        <v>835</v>
      </c>
      <c r="G193" s="363" t="s">
        <v>728</v>
      </c>
      <c r="H193" s="363" t="s">
        <v>836</v>
      </c>
      <c r="I193" s="255" t="str">
        <f t="shared" si="17"/>
        <v>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v>
      </c>
      <c r="J193" s="366" t="s">
        <v>56</v>
      </c>
      <c r="K193" s="256">
        <v>0.25</v>
      </c>
      <c r="L193" s="256" t="s">
        <v>259</v>
      </c>
      <c r="M193" s="366" t="s">
        <v>54</v>
      </c>
      <c r="N193" s="256">
        <v>0.15</v>
      </c>
      <c r="O193" s="369" t="s">
        <v>391</v>
      </c>
      <c r="P193" s="369" t="s">
        <v>397</v>
      </c>
      <c r="Q193" s="369" t="s">
        <v>957</v>
      </c>
      <c r="R193" s="369" t="s">
        <v>958</v>
      </c>
      <c r="S193" s="256">
        <f t="shared" si="16"/>
        <v>0.4</v>
      </c>
      <c r="T193" s="256">
        <f>IF(L193='[3]11 FORMULAS'!$Q$5,C193-(C193*S193),C193)</f>
        <v>0.24</v>
      </c>
      <c r="U193" s="465">
        <f>IF(L193='[3]11 FORMULAS'!$Q$6,D193-(D193*S193),D193)</f>
        <v>0.8</v>
      </c>
      <c r="V193" s="730">
        <f t="shared" ref="V193" si="24">+IF(T198="","",T198)</f>
        <v>0.24</v>
      </c>
      <c r="W193" s="733">
        <f t="shared" ref="W193" si="25">+IF(U198="","",U198)</f>
        <v>0.8</v>
      </c>
    </row>
    <row r="194" spans="1:23" x14ac:dyDescent="0.25">
      <c r="A194" s="722"/>
      <c r="B194" s="722"/>
      <c r="C194" s="725"/>
      <c r="D194" s="728"/>
      <c r="E194" s="260">
        <v>2</v>
      </c>
      <c r="F194" s="466"/>
      <c r="G194" s="364"/>
      <c r="H194" s="364"/>
      <c r="I194" s="261" t="str">
        <f t="shared" si="17"/>
        <v xml:space="preserve">  </v>
      </c>
      <c r="J194" s="367"/>
      <c r="K194" s="262"/>
      <c r="L194" s="262"/>
      <c r="M194" s="367"/>
      <c r="N194" s="262"/>
      <c r="O194" s="370"/>
      <c r="P194" s="370"/>
      <c r="Q194" s="370"/>
      <c r="R194" s="370"/>
      <c r="S194" s="262">
        <f t="shared" si="16"/>
        <v>0</v>
      </c>
      <c r="T194" s="262">
        <f>IF(L194='[3]11 FORMULAS'!$Q$5,T193-(T193*S194),T193)</f>
        <v>0.24</v>
      </c>
      <c r="U194" s="467">
        <f>IF(L194='[3]11 FORMULAS'!$Q$6,U193-(U193*S194),U193)</f>
        <v>0.8</v>
      </c>
      <c r="V194" s="731"/>
      <c r="W194" s="734"/>
    </row>
    <row r="195" spans="1:23" ht="14.25" customHeight="1" x14ac:dyDescent="0.25">
      <c r="A195" s="722"/>
      <c r="B195" s="722"/>
      <c r="C195" s="725"/>
      <c r="D195" s="728"/>
      <c r="E195" s="260">
        <v>3</v>
      </c>
      <c r="F195" s="466"/>
      <c r="G195" s="364"/>
      <c r="H195" s="364"/>
      <c r="I195" s="261" t="str">
        <f t="shared" si="17"/>
        <v xml:space="preserve">  </v>
      </c>
      <c r="J195" s="367"/>
      <c r="K195" s="262"/>
      <c r="L195" s="262"/>
      <c r="M195" s="367"/>
      <c r="N195" s="262"/>
      <c r="O195" s="370"/>
      <c r="P195" s="370"/>
      <c r="Q195" s="370"/>
      <c r="R195" s="370"/>
      <c r="S195" s="262">
        <f t="shared" si="16"/>
        <v>0</v>
      </c>
      <c r="T195" s="262">
        <f>IF(L195='[3]11 FORMULAS'!$Q$5,T194-(T194*S195),T194)</f>
        <v>0.24</v>
      </c>
      <c r="U195" s="467">
        <f>IF(L195='[3]11 FORMULAS'!$Q$6,U194-(U194*S195),U194)</f>
        <v>0.8</v>
      </c>
      <c r="V195" s="731"/>
      <c r="W195" s="734"/>
    </row>
    <row r="196" spans="1:23" ht="14.25" customHeight="1" x14ac:dyDescent="0.25">
      <c r="A196" s="736"/>
      <c r="B196" s="736"/>
      <c r="C196" s="725"/>
      <c r="D196" s="728"/>
      <c r="E196" s="453">
        <v>4</v>
      </c>
      <c r="F196" s="466"/>
      <c r="G196" s="364"/>
      <c r="H196" s="364"/>
      <c r="I196" s="261" t="str">
        <f t="shared" si="17"/>
        <v xml:space="preserve">  </v>
      </c>
      <c r="J196" s="367"/>
      <c r="K196" s="262"/>
      <c r="L196" s="262"/>
      <c r="M196" s="367"/>
      <c r="N196" s="262"/>
      <c r="O196" s="370"/>
      <c r="P196" s="370"/>
      <c r="Q196" s="370"/>
      <c r="R196" s="370"/>
      <c r="S196" s="262">
        <f t="shared" si="16"/>
        <v>0</v>
      </c>
      <c r="T196" s="262">
        <f>IF(L196='[3]11 FORMULAS'!$Q$5,T195-(T195*S196),T195)</f>
        <v>0.24</v>
      </c>
      <c r="U196" s="467">
        <f>IF(L196='[3]11 FORMULAS'!$Q$6,U195-(U195*S196),U195)</f>
        <v>0.8</v>
      </c>
      <c r="V196" s="737"/>
      <c r="W196" s="738"/>
    </row>
    <row r="197" spans="1:23" ht="14.25" customHeight="1" x14ac:dyDescent="0.25">
      <c r="A197" s="736"/>
      <c r="B197" s="736"/>
      <c r="C197" s="725"/>
      <c r="D197" s="728"/>
      <c r="E197" s="453">
        <v>5</v>
      </c>
      <c r="F197" s="466"/>
      <c r="G197" s="364"/>
      <c r="H197" s="364"/>
      <c r="I197" s="261" t="str">
        <f t="shared" si="17"/>
        <v xml:space="preserve">  </v>
      </c>
      <c r="J197" s="367"/>
      <c r="K197" s="262"/>
      <c r="L197" s="262"/>
      <c r="M197" s="367"/>
      <c r="N197" s="262"/>
      <c r="O197" s="370"/>
      <c r="P197" s="370"/>
      <c r="Q197" s="370"/>
      <c r="R197" s="370"/>
      <c r="S197" s="262">
        <f t="shared" si="16"/>
        <v>0</v>
      </c>
      <c r="T197" s="262">
        <f>IF(L197='[3]11 FORMULAS'!$Q$5,T196-(T196*S197),T196)</f>
        <v>0.24</v>
      </c>
      <c r="U197" s="467">
        <f>IF(L197='[3]11 FORMULAS'!$Q$6,U196-(U196*S197),U196)</f>
        <v>0.8</v>
      </c>
      <c r="V197" s="737"/>
      <c r="W197" s="738"/>
    </row>
    <row r="198" spans="1:23" ht="15" thickBot="1" x14ac:dyDescent="0.3">
      <c r="A198" s="723"/>
      <c r="B198" s="723"/>
      <c r="C198" s="726"/>
      <c r="D198" s="729"/>
      <c r="E198" s="263">
        <v>6</v>
      </c>
      <c r="F198" s="468"/>
      <c r="G198" s="365"/>
      <c r="H198" s="365"/>
      <c r="I198" s="264" t="str">
        <f t="shared" si="17"/>
        <v xml:space="preserve">  </v>
      </c>
      <c r="J198" s="368"/>
      <c r="K198" s="265" t="s">
        <v>956</v>
      </c>
      <c r="L198" s="265" t="s">
        <v>956</v>
      </c>
      <c r="M198" s="368"/>
      <c r="N198" s="265" t="s">
        <v>956</v>
      </c>
      <c r="O198" s="371"/>
      <c r="P198" s="371"/>
      <c r="Q198" s="371"/>
      <c r="R198" s="371"/>
      <c r="S198" s="265" t="str">
        <f t="shared" si="16"/>
        <v/>
      </c>
      <c r="T198" s="265">
        <f>IF(L198='[3]11 FORMULAS'!$Q$5,T197-(T197*S198),T197)</f>
        <v>0.24</v>
      </c>
      <c r="U198" s="469">
        <f>IF(L198='[3]11 FORMULAS'!$Q$6,U197-(U197*S198),U197)</f>
        <v>0.8</v>
      </c>
      <c r="V198" s="732"/>
      <c r="W198" s="735"/>
    </row>
    <row r="199" spans="1:23" ht="171" x14ac:dyDescent="0.25">
      <c r="A199" s="721" t="str">
        <f>'4 MAPA CALOR INHERENTE'!A39</f>
        <v>R4GCT</v>
      </c>
      <c r="B199" s="721" t="str">
        <f>'4 MAPA CALOR INHERENTE'!B39</f>
        <v xml:space="preserve">Posibilidad de afectación reputacional y económica por sanciones o multas de entes de control  debido a demoras en la adquisicion de los bienes y servicios requeridos </v>
      </c>
      <c r="C199" s="724" cm="1">
        <f t="array" ref="C199">IF(MOD(ROW()-7,6)=0, INDEX('3 PROBABIL E IMPACTO INHERENTE'!$E$7:$E$74, (ROW()-7)/6 + 1), "")</f>
        <v>0.8</v>
      </c>
      <c r="D199" s="727" cm="1">
        <f t="array" ref="D199">IF(MOD(ROW()-7,6)=0, INDEX('3 PROBABIL E IMPACTO INHERENTE'!$M$7:$M$74, (ROW()-7)/6 + 1), "")</f>
        <v>1</v>
      </c>
      <c r="E199" s="254">
        <v>1</v>
      </c>
      <c r="F199" s="464" t="s">
        <v>837</v>
      </c>
      <c r="G199" s="363" t="s">
        <v>838</v>
      </c>
      <c r="H199" s="363" t="s">
        <v>839</v>
      </c>
      <c r="I199" s="255" t="str">
        <f t="shared" si="17"/>
        <v>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v>
      </c>
      <c r="J199" s="366" t="s">
        <v>56</v>
      </c>
      <c r="K199" s="256">
        <v>0.25</v>
      </c>
      <c r="L199" s="256" t="s">
        <v>259</v>
      </c>
      <c r="M199" s="366" t="s">
        <v>54</v>
      </c>
      <c r="N199" s="256">
        <v>0.15</v>
      </c>
      <c r="O199" s="369" t="s">
        <v>391</v>
      </c>
      <c r="P199" s="369" t="s">
        <v>397</v>
      </c>
      <c r="Q199" s="369" t="s">
        <v>957</v>
      </c>
      <c r="R199" s="369" t="s">
        <v>958</v>
      </c>
      <c r="S199" s="256">
        <f t="shared" si="16"/>
        <v>0.4</v>
      </c>
      <c r="T199" s="256">
        <f>IF(L199='[3]11 FORMULAS'!$Q$5,C199-(C199*S199),C199)</f>
        <v>0.48</v>
      </c>
      <c r="U199" s="465">
        <f>IF(L199='[3]11 FORMULAS'!$Q$6,D199-(D199*S199),D199)</f>
        <v>1</v>
      </c>
      <c r="V199" s="730">
        <f t="shared" ref="V199" si="26">+IF(T204="","",T204)</f>
        <v>0.28799999999999998</v>
      </c>
      <c r="W199" s="733">
        <f t="shared" ref="W199" si="27">+IF(U204="","",U204)</f>
        <v>1</v>
      </c>
    </row>
    <row r="200" spans="1:23" ht="171" x14ac:dyDescent="0.25">
      <c r="A200" s="722"/>
      <c r="B200" s="722"/>
      <c r="C200" s="725"/>
      <c r="D200" s="728"/>
      <c r="E200" s="260">
        <v>2</v>
      </c>
      <c r="F200" s="466" t="s">
        <v>840</v>
      </c>
      <c r="G200" s="364" t="s">
        <v>717</v>
      </c>
      <c r="H200" s="364" t="s">
        <v>841</v>
      </c>
      <c r="I200" s="261" t="str">
        <f t="shared" si="17"/>
        <v>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v>
      </c>
      <c r="J200" s="367" t="s">
        <v>56</v>
      </c>
      <c r="K200" s="262">
        <v>0.25</v>
      </c>
      <c r="L200" s="262" t="s">
        <v>259</v>
      </c>
      <c r="M200" s="367" t="s">
        <v>54</v>
      </c>
      <c r="N200" s="262">
        <v>0.15</v>
      </c>
      <c r="O200" s="370" t="s">
        <v>391</v>
      </c>
      <c r="P200" s="370" t="s">
        <v>397</v>
      </c>
      <c r="Q200" s="370" t="s">
        <v>957</v>
      </c>
      <c r="R200" s="370" t="s">
        <v>958</v>
      </c>
      <c r="S200" s="262">
        <f t="shared" si="16"/>
        <v>0.4</v>
      </c>
      <c r="T200" s="262">
        <f>IF(L200='[3]11 FORMULAS'!$Q$5,T199-(T199*S200),T199)</f>
        <v>0.28799999999999998</v>
      </c>
      <c r="U200" s="467">
        <f>IF(L200='[3]11 FORMULAS'!$Q$6,U199-(U199*S200),U199)</f>
        <v>1</v>
      </c>
      <c r="V200" s="731"/>
      <c r="W200" s="734"/>
    </row>
    <row r="201" spans="1:23" x14ac:dyDescent="0.25">
      <c r="A201" s="722"/>
      <c r="B201" s="722"/>
      <c r="C201" s="725"/>
      <c r="D201" s="728"/>
      <c r="E201" s="260">
        <v>3</v>
      </c>
      <c r="F201" s="466"/>
      <c r="G201" s="364"/>
      <c r="H201" s="364"/>
      <c r="I201" s="261" t="str">
        <f t="shared" si="17"/>
        <v xml:space="preserve">  </v>
      </c>
      <c r="J201" s="367"/>
      <c r="K201" s="262" t="s">
        <v>956</v>
      </c>
      <c r="L201" s="262" t="s">
        <v>956</v>
      </c>
      <c r="M201" s="367"/>
      <c r="N201" s="262" t="s">
        <v>956</v>
      </c>
      <c r="O201" s="370"/>
      <c r="P201" s="370"/>
      <c r="Q201" s="370"/>
      <c r="R201" s="370"/>
      <c r="S201" s="262" t="str">
        <f t="shared" si="16"/>
        <v/>
      </c>
      <c r="T201" s="262">
        <f>IF(L201='[3]11 FORMULAS'!$Q$5,T200-(T200*S201),T200)</f>
        <v>0.28799999999999998</v>
      </c>
      <c r="U201" s="467">
        <f>IF(L201='[3]11 FORMULAS'!$Q$6,U200-(U200*S201),U200)</f>
        <v>1</v>
      </c>
      <c r="V201" s="731"/>
      <c r="W201" s="734"/>
    </row>
    <row r="202" spans="1:23" x14ac:dyDescent="0.25">
      <c r="A202" s="736"/>
      <c r="B202" s="736"/>
      <c r="C202" s="725"/>
      <c r="D202" s="728"/>
      <c r="E202" s="453">
        <v>4</v>
      </c>
      <c r="F202" s="466"/>
      <c r="G202" s="364"/>
      <c r="H202" s="364"/>
      <c r="I202" s="261" t="str">
        <f t="shared" si="17"/>
        <v xml:space="preserve">  </v>
      </c>
      <c r="J202" s="367"/>
      <c r="K202" s="262"/>
      <c r="L202" s="262"/>
      <c r="M202" s="367"/>
      <c r="N202" s="262"/>
      <c r="O202" s="370"/>
      <c r="P202" s="370"/>
      <c r="Q202" s="370"/>
      <c r="R202" s="370"/>
      <c r="S202" s="262">
        <f t="shared" si="16"/>
        <v>0</v>
      </c>
      <c r="T202" s="262">
        <f>IF(L202='[3]11 FORMULAS'!$Q$5,T201-(T201*S202),T201)</f>
        <v>0.28799999999999998</v>
      </c>
      <c r="U202" s="467">
        <f>IF(L202='[3]11 FORMULAS'!$Q$6,U201-(U201*S202),U201)</f>
        <v>1</v>
      </c>
      <c r="V202" s="737"/>
      <c r="W202" s="738"/>
    </row>
    <row r="203" spans="1:23" x14ac:dyDescent="0.25">
      <c r="A203" s="736"/>
      <c r="B203" s="736"/>
      <c r="C203" s="725"/>
      <c r="D203" s="728"/>
      <c r="E203" s="453">
        <v>5</v>
      </c>
      <c r="F203" s="466"/>
      <c r="G203" s="364"/>
      <c r="H203" s="364"/>
      <c r="I203" s="261" t="str">
        <f t="shared" si="17"/>
        <v xml:space="preserve">  </v>
      </c>
      <c r="J203" s="367"/>
      <c r="K203" s="262"/>
      <c r="L203" s="262"/>
      <c r="M203" s="367"/>
      <c r="N203" s="262"/>
      <c r="O203" s="370"/>
      <c r="P203" s="370"/>
      <c r="Q203" s="370"/>
      <c r="R203" s="370"/>
      <c r="S203" s="262">
        <f t="shared" si="16"/>
        <v>0</v>
      </c>
      <c r="T203" s="262">
        <f>IF(L203='[3]11 FORMULAS'!$Q$5,T202-(T202*S203),T202)</f>
        <v>0.28799999999999998</v>
      </c>
      <c r="U203" s="467">
        <f>IF(L203='[3]11 FORMULAS'!$Q$6,U202-(U202*S203),U202)</f>
        <v>1</v>
      </c>
      <c r="V203" s="737"/>
      <c r="W203" s="738"/>
    </row>
    <row r="204" spans="1:23" ht="15" thickBot="1" x14ac:dyDescent="0.3">
      <c r="A204" s="723"/>
      <c r="B204" s="723"/>
      <c r="C204" s="726"/>
      <c r="D204" s="729"/>
      <c r="E204" s="263">
        <v>6</v>
      </c>
      <c r="F204" s="468"/>
      <c r="G204" s="365"/>
      <c r="H204" s="365"/>
      <c r="I204" s="264" t="str">
        <f t="shared" si="17"/>
        <v xml:space="preserve">  </v>
      </c>
      <c r="J204" s="368"/>
      <c r="K204" s="265" t="s">
        <v>956</v>
      </c>
      <c r="L204" s="265" t="s">
        <v>956</v>
      </c>
      <c r="M204" s="368"/>
      <c r="N204" s="265" t="s">
        <v>956</v>
      </c>
      <c r="O204" s="371"/>
      <c r="P204" s="371"/>
      <c r="Q204" s="371"/>
      <c r="R204" s="371"/>
      <c r="S204" s="265" t="str">
        <f t="shared" si="16"/>
        <v/>
      </c>
      <c r="T204" s="265">
        <f>IF(L204='[3]11 FORMULAS'!$Q$5,T203-(T203*S204),T203)</f>
        <v>0.28799999999999998</v>
      </c>
      <c r="U204" s="469">
        <f>IF(L204='[3]11 FORMULAS'!$Q$6,U203-(U203*S204),U203)</f>
        <v>1</v>
      </c>
      <c r="V204" s="732"/>
      <c r="W204" s="735"/>
    </row>
    <row r="205" spans="1:23" ht="14.25" customHeight="1" x14ac:dyDescent="0.25">
      <c r="A205" s="721" t="str">
        <f>'4 MAPA CALOR INHERENTE'!A40</f>
        <v>R5GCT</v>
      </c>
      <c r="B205" s="721" t="str">
        <f>'4 MAPA CALOR INHERENTE'!B40</f>
        <v xml:space="preserve">Posibilidad de afectación reputacional y económica por multa y/o sancion o de un ente de control  y/o quejas de un grupo de valor  debido al incumplimiento en la ejecucion de los contratos </v>
      </c>
      <c r="C205" s="724" cm="1">
        <f t="array" ref="C205">IF(MOD(ROW()-7,6)=0, INDEX('3 PROBABIL E IMPACTO INHERENTE'!$E$7:$E$74, (ROW()-7)/6 + 1), "")</f>
        <v>0.8</v>
      </c>
      <c r="D205" s="727" cm="1">
        <f t="array" ref="D205">IF(MOD(ROW()-7,6)=0, INDEX('3 PROBABIL E IMPACTO INHERENTE'!$M$7:$M$74, (ROW()-7)/6 + 1), "")</f>
        <v>1</v>
      </c>
      <c r="E205" s="254">
        <v>1</v>
      </c>
      <c r="F205" s="464" t="s">
        <v>842</v>
      </c>
      <c r="G205" s="363" t="s">
        <v>757</v>
      </c>
      <c r="H205" s="363" t="s">
        <v>843</v>
      </c>
      <c r="I205" s="255" t="str">
        <f t="shared" si="17"/>
        <v>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v>
      </c>
      <c r="J205" s="366" t="s">
        <v>56</v>
      </c>
      <c r="K205" s="256">
        <v>0.25</v>
      </c>
      <c r="L205" s="256" t="s">
        <v>259</v>
      </c>
      <c r="M205" s="366" t="s">
        <v>54</v>
      </c>
      <c r="N205" s="256">
        <v>0.15</v>
      </c>
      <c r="O205" s="369" t="s">
        <v>391</v>
      </c>
      <c r="P205" s="369" t="s">
        <v>401</v>
      </c>
      <c r="Q205" s="369" t="s">
        <v>957</v>
      </c>
      <c r="R205" s="369" t="s">
        <v>958</v>
      </c>
      <c r="S205" s="256">
        <f t="shared" si="16"/>
        <v>0.4</v>
      </c>
      <c r="T205" s="256">
        <f>IF(L205='[3]11 FORMULAS'!$Q$5,C205-(C205*S205),C205)</f>
        <v>0.48</v>
      </c>
      <c r="U205" s="465">
        <f>IF(L205='[3]11 FORMULAS'!$Q$6,D205-(D205*S205),D205)</f>
        <v>1</v>
      </c>
      <c r="V205" s="730">
        <f t="shared" ref="V205" si="28">+IF(T210="","",T210)</f>
        <v>0.48</v>
      </c>
      <c r="W205" s="733">
        <f t="shared" ref="W205" si="29">+IF(U210="","",U210)</f>
        <v>1</v>
      </c>
    </row>
    <row r="206" spans="1:23" x14ac:dyDescent="0.25">
      <c r="A206" s="722"/>
      <c r="B206" s="722"/>
      <c r="C206" s="725"/>
      <c r="D206" s="728"/>
      <c r="E206" s="260">
        <v>2</v>
      </c>
      <c r="F206" s="466"/>
      <c r="G206" s="364"/>
      <c r="H206" s="364"/>
      <c r="I206" s="261" t="str">
        <f t="shared" si="17"/>
        <v xml:space="preserve">  </v>
      </c>
      <c r="J206" s="367"/>
      <c r="K206" s="262" t="s">
        <v>956</v>
      </c>
      <c r="L206" s="262" t="s">
        <v>956</v>
      </c>
      <c r="M206" s="367"/>
      <c r="N206" s="262" t="s">
        <v>956</v>
      </c>
      <c r="O206" s="370"/>
      <c r="P206" s="370"/>
      <c r="Q206" s="370"/>
      <c r="R206" s="370"/>
      <c r="S206" s="262" t="str">
        <f t="shared" si="16"/>
        <v/>
      </c>
      <c r="T206" s="262">
        <f>IF(L206='[3]11 FORMULAS'!$Q$5,T205-(T205*S206),T205)</f>
        <v>0.48</v>
      </c>
      <c r="U206" s="467">
        <f>IF(L206='[3]11 FORMULAS'!$Q$6,U205-(U205*S206),U205)</f>
        <v>1</v>
      </c>
      <c r="V206" s="731"/>
      <c r="W206" s="734"/>
    </row>
    <row r="207" spans="1:23" x14ac:dyDescent="0.25">
      <c r="A207" s="722"/>
      <c r="B207" s="722"/>
      <c r="C207" s="725"/>
      <c r="D207" s="728"/>
      <c r="E207" s="260">
        <v>3</v>
      </c>
      <c r="F207" s="466"/>
      <c r="G207" s="364"/>
      <c r="H207" s="364"/>
      <c r="I207" s="261" t="str">
        <f t="shared" si="17"/>
        <v xml:space="preserve">  </v>
      </c>
      <c r="J207" s="367"/>
      <c r="K207" s="262" t="s">
        <v>956</v>
      </c>
      <c r="L207" s="262" t="s">
        <v>956</v>
      </c>
      <c r="M207" s="367"/>
      <c r="N207" s="262" t="s">
        <v>956</v>
      </c>
      <c r="O207" s="370"/>
      <c r="P207" s="370"/>
      <c r="Q207" s="370"/>
      <c r="R207" s="370"/>
      <c r="S207" s="262" t="str">
        <f t="shared" si="16"/>
        <v/>
      </c>
      <c r="T207" s="262">
        <f>IF(L207='[3]11 FORMULAS'!$Q$5,T206-(T206*S207),T206)</f>
        <v>0.48</v>
      </c>
      <c r="U207" s="467">
        <f>IF(L207='[3]11 FORMULAS'!$Q$6,U206-(U206*S207),U206)</f>
        <v>1</v>
      </c>
      <c r="V207" s="731"/>
      <c r="W207" s="734"/>
    </row>
    <row r="208" spans="1:23" x14ac:dyDescent="0.25">
      <c r="A208" s="736"/>
      <c r="B208" s="736"/>
      <c r="C208" s="725"/>
      <c r="D208" s="728"/>
      <c r="E208" s="453">
        <v>4</v>
      </c>
      <c r="F208" s="466"/>
      <c r="G208" s="364"/>
      <c r="H208" s="364"/>
      <c r="I208" s="261" t="str">
        <f t="shared" si="17"/>
        <v xml:space="preserve">  </v>
      </c>
      <c r="J208" s="367"/>
      <c r="K208" s="262"/>
      <c r="L208" s="262"/>
      <c r="M208" s="367"/>
      <c r="N208" s="262"/>
      <c r="O208" s="370"/>
      <c r="P208" s="370"/>
      <c r="Q208" s="370"/>
      <c r="R208" s="370"/>
      <c r="S208" s="262">
        <f t="shared" si="16"/>
        <v>0</v>
      </c>
      <c r="T208" s="262">
        <f>IF(L208='[3]11 FORMULAS'!$Q$5,T207-(T207*S208),T207)</f>
        <v>0.48</v>
      </c>
      <c r="U208" s="467">
        <f>IF(L208='[3]11 FORMULAS'!$Q$6,U207-(U207*S208),U207)</f>
        <v>1</v>
      </c>
      <c r="V208" s="737"/>
      <c r="W208" s="738"/>
    </row>
    <row r="209" spans="1:23" x14ac:dyDescent="0.25">
      <c r="A209" s="736"/>
      <c r="B209" s="736"/>
      <c r="C209" s="725"/>
      <c r="D209" s="728"/>
      <c r="E209" s="453">
        <v>5</v>
      </c>
      <c r="F209" s="466"/>
      <c r="G209" s="364"/>
      <c r="H209" s="364"/>
      <c r="I209" s="261" t="str">
        <f t="shared" si="17"/>
        <v xml:space="preserve">  </v>
      </c>
      <c r="J209" s="367"/>
      <c r="K209" s="262"/>
      <c r="L209" s="262"/>
      <c r="M209" s="367"/>
      <c r="N209" s="262"/>
      <c r="O209" s="370"/>
      <c r="P209" s="370"/>
      <c r="Q209" s="370"/>
      <c r="R209" s="370"/>
      <c r="S209" s="262">
        <f t="shared" si="16"/>
        <v>0</v>
      </c>
      <c r="T209" s="262">
        <f>IF(L209='[3]11 FORMULAS'!$Q$5,T208-(T208*S209),T208)</f>
        <v>0.48</v>
      </c>
      <c r="U209" s="467">
        <f>IF(L209='[3]11 FORMULAS'!$Q$6,U208-(U208*S209),U208)</f>
        <v>1</v>
      </c>
      <c r="V209" s="737"/>
      <c r="W209" s="738"/>
    </row>
    <row r="210" spans="1:23" ht="15" thickBot="1" x14ac:dyDescent="0.3">
      <c r="A210" s="723"/>
      <c r="B210" s="723"/>
      <c r="C210" s="726"/>
      <c r="D210" s="729"/>
      <c r="E210" s="263">
        <v>6</v>
      </c>
      <c r="F210" s="468"/>
      <c r="G210" s="365"/>
      <c r="H210" s="365"/>
      <c r="I210" s="264" t="str">
        <f t="shared" si="17"/>
        <v xml:space="preserve">  </v>
      </c>
      <c r="J210" s="368"/>
      <c r="K210" s="265" t="s">
        <v>956</v>
      </c>
      <c r="L210" s="265" t="s">
        <v>956</v>
      </c>
      <c r="M210" s="368"/>
      <c r="N210" s="265" t="s">
        <v>956</v>
      </c>
      <c r="O210" s="371"/>
      <c r="P210" s="371"/>
      <c r="Q210" s="371"/>
      <c r="R210" s="371"/>
      <c r="S210" s="265" t="str">
        <f t="shared" si="16"/>
        <v/>
      </c>
      <c r="T210" s="265">
        <f>IF(L210='[3]11 FORMULAS'!$Q$5,T209-(T209*S210),T209)</f>
        <v>0.48</v>
      </c>
      <c r="U210" s="469">
        <f>IF(L210='[3]11 FORMULAS'!$Q$6,U209-(U209*S210),U209)</f>
        <v>1</v>
      </c>
      <c r="V210" s="732"/>
      <c r="W210" s="735"/>
    </row>
    <row r="211" spans="1:23" ht="114" x14ac:dyDescent="0.25">
      <c r="A211" s="721" t="str">
        <f>'4 MAPA CALOR INHERENTE'!A41</f>
        <v>R1GJ</v>
      </c>
      <c r="B211" s="721" t="str">
        <f>'4 MAPA CALOR INHERENTE'!B41</f>
        <v>Posibilidad de afectación reputacional por sanciones administrativas  debido al incumplimiento en la respuesta a requerimientos asociados a los procesos judiciales y acciones constitucionales</v>
      </c>
      <c r="C211" s="724" cm="1">
        <f t="array" ref="C211">IF(MOD(ROW()-7,6)=0, INDEX('3 PROBABIL E IMPACTO INHERENTE'!$E$7:$E$74, (ROW()-7)/6 + 1), "")</f>
        <v>0.8</v>
      </c>
      <c r="D211" s="727" cm="1">
        <f t="array" ref="D211">IF(MOD(ROW()-7,6)=0, INDEX('3 PROBABIL E IMPACTO INHERENTE'!$M$7:$M$74, (ROW()-7)/6 + 1), "")</f>
        <v>1</v>
      </c>
      <c r="E211" s="254">
        <v>1</v>
      </c>
      <c r="F211" s="464" t="s">
        <v>844</v>
      </c>
      <c r="G211" s="363" t="s">
        <v>845</v>
      </c>
      <c r="H211" s="363" t="s">
        <v>846</v>
      </c>
      <c r="I211" s="255" t="str">
        <f t="shared" si="17"/>
        <v>Los abogados designados de dar contestación a las acciones constitucionales (tutelas)  realizan  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v>
      </c>
      <c r="J211" s="366" t="s">
        <v>56</v>
      </c>
      <c r="K211" s="256">
        <v>0.25</v>
      </c>
      <c r="L211" s="256" t="s">
        <v>259</v>
      </c>
      <c r="M211" s="366" t="s">
        <v>54</v>
      </c>
      <c r="N211" s="256">
        <v>0.15</v>
      </c>
      <c r="O211" s="369" t="s">
        <v>391</v>
      </c>
      <c r="P211" s="369" t="s">
        <v>395</v>
      </c>
      <c r="Q211" s="369"/>
      <c r="R211" s="369"/>
      <c r="S211" s="256">
        <f t="shared" si="16"/>
        <v>0.4</v>
      </c>
      <c r="T211" s="256">
        <f>IF(L211='[3]11 FORMULAS'!$Q$5,C211-(C211*S211),C211)</f>
        <v>0.48</v>
      </c>
      <c r="U211" s="465">
        <f>IF(L211='[3]11 FORMULAS'!$Q$6,D211-(D211*S211),D211)</f>
        <v>1</v>
      </c>
      <c r="V211" s="730">
        <f t="shared" ref="V211" si="30">+IF(T216="","",T216)</f>
        <v>0.28799999999999998</v>
      </c>
      <c r="W211" s="733">
        <f t="shared" ref="W211" si="31">+IF(U216="","",U216)</f>
        <v>1</v>
      </c>
    </row>
    <row r="212" spans="1:23" ht="99.75" x14ac:dyDescent="0.25">
      <c r="A212" s="722"/>
      <c r="B212" s="722"/>
      <c r="C212" s="725"/>
      <c r="D212" s="728"/>
      <c r="E212" s="260">
        <v>2</v>
      </c>
      <c r="F212" s="466" t="s">
        <v>847</v>
      </c>
      <c r="G212" s="364" t="s">
        <v>848</v>
      </c>
      <c r="H212" s="364" t="s">
        <v>849</v>
      </c>
      <c r="I212" s="261" t="str">
        <f t="shared" si="17"/>
        <v>Los abogados designados de dar contestación a los procesos judiciales  realizarán  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v>
      </c>
      <c r="J212" s="367" t="s">
        <v>56</v>
      </c>
      <c r="K212" s="262">
        <v>0.25</v>
      </c>
      <c r="L212" s="262" t="s">
        <v>259</v>
      </c>
      <c r="M212" s="367" t="s">
        <v>54</v>
      </c>
      <c r="N212" s="262">
        <v>0.15</v>
      </c>
      <c r="O212" s="370" t="s">
        <v>391</v>
      </c>
      <c r="P212" s="370" t="s">
        <v>395</v>
      </c>
      <c r="Q212" s="370"/>
      <c r="R212" s="370"/>
      <c r="S212" s="262">
        <f t="shared" si="16"/>
        <v>0.4</v>
      </c>
      <c r="T212" s="262">
        <f>IF(L212='[3]11 FORMULAS'!$Q$5,T211-(T211*S212),T211)</f>
        <v>0.28799999999999998</v>
      </c>
      <c r="U212" s="467">
        <f>IF(L212='[3]11 FORMULAS'!$Q$6,U211-(U211*S212),U211)</f>
        <v>1</v>
      </c>
      <c r="V212" s="731"/>
      <c r="W212" s="734"/>
    </row>
    <row r="213" spans="1:23" ht="14.25" customHeight="1" x14ac:dyDescent="0.25">
      <c r="A213" s="722"/>
      <c r="B213" s="722"/>
      <c r="C213" s="725"/>
      <c r="D213" s="728"/>
      <c r="E213" s="260">
        <v>3</v>
      </c>
      <c r="F213" s="466"/>
      <c r="G213" s="364"/>
      <c r="H213" s="364"/>
      <c r="I213" s="261" t="str">
        <f t="shared" si="17"/>
        <v xml:space="preserve">  </v>
      </c>
      <c r="J213" s="367"/>
      <c r="K213" s="262" t="s">
        <v>956</v>
      </c>
      <c r="L213" s="262" t="s">
        <v>956</v>
      </c>
      <c r="M213" s="367"/>
      <c r="N213" s="262" t="s">
        <v>956</v>
      </c>
      <c r="O213" s="370"/>
      <c r="P213" s="370"/>
      <c r="Q213" s="370"/>
      <c r="R213" s="370"/>
      <c r="S213" s="262" t="str">
        <f t="shared" si="16"/>
        <v/>
      </c>
      <c r="T213" s="262">
        <f>IF(L213='[3]11 FORMULAS'!$Q$5,T212-(T212*S213),T212)</f>
        <v>0.28799999999999998</v>
      </c>
      <c r="U213" s="467">
        <f>IF(L213='[3]11 FORMULAS'!$Q$6,U212-(U212*S213),U212)</f>
        <v>1</v>
      </c>
      <c r="V213" s="731"/>
      <c r="W213" s="734"/>
    </row>
    <row r="214" spans="1:23" ht="14.25" customHeight="1" x14ac:dyDescent="0.25">
      <c r="A214" s="736"/>
      <c r="B214" s="736"/>
      <c r="C214" s="725"/>
      <c r="D214" s="728"/>
      <c r="E214" s="453">
        <v>4</v>
      </c>
      <c r="F214" s="466"/>
      <c r="G214" s="364"/>
      <c r="H214" s="364"/>
      <c r="I214" s="261" t="str">
        <f t="shared" si="17"/>
        <v xml:space="preserve">  </v>
      </c>
      <c r="J214" s="367"/>
      <c r="K214" s="262"/>
      <c r="L214" s="262"/>
      <c r="M214" s="367"/>
      <c r="N214" s="262"/>
      <c r="O214" s="370"/>
      <c r="P214" s="370"/>
      <c r="Q214" s="370"/>
      <c r="R214" s="370"/>
      <c r="S214" s="262">
        <f t="shared" si="16"/>
        <v>0</v>
      </c>
      <c r="T214" s="262">
        <f>IF(L214='[3]11 FORMULAS'!$Q$5,T213-(T213*S214),T213)</f>
        <v>0.28799999999999998</v>
      </c>
      <c r="U214" s="467">
        <f>IF(L214='[3]11 FORMULAS'!$Q$6,U213-(U213*S214),U213)</f>
        <v>1</v>
      </c>
      <c r="V214" s="737"/>
      <c r="W214" s="738"/>
    </row>
    <row r="215" spans="1:23" ht="14.25" customHeight="1" x14ac:dyDescent="0.25">
      <c r="A215" s="736"/>
      <c r="B215" s="736"/>
      <c r="C215" s="725"/>
      <c r="D215" s="728"/>
      <c r="E215" s="453">
        <v>5</v>
      </c>
      <c r="F215" s="466"/>
      <c r="G215" s="364"/>
      <c r="H215" s="364"/>
      <c r="I215" s="261" t="str">
        <f t="shared" si="17"/>
        <v xml:space="preserve">  </v>
      </c>
      <c r="J215" s="367"/>
      <c r="K215" s="262"/>
      <c r="L215" s="262"/>
      <c r="M215" s="367"/>
      <c r="N215" s="262"/>
      <c r="O215" s="370"/>
      <c r="P215" s="370"/>
      <c r="Q215" s="370"/>
      <c r="R215" s="370"/>
      <c r="S215" s="262">
        <f t="shared" si="16"/>
        <v>0</v>
      </c>
      <c r="T215" s="262">
        <f>IF(L215='[3]11 FORMULAS'!$Q$5,T214-(T214*S215),T214)</f>
        <v>0.28799999999999998</v>
      </c>
      <c r="U215" s="467">
        <f>IF(L215='[3]11 FORMULAS'!$Q$6,U214-(U214*S215),U214)</f>
        <v>1</v>
      </c>
      <c r="V215" s="737"/>
      <c r="W215" s="738"/>
    </row>
    <row r="216" spans="1:23" ht="15" thickBot="1" x14ac:dyDescent="0.3">
      <c r="A216" s="723"/>
      <c r="B216" s="723"/>
      <c r="C216" s="726"/>
      <c r="D216" s="729"/>
      <c r="E216" s="263">
        <v>6</v>
      </c>
      <c r="F216" s="468"/>
      <c r="G216" s="365"/>
      <c r="H216" s="365"/>
      <c r="I216" s="264" t="str">
        <f t="shared" si="17"/>
        <v xml:space="preserve">  </v>
      </c>
      <c r="J216" s="368"/>
      <c r="K216" s="265" t="s">
        <v>956</v>
      </c>
      <c r="L216" s="265" t="s">
        <v>956</v>
      </c>
      <c r="M216" s="368"/>
      <c r="N216" s="265" t="s">
        <v>956</v>
      </c>
      <c r="O216" s="371"/>
      <c r="P216" s="371"/>
      <c r="Q216" s="371"/>
      <c r="R216" s="371"/>
      <c r="S216" s="265" t="str">
        <f t="shared" si="16"/>
        <v/>
      </c>
      <c r="T216" s="265">
        <f>IF(L216='[3]11 FORMULAS'!$Q$5,T215-(T215*S216),T215)</f>
        <v>0.28799999999999998</v>
      </c>
      <c r="U216" s="469">
        <f>IF(L216='[3]11 FORMULAS'!$Q$6,U215-(U215*S216),U215)</f>
        <v>1</v>
      </c>
      <c r="V216" s="732"/>
      <c r="W216" s="735"/>
    </row>
    <row r="217" spans="1:23" ht="185.25" x14ac:dyDescent="0.25">
      <c r="A217" s="721" t="str">
        <f>'4 MAPA CALOR INHERENTE'!A42</f>
        <v>R1GI</v>
      </c>
      <c r="B217" s="721" t="str">
        <f>'4 MAPA CALOR INHERENTE'!B42</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217" s="724" cm="1">
        <f t="array" ref="C217">IF(MOD(ROW()-7,6)=0, INDEX('3 PROBABIL E IMPACTO INHERENTE'!$E$7:$E$74, (ROW()-7)/6 + 1), "")</f>
        <v>0.6</v>
      </c>
      <c r="D217" s="727" cm="1">
        <f t="array" ref="D217">IF(MOD(ROW()-7,6)=0, INDEX('3 PROBABIL E IMPACTO INHERENTE'!$M$7:$M$74, (ROW()-7)/6 + 1), "")</f>
        <v>0.6</v>
      </c>
      <c r="E217" s="254">
        <v>1</v>
      </c>
      <c r="F217" s="464" t="s">
        <v>850</v>
      </c>
      <c r="G217" s="363" t="s">
        <v>851</v>
      </c>
      <c r="H217" s="363" t="s">
        <v>852</v>
      </c>
      <c r="I217" s="255" t="str">
        <f t="shared" si="17"/>
        <v>Los responsables asignados   gestionan  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v>
      </c>
      <c r="J217" s="366" t="s">
        <v>56</v>
      </c>
      <c r="K217" s="256">
        <v>0.25</v>
      </c>
      <c r="L217" s="256" t="s">
        <v>259</v>
      </c>
      <c r="M217" s="366" t="s">
        <v>54</v>
      </c>
      <c r="N217" s="256">
        <v>0.15</v>
      </c>
      <c r="O217" s="369" t="s">
        <v>391</v>
      </c>
      <c r="P217" s="369" t="s">
        <v>394</v>
      </c>
      <c r="Q217" s="369"/>
      <c r="R217" s="369"/>
      <c r="S217" s="256">
        <f t="shared" ref="S217:S280" si="32">+IFERROR(K217+N217,"")</f>
        <v>0.4</v>
      </c>
      <c r="T217" s="256">
        <f>IF(L217='[3]11 FORMULAS'!$Q$5,C217-(C217*S217),C217)</f>
        <v>0.36</v>
      </c>
      <c r="U217" s="465">
        <f>IF(L217='[3]11 FORMULAS'!$Q$6,D217-(D217*S217),D217)</f>
        <v>0.6</v>
      </c>
      <c r="V217" s="730">
        <f t="shared" ref="V217" si="33">+IF(T222="","",T222)</f>
        <v>0.216</v>
      </c>
      <c r="W217" s="733">
        <f t="shared" ref="W217" si="34">+IF(U222="","",U222)</f>
        <v>0.6</v>
      </c>
    </row>
    <row r="218" spans="1:23" ht="156.75" x14ac:dyDescent="0.25">
      <c r="A218" s="722"/>
      <c r="B218" s="722"/>
      <c r="C218" s="725"/>
      <c r="D218" s="728"/>
      <c r="E218" s="260">
        <v>2</v>
      </c>
      <c r="F218" s="466" t="s">
        <v>850</v>
      </c>
      <c r="G218" s="364" t="s">
        <v>738</v>
      </c>
      <c r="H218" s="364" t="s">
        <v>853</v>
      </c>
      <c r="I218" s="261" t="str">
        <f t="shared" si="17"/>
        <v>Los responsables asignados   verifican  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v>
      </c>
      <c r="J218" s="367" t="s">
        <v>56</v>
      </c>
      <c r="K218" s="262">
        <v>0.25</v>
      </c>
      <c r="L218" s="262" t="s">
        <v>259</v>
      </c>
      <c r="M218" s="367" t="s">
        <v>54</v>
      </c>
      <c r="N218" s="262">
        <v>0.15</v>
      </c>
      <c r="O218" s="370" t="s">
        <v>391</v>
      </c>
      <c r="P218" s="370" t="s">
        <v>394</v>
      </c>
      <c r="Q218" s="370"/>
      <c r="R218" s="370"/>
      <c r="S218" s="262">
        <f t="shared" si="32"/>
        <v>0.4</v>
      </c>
      <c r="T218" s="262">
        <f>IF(L218='[3]11 FORMULAS'!$Q$5,T217-(T217*S218),T217)</f>
        <v>0.216</v>
      </c>
      <c r="U218" s="467">
        <f>IF(L218='[3]11 FORMULAS'!$Q$6,U217-(U217*S218),U217)</f>
        <v>0.6</v>
      </c>
      <c r="V218" s="731"/>
      <c r="W218" s="734"/>
    </row>
    <row r="219" spans="1:23" x14ac:dyDescent="0.25">
      <c r="A219" s="722"/>
      <c r="B219" s="722"/>
      <c r="C219" s="725"/>
      <c r="D219" s="728"/>
      <c r="E219" s="260">
        <v>3</v>
      </c>
      <c r="F219" s="466"/>
      <c r="G219" s="364"/>
      <c r="H219" s="364"/>
      <c r="I219" s="261" t="str">
        <f t="shared" si="17"/>
        <v xml:space="preserve">  </v>
      </c>
      <c r="J219" s="367"/>
      <c r="K219" s="262" t="s">
        <v>956</v>
      </c>
      <c r="L219" s="262" t="s">
        <v>956</v>
      </c>
      <c r="M219" s="367"/>
      <c r="N219" s="262" t="s">
        <v>956</v>
      </c>
      <c r="O219" s="370"/>
      <c r="P219" s="370"/>
      <c r="Q219" s="370"/>
      <c r="R219" s="370"/>
      <c r="S219" s="262" t="str">
        <f t="shared" si="32"/>
        <v/>
      </c>
      <c r="T219" s="262">
        <f>IF(L219='[3]11 FORMULAS'!$Q$5,T218-(T218*S219),T218)</f>
        <v>0.216</v>
      </c>
      <c r="U219" s="467">
        <f>IF(L219='[3]11 FORMULAS'!$Q$6,U218-(U218*S219),U218)</f>
        <v>0.6</v>
      </c>
      <c r="V219" s="731"/>
      <c r="W219" s="734"/>
    </row>
    <row r="220" spans="1:23" x14ac:dyDescent="0.25">
      <c r="A220" s="736"/>
      <c r="B220" s="736"/>
      <c r="C220" s="725"/>
      <c r="D220" s="728"/>
      <c r="E220" s="453">
        <v>4</v>
      </c>
      <c r="F220" s="466"/>
      <c r="G220" s="364"/>
      <c r="H220" s="364"/>
      <c r="I220" s="261" t="str">
        <f t="shared" ref="I220:I283" si="35">+CONCATENATE(F220," ",G220," ",H220)</f>
        <v xml:space="preserve">  </v>
      </c>
      <c r="J220" s="367"/>
      <c r="K220" s="262"/>
      <c r="L220" s="262"/>
      <c r="M220" s="367"/>
      <c r="N220" s="262"/>
      <c r="O220" s="370"/>
      <c r="P220" s="370"/>
      <c r="Q220" s="370"/>
      <c r="R220" s="370"/>
      <c r="S220" s="262">
        <f t="shared" si="32"/>
        <v>0</v>
      </c>
      <c r="T220" s="262">
        <f>IF(L220='[3]11 FORMULAS'!$Q$5,T219-(T219*S220),T219)</f>
        <v>0.216</v>
      </c>
      <c r="U220" s="467">
        <f>IF(L220='[3]11 FORMULAS'!$Q$6,U219-(U219*S220),U219)</f>
        <v>0.6</v>
      </c>
      <c r="V220" s="737"/>
      <c r="W220" s="738"/>
    </row>
    <row r="221" spans="1:23" x14ac:dyDescent="0.25">
      <c r="A221" s="736"/>
      <c r="B221" s="736"/>
      <c r="C221" s="725"/>
      <c r="D221" s="728"/>
      <c r="E221" s="453">
        <v>5</v>
      </c>
      <c r="F221" s="466"/>
      <c r="G221" s="364"/>
      <c r="H221" s="364"/>
      <c r="I221" s="261" t="str">
        <f t="shared" si="35"/>
        <v xml:space="preserve">  </v>
      </c>
      <c r="J221" s="367"/>
      <c r="K221" s="262"/>
      <c r="L221" s="262"/>
      <c r="M221" s="367"/>
      <c r="N221" s="262"/>
      <c r="O221" s="370"/>
      <c r="P221" s="370"/>
      <c r="Q221" s="370"/>
      <c r="R221" s="370"/>
      <c r="S221" s="262">
        <f t="shared" si="32"/>
        <v>0</v>
      </c>
      <c r="T221" s="262">
        <f>IF(L221='[3]11 FORMULAS'!$Q$5,T220-(T220*S221),T220)</f>
        <v>0.216</v>
      </c>
      <c r="U221" s="467">
        <f>IF(L221='[3]11 FORMULAS'!$Q$6,U220-(U220*S221),U220)</f>
        <v>0.6</v>
      </c>
      <c r="V221" s="737"/>
      <c r="W221" s="738"/>
    </row>
    <row r="222" spans="1:23" ht="15" thickBot="1" x14ac:dyDescent="0.3">
      <c r="A222" s="723"/>
      <c r="B222" s="723"/>
      <c r="C222" s="726"/>
      <c r="D222" s="729"/>
      <c r="E222" s="263">
        <v>6</v>
      </c>
      <c r="F222" s="468"/>
      <c r="G222" s="365"/>
      <c r="H222" s="365"/>
      <c r="I222" s="264" t="str">
        <f t="shared" si="35"/>
        <v xml:space="preserve">  </v>
      </c>
      <c r="J222" s="368"/>
      <c r="K222" s="265" t="s">
        <v>956</v>
      </c>
      <c r="L222" s="265" t="s">
        <v>956</v>
      </c>
      <c r="M222" s="368"/>
      <c r="N222" s="265" t="s">
        <v>956</v>
      </c>
      <c r="O222" s="371"/>
      <c r="P222" s="371"/>
      <c r="Q222" s="371"/>
      <c r="R222" s="371"/>
      <c r="S222" s="265" t="str">
        <f t="shared" si="32"/>
        <v/>
      </c>
      <c r="T222" s="265">
        <f>IF(L222='[3]11 FORMULAS'!$Q$5,T221-(T221*S222),T221)</f>
        <v>0.216</v>
      </c>
      <c r="U222" s="469">
        <f>IF(L222='[3]11 FORMULAS'!$Q$6,U221-(U221*S222),U221)</f>
        <v>0.6</v>
      </c>
      <c r="V222" s="732"/>
      <c r="W222" s="735"/>
    </row>
    <row r="223" spans="1:23" ht="14.25" customHeight="1" x14ac:dyDescent="0.25">
      <c r="A223" s="721" t="str">
        <f>'4 MAPA CALOR INHERENTE'!A43</f>
        <v>R1SM</v>
      </c>
      <c r="B223" s="721" t="str">
        <f>'4 MAPA CALOR INHERENTE'!B43</f>
        <v>Posibilidad de afectación reputacional por hallazgos a la Entidad por parte de entes de control  debido al incumplimiento y/o inoportuna emisión de los informes de ley contemplados en el Plan Anual de Auditoria</v>
      </c>
      <c r="C223" s="724" cm="1">
        <f t="array" ref="C223">IF(MOD(ROW()-7,6)=0, INDEX('3 PROBABIL E IMPACTO INHERENTE'!$E$7:$E$74, (ROW()-7)/6 + 1), "")</f>
        <v>0.6</v>
      </c>
      <c r="D223" s="727" cm="1">
        <f t="array" ref="D223">IF(MOD(ROW()-7,6)=0, INDEX('3 PROBABIL E IMPACTO INHERENTE'!$M$7:$M$74, (ROW()-7)/6 + 1), "")</f>
        <v>0.8</v>
      </c>
      <c r="E223" s="254">
        <v>1</v>
      </c>
      <c r="F223" s="464" t="s">
        <v>854</v>
      </c>
      <c r="G223" s="363" t="s">
        <v>717</v>
      </c>
      <c r="H223" s="363" t="s">
        <v>855</v>
      </c>
      <c r="I223" s="255" t="str">
        <f t="shared" si="35"/>
        <v>El Jefe de la Oficina de Control Interno  verifica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v>
      </c>
      <c r="J223" s="366" t="s">
        <v>56</v>
      </c>
      <c r="K223" s="256">
        <v>0.25</v>
      </c>
      <c r="L223" s="256" t="s">
        <v>259</v>
      </c>
      <c r="M223" s="366" t="s">
        <v>54</v>
      </c>
      <c r="N223" s="256">
        <v>0.15</v>
      </c>
      <c r="O223" s="369" t="s">
        <v>391</v>
      </c>
      <c r="P223" s="369" t="s">
        <v>397</v>
      </c>
      <c r="Q223" s="369"/>
      <c r="R223" s="369"/>
      <c r="S223" s="256">
        <f t="shared" si="32"/>
        <v>0.4</v>
      </c>
      <c r="T223" s="256">
        <f>IF(L223='[3]11 FORMULAS'!$Q$5,C223-(C223*S223),C223)</f>
        <v>0.36</v>
      </c>
      <c r="U223" s="465">
        <f>IF(L223='[3]11 FORMULAS'!$Q$6,D223-(D223*S223),D223)</f>
        <v>0.8</v>
      </c>
      <c r="V223" s="730">
        <f t="shared" ref="V223" si="36">+IF(T228="","",T228)</f>
        <v>0.216</v>
      </c>
      <c r="W223" s="733">
        <f t="shared" ref="W223" si="37">+IF(U228="","",U228)</f>
        <v>0.8</v>
      </c>
    </row>
    <row r="224" spans="1:23" ht="171" x14ac:dyDescent="0.25">
      <c r="A224" s="722"/>
      <c r="B224" s="722"/>
      <c r="C224" s="725"/>
      <c r="D224" s="728"/>
      <c r="E224" s="260">
        <v>2</v>
      </c>
      <c r="F224" s="466" t="s">
        <v>856</v>
      </c>
      <c r="G224" s="364" t="s">
        <v>717</v>
      </c>
      <c r="H224" s="364" t="s">
        <v>857</v>
      </c>
      <c r="I224" s="261" t="str">
        <f t="shared" si="35"/>
        <v>El profesional designado por la Jefatura  verifica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v>
      </c>
      <c r="J224" s="367" t="s">
        <v>56</v>
      </c>
      <c r="K224" s="262">
        <v>0.25</v>
      </c>
      <c r="L224" s="262" t="s">
        <v>259</v>
      </c>
      <c r="M224" s="367" t="s">
        <v>54</v>
      </c>
      <c r="N224" s="262">
        <v>0.15</v>
      </c>
      <c r="O224" s="370" t="s">
        <v>391</v>
      </c>
      <c r="P224" s="370" t="s">
        <v>397</v>
      </c>
      <c r="Q224" s="370"/>
      <c r="R224" s="370"/>
      <c r="S224" s="262">
        <f t="shared" si="32"/>
        <v>0.4</v>
      </c>
      <c r="T224" s="262">
        <f>IF(L224='[3]11 FORMULAS'!$Q$5,T223-(T223*S224),T223)</f>
        <v>0.216</v>
      </c>
      <c r="U224" s="467">
        <f>IF(L224='[3]11 FORMULAS'!$Q$6,U223-(U223*S224),U223)</f>
        <v>0.8</v>
      </c>
      <c r="V224" s="731"/>
      <c r="W224" s="734"/>
    </row>
    <row r="225" spans="1:23" x14ac:dyDescent="0.25">
      <c r="A225" s="722"/>
      <c r="B225" s="722"/>
      <c r="C225" s="725"/>
      <c r="D225" s="728"/>
      <c r="E225" s="260">
        <v>3</v>
      </c>
      <c r="F225" s="466"/>
      <c r="G225" s="364"/>
      <c r="H225" s="364"/>
      <c r="I225" s="261" t="str">
        <f t="shared" si="35"/>
        <v xml:space="preserve">  </v>
      </c>
      <c r="J225" s="367"/>
      <c r="K225" s="262" t="s">
        <v>956</v>
      </c>
      <c r="L225" s="262" t="s">
        <v>956</v>
      </c>
      <c r="M225" s="367"/>
      <c r="N225" s="262" t="s">
        <v>956</v>
      </c>
      <c r="O225" s="370"/>
      <c r="P225" s="370"/>
      <c r="Q225" s="370"/>
      <c r="R225" s="370"/>
      <c r="S225" s="262" t="str">
        <f t="shared" si="32"/>
        <v/>
      </c>
      <c r="T225" s="262">
        <f>IF(L225='[3]11 FORMULAS'!$Q$5,T224-(T224*S225),T224)</f>
        <v>0.216</v>
      </c>
      <c r="U225" s="467">
        <f>IF(L225='[3]11 FORMULAS'!$Q$6,U224-(U224*S225),U224)</f>
        <v>0.8</v>
      </c>
      <c r="V225" s="731"/>
      <c r="W225" s="734"/>
    </row>
    <row r="226" spans="1:23" x14ac:dyDescent="0.25">
      <c r="A226" s="736"/>
      <c r="B226" s="736"/>
      <c r="C226" s="725"/>
      <c r="D226" s="728"/>
      <c r="E226" s="453">
        <v>4</v>
      </c>
      <c r="F226" s="466"/>
      <c r="G226" s="364"/>
      <c r="H226" s="364"/>
      <c r="I226" s="261" t="str">
        <f t="shared" si="35"/>
        <v xml:space="preserve">  </v>
      </c>
      <c r="J226" s="367"/>
      <c r="K226" s="262"/>
      <c r="L226" s="262"/>
      <c r="M226" s="367"/>
      <c r="N226" s="262"/>
      <c r="O226" s="370"/>
      <c r="P226" s="370"/>
      <c r="Q226" s="370"/>
      <c r="R226" s="370"/>
      <c r="S226" s="262">
        <f t="shared" si="32"/>
        <v>0</v>
      </c>
      <c r="T226" s="262">
        <f>IF(L226='[3]11 FORMULAS'!$Q$5,T225-(T225*S226),T225)</f>
        <v>0.216</v>
      </c>
      <c r="U226" s="467">
        <f>IF(L226='[3]11 FORMULAS'!$Q$6,U225-(U225*S226),U225)</f>
        <v>0.8</v>
      </c>
      <c r="V226" s="737"/>
      <c r="W226" s="738"/>
    </row>
    <row r="227" spans="1:23" x14ac:dyDescent="0.25">
      <c r="A227" s="736"/>
      <c r="B227" s="736"/>
      <c r="C227" s="725"/>
      <c r="D227" s="728"/>
      <c r="E227" s="453">
        <v>5</v>
      </c>
      <c r="F227" s="466"/>
      <c r="G227" s="364"/>
      <c r="H227" s="364"/>
      <c r="I227" s="261" t="str">
        <f t="shared" si="35"/>
        <v xml:space="preserve">  </v>
      </c>
      <c r="J227" s="367"/>
      <c r="K227" s="262"/>
      <c r="L227" s="262"/>
      <c r="M227" s="367"/>
      <c r="N227" s="262"/>
      <c r="O227" s="370"/>
      <c r="P227" s="370"/>
      <c r="Q227" s="370"/>
      <c r="R227" s="370"/>
      <c r="S227" s="262">
        <f t="shared" si="32"/>
        <v>0</v>
      </c>
      <c r="T227" s="262">
        <f>IF(L227='[3]11 FORMULAS'!$Q$5,T226-(T226*S227),T226)</f>
        <v>0.216</v>
      </c>
      <c r="U227" s="467">
        <f>IF(L227='[3]11 FORMULAS'!$Q$6,U226-(U226*S227),U226)</f>
        <v>0.8</v>
      </c>
      <c r="V227" s="737"/>
      <c r="W227" s="738"/>
    </row>
    <row r="228" spans="1:23" ht="15" thickBot="1" x14ac:dyDescent="0.3">
      <c r="A228" s="723"/>
      <c r="B228" s="723"/>
      <c r="C228" s="726"/>
      <c r="D228" s="729"/>
      <c r="E228" s="263">
        <v>6</v>
      </c>
      <c r="F228" s="468"/>
      <c r="G228" s="365"/>
      <c r="H228" s="365"/>
      <c r="I228" s="264" t="str">
        <f t="shared" si="35"/>
        <v xml:space="preserve">  </v>
      </c>
      <c r="J228" s="368"/>
      <c r="K228" s="265" t="s">
        <v>956</v>
      </c>
      <c r="L228" s="265" t="s">
        <v>956</v>
      </c>
      <c r="M228" s="368"/>
      <c r="N228" s="265" t="s">
        <v>956</v>
      </c>
      <c r="O228" s="371"/>
      <c r="P228" s="371"/>
      <c r="Q228" s="371"/>
      <c r="R228" s="371"/>
      <c r="S228" s="265" t="str">
        <f t="shared" si="32"/>
        <v/>
      </c>
      <c r="T228" s="265">
        <f>IF(L228='[3]11 FORMULAS'!$Q$5,T227-(T227*S228),T227)</f>
        <v>0.216</v>
      </c>
      <c r="U228" s="469">
        <f>IF(L228='[3]11 FORMULAS'!$Q$6,U227-(U227*S228),U227)</f>
        <v>0.8</v>
      </c>
      <c r="V228" s="732"/>
      <c r="W228" s="735"/>
    </row>
    <row r="229" spans="1:23" ht="213.75" x14ac:dyDescent="0.25">
      <c r="A229" s="721" t="str">
        <f>'4 MAPA CALOR INHERENTE'!A44</f>
        <v>R2SM</v>
      </c>
      <c r="B229" s="721" t="str">
        <f>'4 MAPA CALOR INHERENTE'!B44</f>
        <v>Posibilidad de afectación reputacional por falencias en la planeación y ejecución de las auditorías internas  debido a inoportunidad y/o inconsistencia en la verificación de la información suministrada para la realización de la auditoria</v>
      </c>
      <c r="C229" s="724" cm="1">
        <f t="array" ref="C229">IF(MOD(ROW()-7,6)=0, INDEX('3 PROBABIL E IMPACTO INHERENTE'!$E$7:$E$74, (ROW()-7)/6 + 1), "")</f>
        <v>0.6</v>
      </c>
      <c r="D229" s="727" cm="1">
        <f t="array" ref="D229">IF(MOD(ROW()-7,6)=0, INDEX('3 PROBABIL E IMPACTO INHERENTE'!$M$7:$M$74, (ROW()-7)/6 + 1), "")</f>
        <v>0.8</v>
      </c>
      <c r="E229" s="254">
        <v>1</v>
      </c>
      <c r="F229" s="464" t="s">
        <v>858</v>
      </c>
      <c r="G229" s="363" t="s">
        <v>859</v>
      </c>
      <c r="H229" s="363" t="s">
        <v>860</v>
      </c>
      <c r="I229" s="255" t="str">
        <f t="shared" si="35"/>
        <v>"El jefe de la Oficina de Control Interno previo a la reunión de apertura  revisa  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v>
      </c>
      <c r="J229" s="366" t="s">
        <v>56</v>
      </c>
      <c r="K229" s="256">
        <v>0.25</v>
      </c>
      <c r="L229" s="256" t="s">
        <v>259</v>
      </c>
      <c r="M229" s="366" t="s">
        <v>54</v>
      </c>
      <c r="N229" s="256">
        <v>0.15</v>
      </c>
      <c r="O229" s="369" t="s">
        <v>391</v>
      </c>
      <c r="P229" s="369" t="s">
        <v>394</v>
      </c>
      <c r="Q229" s="369"/>
      <c r="R229" s="369"/>
      <c r="S229" s="256">
        <f t="shared" si="32"/>
        <v>0.4</v>
      </c>
      <c r="T229" s="256">
        <f>IF(L229='[3]11 FORMULAS'!$Q$5,C229-(C229*S229),C229)</f>
        <v>0.36</v>
      </c>
      <c r="U229" s="465">
        <f>IF(L229='[3]11 FORMULAS'!$Q$6,D229-(D229*S229),D229)</f>
        <v>0.8</v>
      </c>
      <c r="V229" s="730">
        <f t="shared" ref="V229" si="38">+IF(T234="","",T234)</f>
        <v>0.216</v>
      </c>
      <c r="W229" s="733">
        <f t="shared" ref="W229" si="39">+IF(U234="","",U234)</f>
        <v>0.8</v>
      </c>
    </row>
    <row r="230" spans="1:23" ht="156.75" x14ac:dyDescent="0.25">
      <c r="A230" s="722"/>
      <c r="B230" s="722"/>
      <c r="C230" s="725"/>
      <c r="D230" s="728"/>
      <c r="E230" s="260">
        <v>2</v>
      </c>
      <c r="F230" s="466" t="s">
        <v>854</v>
      </c>
      <c r="G230" s="364" t="s">
        <v>859</v>
      </c>
      <c r="H230" s="364" t="s">
        <v>861</v>
      </c>
      <c r="I230" s="261" t="str">
        <f t="shared" si="35"/>
        <v>El Jefe de la Oficina de Control Interno  revisa  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v>
      </c>
      <c r="J230" s="367" t="s">
        <v>56</v>
      </c>
      <c r="K230" s="262">
        <v>0.25</v>
      </c>
      <c r="L230" s="262" t="s">
        <v>259</v>
      </c>
      <c r="M230" s="367" t="s">
        <v>54</v>
      </c>
      <c r="N230" s="262">
        <v>0.15</v>
      </c>
      <c r="O230" s="370" t="s">
        <v>391</v>
      </c>
      <c r="P230" s="370" t="s">
        <v>394</v>
      </c>
      <c r="Q230" s="370"/>
      <c r="R230" s="370"/>
      <c r="S230" s="262">
        <f t="shared" si="32"/>
        <v>0.4</v>
      </c>
      <c r="T230" s="262">
        <f>IF(L230='[3]11 FORMULAS'!$Q$5,T229-(T229*S230),T229)</f>
        <v>0.216</v>
      </c>
      <c r="U230" s="467">
        <f>IF(L230='[3]11 FORMULAS'!$Q$6,U229-(U229*S230),U229)</f>
        <v>0.8</v>
      </c>
      <c r="V230" s="731"/>
      <c r="W230" s="734"/>
    </row>
    <row r="231" spans="1:23" ht="14.25" customHeight="1" x14ac:dyDescent="0.25">
      <c r="A231" s="722"/>
      <c r="B231" s="722"/>
      <c r="C231" s="725"/>
      <c r="D231" s="728"/>
      <c r="E231" s="260">
        <v>3</v>
      </c>
      <c r="F231" s="466"/>
      <c r="G231" s="364"/>
      <c r="H231" s="364"/>
      <c r="I231" s="261" t="str">
        <f t="shared" si="35"/>
        <v xml:space="preserve">  </v>
      </c>
      <c r="J231" s="367"/>
      <c r="K231" s="262" t="s">
        <v>956</v>
      </c>
      <c r="L231" s="262" t="s">
        <v>956</v>
      </c>
      <c r="M231" s="367"/>
      <c r="N231" s="262" t="s">
        <v>956</v>
      </c>
      <c r="O231" s="370"/>
      <c r="P231" s="370"/>
      <c r="Q231" s="370"/>
      <c r="R231" s="370"/>
      <c r="S231" s="262" t="str">
        <f t="shared" si="32"/>
        <v/>
      </c>
      <c r="T231" s="262">
        <f>IF(L231='[3]11 FORMULAS'!$Q$5,T230-(T230*S231),T230)</f>
        <v>0.216</v>
      </c>
      <c r="U231" s="467">
        <f>IF(L231='[3]11 FORMULAS'!$Q$6,U230-(U230*S231),U230)</f>
        <v>0.8</v>
      </c>
      <c r="V231" s="731"/>
      <c r="W231" s="734"/>
    </row>
    <row r="232" spans="1:23" ht="14.25" customHeight="1" x14ac:dyDescent="0.25">
      <c r="A232" s="736"/>
      <c r="B232" s="736"/>
      <c r="C232" s="725"/>
      <c r="D232" s="728"/>
      <c r="E232" s="453">
        <v>4</v>
      </c>
      <c r="F232" s="466"/>
      <c r="G232" s="364"/>
      <c r="H232" s="364"/>
      <c r="I232" s="261" t="str">
        <f t="shared" si="35"/>
        <v xml:space="preserve">  </v>
      </c>
      <c r="J232" s="367"/>
      <c r="K232" s="262"/>
      <c r="L232" s="262"/>
      <c r="M232" s="367"/>
      <c r="N232" s="262"/>
      <c r="O232" s="370"/>
      <c r="P232" s="370"/>
      <c r="Q232" s="370"/>
      <c r="R232" s="370"/>
      <c r="S232" s="262">
        <f t="shared" si="32"/>
        <v>0</v>
      </c>
      <c r="T232" s="262">
        <f>IF(L232='[3]11 FORMULAS'!$Q$5,T231-(T231*S232),T231)</f>
        <v>0.216</v>
      </c>
      <c r="U232" s="467">
        <f>IF(L232='[3]11 FORMULAS'!$Q$6,U231-(U231*S232),U231)</f>
        <v>0.8</v>
      </c>
      <c r="V232" s="737"/>
      <c r="W232" s="738"/>
    </row>
    <row r="233" spans="1:23" ht="14.25" customHeight="1" x14ac:dyDescent="0.25">
      <c r="A233" s="736"/>
      <c r="B233" s="736"/>
      <c r="C233" s="725"/>
      <c r="D233" s="728"/>
      <c r="E233" s="453">
        <v>5</v>
      </c>
      <c r="F233" s="466"/>
      <c r="G233" s="364"/>
      <c r="H233" s="364"/>
      <c r="I233" s="261" t="str">
        <f t="shared" si="35"/>
        <v xml:space="preserve">  </v>
      </c>
      <c r="J233" s="367"/>
      <c r="K233" s="262"/>
      <c r="L233" s="262"/>
      <c r="M233" s="367"/>
      <c r="N233" s="262"/>
      <c r="O233" s="370"/>
      <c r="P233" s="370"/>
      <c r="Q233" s="370"/>
      <c r="R233" s="370"/>
      <c r="S233" s="262">
        <f t="shared" si="32"/>
        <v>0</v>
      </c>
      <c r="T233" s="262">
        <f>IF(L233='[3]11 FORMULAS'!$Q$5,T232-(T232*S233),T232)</f>
        <v>0.216</v>
      </c>
      <c r="U233" s="467">
        <f>IF(L233='[3]11 FORMULAS'!$Q$6,U232-(U232*S233),U232)</f>
        <v>0.8</v>
      </c>
      <c r="V233" s="737"/>
      <c r="W233" s="738"/>
    </row>
    <row r="234" spans="1:23" ht="15" thickBot="1" x14ac:dyDescent="0.3">
      <c r="A234" s="723"/>
      <c r="B234" s="723"/>
      <c r="C234" s="726"/>
      <c r="D234" s="729"/>
      <c r="E234" s="263">
        <v>6</v>
      </c>
      <c r="F234" s="468"/>
      <c r="G234" s="365"/>
      <c r="H234" s="365"/>
      <c r="I234" s="264" t="str">
        <f t="shared" si="35"/>
        <v xml:space="preserve">  </v>
      </c>
      <c r="J234" s="368"/>
      <c r="K234" s="265" t="s">
        <v>956</v>
      </c>
      <c r="L234" s="265" t="s">
        <v>956</v>
      </c>
      <c r="M234" s="368"/>
      <c r="N234" s="265" t="s">
        <v>956</v>
      </c>
      <c r="O234" s="371"/>
      <c r="P234" s="371"/>
      <c r="Q234" s="371"/>
      <c r="R234" s="371"/>
      <c r="S234" s="265" t="str">
        <f t="shared" si="32"/>
        <v/>
      </c>
      <c r="T234" s="265">
        <f>IF(L234='[3]11 FORMULAS'!$Q$5,T233-(T233*S234),T233)</f>
        <v>0.216</v>
      </c>
      <c r="U234" s="469">
        <f>IF(L234='[3]11 FORMULAS'!$Q$6,U233-(U233*S234),U233)</f>
        <v>0.8</v>
      </c>
      <c r="V234" s="732"/>
      <c r="W234" s="735"/>
    </row>
    <row r="235" spans="1:23" ht="185.25" x14ac:dyDescent="0.25">
      <c r="A235" s="721" t="str">
        <f>'4 MAPA CALOR INHERENTE'!A45</f>
        <v>R1GH</v>
      </c>
      <c r="B235" s="721" t="str">
        <f>'4 MAPA CALOR INHERENTE'!B45</f>
        <v>Posibilidad de afectación reputacional y económica por sanciones y/o multas de entes de control y/o demandas debido al ingreso tardío, incompleto o con errores de las novedades administrativas al aplicativo de nómina.</v>
      </c>
      <c r="C235" s="724" cm="1">
        <f t="array" ref="C235">IF(MOD(ROW()-7,6)=0, INDEX('3 PROBABIL E IMPACTO INHERENTE'!$E$7:$E$74, (ROW()-7)/6 + 1), "")</f>
        <v>1</v>
      </c>
      <c r="D235" s="727" cm="1">
        <f t="array" ref="D235">IF(MOD(ROW()-7,6)=0, INDEX('3 PROBABIL E IMPACTO INHERENTE'!$M$7:$M$74, (ROW()-7)/6 + 1), "")</f>
        <v>0.8</v>
      </c>
      <c r="E235" s="254">
        <v>1</v>
      </c>
      <c r="F235" s="464" t="s">
        <v>862</v>
      </c>
      <c r="G235" s="363" t="s">
        <v>744</v>
      </c>
      <c r="H235" s="363" t="s">
        <v>863</v>
      </c>
      <c r="I235" s="255" t="str">
        <f t="shared" si="35"/>
        <v>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v>
      </c>
      <c r="J235" s="366" t="s">
        <v>56</v>
      </c>
      <c r="K235" s="256">
        <v>0.25</v>
      </c>
      <c r="L235" s="256" t="s">
        <v>259</v>
      </c>
      <c r="M235" s="366" t="s">
        <v>54</v>
      </c>
      <c r="N235" s="256">
        <v>0.15</v>
      </c>
      <c r="O235" s="369" t="s">
        <v>391</v>
      </c>
      <c r="P235" s="369" t="s">
        <v>397</v>
      </c>
      <c r="Q235" s="369" t="s">
        <v>957</v>
      </c>
      <c r="R235" s="369" t="s">
        <v>958</v>
      </c>
      <c r="S235" s="256">
        <f t="shared" si="32"/>
        <v>0.4</v>
      </c>
      <c r="T235" s="256">
        <f>IF(L235='[3]11 FORMULAS'!$Q$5,C235-(C235*S235),C235)</f>
        <v>0.6</v>
      </c>
      <c r="U235" s="465">
        <f>IF(L235='[3]11 FORMULAS'!$Q$6,D235-(D235*S235),D235)</f>
        <v>0.8</v>
      </c>
      <c r="V235" s="730">
        <f t="shared" ref="V235" si="40">+IF(T240="","",T240)</f>
        <v>0.6</v>
      </c>
      <c r="W235" s="733">
        <f t="shared" ref="W235" si="41">+IF(U240="","",U240)</f>
        <v>0.60000000000000009</v>
      </c>
    </row>
    <row r="236" spans="1:23" ht="185.25" x14ac:dyDescent="0.25">
      <c r="A236" s="722"/>
      <c r="B236" s="722"/>
      <c r="C236" s="725"/>
      <c r="D236" s="728"/>
      <c r="E236" s="260">
        <v>2</v>
      </c>
      <c r="F236" s="466" t="s">
        <v>864</v>
      </c>
      <c r="G236" s="364" t="s">
        <v>744</v>
      </c>
      <c r="H236" s="364" t="s">
        <v>865</v>
      </c>
      <c r="I236" s="261" t="str">
        <f t="shared" si="35"/>
        <v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v>
      </c>
      <c r="J236" s="367" t="s">
        <v>390</v>
      </c>
      <c r="K236" s="262">
        <v>0.1</v>
      </c>
      <c r="L236" s="262" t="s">
        <v>17</v>
      </c>
      <c r="M236" s="367" t="s">
        <v>54</v>
      </c>
      <c r="N236" s="262">
        <v>0.15</v>
      </c>
      <c r="O236" s="370" t="s">
        <v>391</v>
      </c>
      <c r="P236" s="370" t="s">
        <v>397</v>
      </c>
      <c r="Q236" s="370" t="s">
        <v>957</v>
      </c>
      <c r="R236" s="370" t="s">
        <v>958</v>
      </c>
      <c r="S236" s="262">
        <f t="shared" si="32"/>
        <v>0.25</v>
      </c>
      <c r="T236" s="262">
        <f>IF(L236='[3]11 FORMULAS'!$Q$5,T235-(T235*S236),T235)</f>
        <v>0.6</v>
      </c>
      <c r="U236" s="467">
        <f>IF(L236='[3]11 FORMULAS'!$Q$6,U235-(U235*S236),U235)</f>
        <v>0.60000000000000009</v>
      </c>
      <c r="V236" s="731"/>
      <c r="W236" s="734"/>
    </row>
    <row r="237" spans="1:23" x14ac:dyDescent="0.25">
      <c r="A237" s="722"/>
      <c r="B237" s="722"/>
      <c r="C237" s="725"/>
      <c r="D237" s="728"/>
      <c r="E237" s="260">
        <v>3</v>
      </c>
      <c r="F237" s="466"/>
      <c r="G237" s="364"/>
      <c r="H237" s="364"/>
      <c r="I237" s="261" t="str">
        <f t="shared" si="35"/>
        <v xml:space="preserve">  </v>
      </c>
      <c r="J237" s="367"/>
      <c r="K237" s="262" t="s">
        <v>956</v>
      </c>
      <c r="L237" s="262" t="s">
        <v>956</v>
      </c>
      <c r="M237" s="367"/>
      <c r="N237" s="262" t="s">
        <v>956</v>
      </c>
      <c r="O237" s="370"/>
      <c r="P237" s="370"/>
      <c r="Q237" s="370"/>
      <c r="R237" s="370"/>
      <c r="S237" s="262" t="str">
        <f t="shared" si="32"/>
        <v/>
      </c>
      <c r="T237" s="262">
        <f>IF(L237='[3]11 FORMULAS'!$Q$5,T236-(T236*S237),T236)</f>
        <v>0.6</v>
      </c>
      <c r="U237" s="467">
        <f>IF(L237='[3]11 FORMULAS'!$Q$6,U236-(U236*S237),U236)</f>
        <v>0.60000000000000009</v>
      </c>
      <c r="V237" s="731"/>
      <c r="W237" s="734"/>
    </row>
    <row r="238" spans="1:23" x14ac:dyDescent="0.25">
      <c r="A238" s="736"/>
      <c r="B238" s="736"/>
      <c r="C238" s="725"/>
      <c r="D238" s="728"/>
      <c r="E238" s="453">
        <v>4</v>
      </c>
      <c r="F238" s="466"/>
      <c r="G238" s="364"/>
      <c r="H238" s="364"/>
      <c r="I238" s="261" t="str">
        <f t="shared" si="35"/>
        <v xml:space="preserve">  </v>
      </c>
      <c r="J238" s="367"/>
      <c r="K238" s="262"/>
      <c r="L238" s="262"/>
      <c r="M238" s="367"/>
      <c r="N238" s="262"/>
      <c r="O238" s="370"/>
      <c r="P238" s="370"/>
      <c r="Q238" s="370"/>
      <c r="R238" s="370"/>
      <c r="S238" s="262">
        <f t="shared" si="32"/>
        <v>0</v>
      </c>
      <c r="T238" s="262">
        <f>IF(L238='[3]11 FORMULAS'!$Q$5,T237-(T237*S238),T237)</f>
        <v>0.6</v>
      </c>
      <c r="U238" s="467">
        <f>IF(L238='[3]11 FORMULAS'!$Q$6,U237-(U237*S238),U237)</f>
        <v>0.60000000000000009</v>
      </c>
      <c r="V238" s="737"/>
      <c r="W238" s="738"/>
    </row>
    <row r="239" spans="1:23" x14ac:dyDescent="0.25">
      <c r="A239" s="736"/>
      <c r="B239" s="736"/>
      <c r="C239" s="725"/>
      <c r="D239" s="728"/>
      <c r="E239" s="453">
        <v>5</v>
      </c>
      <c r="F239" s="466"/>
      <c r="G239" s="364"/>
      <c r="H239" s="364"/>
      <c r="I239" s="261" t="str">
        <f t="shared" si="35"/>
        <v xml:space="preserve">  </v>
      </c>
      <c r="J239" s="367"/>
      <c r="K239" s="262"/>
      <c r="L239" s="262"/>
      <c r="M239" s="367"/>
      <c r="N239" s="262"/>
      <c r="O239" s="370"/>
      <c r="P239" s="370"/>
      <c r="Q239" s="370"/>
      <c r="R239" s="370"/>
      <c r="S239" s="262">
        <f t="shared" si="32"/>
        <v>0</v>
      </c>
      <c r="T239" s="262">
        <f>IF(L239='[3]11 FORMULAS'!$Q$5,T238-(T238*S239),T238)</f>
        <v>0.6</v>
      </c>
      <c r="U239" s="467">
        <f>IF(L239='[3]11 FORMULAS'!$Q$6,U238-(U238*S239),U238)</f>
        <v>0.60000000000000009</v>
      </c>
      <c r="V239" s="737"/>
      <c r="W239" s="738"/>
    </row>
    <row r="240" spans="1:23" ht="15" thickBot="1" x14ac:dyDescent="0.3">
      <c r="A240" s="723"/>
      <c r="B240" s="723"/>
      <c r="C240" s="726"/>
      <c r="D240" s="729"/>
      <c r="E240" s="263">
        <v>6</v>
      </c>
      <c r="F240" s="468"/>
      <c r="G240" s="365"/>
      <c r="H240" s="365"/>
      <c r="I240" s="264" t="str">
        <f t="shared" si="35"/>
        <v xml:space="preserve">  </v>
      </c>
      <c r="J240" s="368"/>
      <c r="K240" s="265" t="s">
        <v>956</v>
      </c>
      <c r="L240" s="265" t="s">
        <v>956</v>
      </c>
      <c r="M240" s="368"/>
      <c r="N240" s="265" t="s">
        <v>956</v>
      </c>
      <c r="O240" s="371"/>
      <c r="P240" s="371"/>
      <c r="Q240" s="371"/>
      <c r="R240" s="371"/>
      <c r="S240" s="265" t="str">
        <f t="shared" si="32"/>
        <v/>
      </c>
      <c r="T240" s="265">
        <f>IF(L240='[3]11 FORMULAS'!$Q$5,T239-(T239*S240),T239)</f>
        <v>0.6</v>
      </c>
      <c r="U240" s="469">
        <f>IF(L240='[3]11 FORMULAS'!$Q$6,U239-(U239*S240),U239)</f>
        <v>0.60000000000000009</v>
      </c>
      <c r="V240" s="732"/>
      <c r="W240" s="735"/>
    </row>
    <row r="241" spans="1:23" ht="14.25" customHeight="1" x14ac:dyDescent="0.25">
      <c r="A241" s="721" t="str">
        <f>'4 MAPA CALOR INHERENTE'!A46</f>
        <v>R2GH</v>
      </c>
      <c r="B241" s="721" t="str">
        <f>'4 MAPA CALOR INHERENTE'!B46</f>
        <v>Posibilidad de afectación reputacional y económica por sanciones y/o multas de entes de control y/o demandas debido a fallas en el seguimiento a la ejecución de las actividades programadas en Plan de Trabajo de SGSST</v>
      </c>
      <c r="C241" s="724" cm="1">
        <f t="array" ref="C241">IF(MOD(ROW()-7,6)=0, INDEX('3 PROBABIL E IMPACTO INHERENTE'!$E$7:$E$74, (ROW()-7)/6 + 1), "")</f>
        <v>0.6</v>
      </c>
      <c r="D241" s="727" cm="1">
        <f t="array" ref="D241">IF(MOD(ROW()-7,6)=0, INDEX('3 PROBABIL E IMPACTO INHERENTE'!$M$7:$M$74, (ROW()-7)/6 + 1), "")</f>
        <v>0.8</v>
      </c>
      <c r="E241" s="254">
        <v>1</v>
      </c>
      <c r="F241" s="464" t="s">
        <v>866</v>
      </c>
      <c r="G241" s="363" t="s">
        <v>728</v>
      </c>
      <c r="H241" s="363" t="s">
        <v>867</v>
      </c>
      <c r="I241" s="255" t="str">
        <f t="shared" si="35"/>
        <v>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v>
      </c>
      <c r="J241" s="366" t="s">
        <v>56</v>
      </c>
      <c r="K241" s="256">
        <v>0.25</v>
      </c>
      <c r="L241" s="256" t="s">
        <v>259</v>
      </c>
      <c r="M241" s="366" t="s">
        <v>54</v>
      </c>
      <c r="N241" s="256">
        <v>0.15</v>
      </c>
      <c r="O241" s="369" t="s">
        <v>391</v>
      </c>
      <c r="P241" s="369" t="s">
        <v>399</v>
      </c>
      <c r="Q241" s="369" t="s">
        <v>957</v>
      </c>
      <c r="R241" s="369" t="s">
        <v>958</v>
      </c>
      <c r="S241" s="256">
        <f t="shared" si="32"/>
        <v>0.4</v>
      </c>
      <c r="T241" s="256">
        <f>IF(L241='[3]11 FORMULAS'!$Q$5,C241-(C241*S241),C241)</f>
        <v>0.36</v>
      </c>
      <c r="U241" s="465">
        <f>IF(L241='[3]11 FORMULAS'!$Q$6,D241-(D241*S241),D241)</f>
        <v>0.8</v>
      </c>
      <c r="V241" s="730">
        <f t="shared" ref="V241" si="42">+IF(T246="","",T246)</f>
        <v>0.36</v>
      </c>
      <c r="W241" s="733">
        <f t="shared" ref="W241" si="43">+IF(U246="","",U246)</f>
        <v>0.8</v>
      </c>
    </row>
    <row r="242" spans="1:23" x14ac:dyDescent="0.25">
      <c r="A242" s="722"/>
      <c r="B242" s="722"/>
      <c r="C242" s="725"/>
      <c r="D242" s="728"/>
      <c r="E242" s="260">
        <v>2</v>
      </c>
      <c r="F242" s="466"/>
      <c r="G242" s="364"/>
      <c r="H242" s="364"/>
      <c r="I242" s="261" t="str">
        <f t="shared" si="35"/>
        <v xml:space="preserve">  </v>
      </c>
      <c r="J242" s="367"/>
      <c r="K242" s="262" t="s">
        <v>956</v>
      </c>
      <c r="L242" s="262" t="s">
        <v>956</v>
      </c>
      <c r="M242" s="367"/>
      <c r="N242" s="262" t="s">
        <v>956</v>
      </c>
      <c r="O242" s="370"/>
      <c r="P242" s="370"/>
      <c r="Q242" s="370"/>
      <c r="R242" s="370"/>
      <c r="S242" s="262" t="str">
        <f t="shared" si="32"/>
        <v/>
      </c>
      <c r="T242" s="262">
        <f>IF(L242='[3]11 FORMULAS'!$Q$5,T241-(T241*S242),T241)</f>
        <v>0.36</v>
      </c>
      <c r="U242" s="467">
        <f>IF(L242='[3]11 FORMULAS'!$Q$6,U241-(U241*S242),U241)</f>
        <v>0.8</v>
      </c>
      <c r="V242" s="731"/>
      <c r="W242" s="734"/>
    </row>
    <row r="243" spans="1:23" x14ac:dyDescent="0.25">
      <c r="A243" s="722"/>
      <c r="B243" s="722"/>
      <c r="C243" s="725"/>
      <c r="D243" s="728"/>
      <c r="E243" s="260">
        <v>3</v>
      </c>
      <c r="F243" s="466"/>
      <c r="G243" s="364"/>
      <c r="H243" s="364"/>
      <c r="I243" s="261" t="str">
        <f t="shared" si="35"/>
        <v xml:space="preserve">  </v>
      </c>
      <c r="J243" s="367"/>
      <c r="K243" s="262" t="s">
        <v>956</v>
      </c>
      <c r="L243" s="262" t="s">
        <v>956</v>
      </c>
      <c r="M243" s="367"/>
      <c r="N243" s="262" t="s">
        <v>956</v>
      </c>
      <c r="O243" s="370"/>
      <c r="P243" s="370"/>
      <c r="Q243" s="370"/>
      <c r="R243" s="370"/>
      <c r="S243" s="262" t="str">
        <f t="shared" si="32"/>
        <v/>
      </c>
      <c r="T243" s="262">
        <f>IF(L243='[3]11 FORMULAS'!$Q$5,T242-(T242*S243),T242)</f>
        <v>0.36</v>
      </c>
      <c r="U243" s="467">
        <f>IF(L243='[3]11 FORMULAS'!$Q$6,U242-(U242*S243),U242)</f>
        <v>0.8</v>
      </c>
      <c r="V243" s="731"/>
      <c r="W243" s="734"/>
    </row>
    <row r="244" spans="1:23" x14ac:dyDescent="0.25">
      <c r="A244" s="736"/>
      <c r="B244" s="736"/>
      <c r="C244" s="725"/>
      <c r="D244" s="728"/>
      <c r="E244" s="453">
        <v>4</v>
      </c>
      <c r="F244" s="466"/>
      <c r="G244" s="364"/>
      <c r="H244" s="364"/>
      <c r="I244" s="261" t="str">
        <f t="shared" si="35"/>
        <v xml:space="preserve">  </v>
      </c>
      <c r="J244" s="367"/>
      <c r="K244" s="262"/>
      <c r="L244" s="262"/>
      <c r="M244" s="367"/>
      <c r="N244" s="262"/>
      <c r="O244" s="370"/>
      <c r="P244" s="370"/>
      <c r="Q244" s="370"/>
      <c r="R244" s="370"/>
      <c r="S244" s="262">
        <f t="shared" si="32"/>
        <v>0</v>
      </c>
      <c r="T244" s="262">
        <f>IF(L244='[3]11 FORMULAS'!$Q$5,T243-(T243*S244),T243)</f>
        <v>0.36</v>
      </c>
      <c r="U244" s="467">
        <f>IF(L244='[3]11 FORMULAS'!$Q$6,U243-(U243*S244),U243)</f>
        <v>0.8</v>
      </c>
      <c r="V244" s="737"/>
      <c r="W244" s="738"/>
    </row>
    <row r="245" spans="1:23" x14ac:dyDescent="0.25">
      <c r="A245" s="736"/>
      <c r="B245" s="736"/>
      <c r="C245" s="725"/>
      <c r="D245" s="728"/>
      <c r="E245" s="453">
        <v>5</v>
      </c>
      <c r="F245" s="466"/>
      <c r="G245" s="364"/>
      <c r="H245" s="364"/>
      <c r="I245" s="261" t="str">
        <f t="shared" si="35"/>
        <v xml:space="preserve">  </v>
      </c>
      <c r="J245" s="367"/>
      <c r="K245" s="262"/>
      <c r="L245" s="262"/>
      <c r="M245" s="367"/>
      <c r="N245" s="262"/>
      <c r="O245" s="370"/>
      <c r="P245" s="370"/>
      <c r="Q245" s="370"/>
      <c r="R245" s="370"/>
      <c r="S245" s="262">
        <f t="shared" si="32"/>
        <v>0</v>
      </c>
      <c r="T245" s="262">
        <f>IF(L245='[3]11 FORMULAS'!$Q$5,T244-(T244*S245),T244)</f>
        <v>0.36</v>
      </c>
      <c r="U245" s="467">
        <f>IF(L245='[3]11 FORMULAS'!$Q$6,U244-(U244*S245),U244)</f>
        <v>0.8</v>
      </c>
      <c r="V245" s="737"/>
      <c r="W245" s="738"/>
    </row>
    <row r="246" spans="1:23" ht="15" thickBot="1" x14ac:dyDescent="0.3">
      <c r="A246" s="723"/>
      <c r="B246" s="723"/>
      <c r="C246" s="726"/>
      <c r="D246" s="729"/>
      <c r="E246" s="263">
        <v>6</v>
      </c>
      <c r="F246" s="468"/>
      <c r="G246" s="365"/>
      <c r="H246" s="365"/>
      <c r="I246" s="264" t="str">
        <f t="shared" si="35"/>
        <v xml:space="preserve">  </v>
      </c>
      <c r="J246" s="368"/>
      <c r="K246" s="265" t="s">
        <v>956</v>
      </c>
      <c r="L246" s="265" t="s">
        <v>956</v>
      </c>
      <c r="M246" s="368"/>
      <c r="N246" s="265" t="s">
        <v>956</v>
      </c>
      <c r="O246" s="371"/>
      <c r="P246" s="371"/>
      <c r="Q246" s="371"/>
      <c r="R246" s="371"/>
      <c r="S246" s="265" t="str">
        <f t="shared" si="32"/>
        <v/>
      </c>
      <c r="T246" s="265">
        <f>IF(L246='[3]11 FORMULAS'!$Q$5,T245-(T245*S246),T245)</f>
        <v>0.36</v>
      </c>
      <c r="U246" s="469">
        <f>IF(L246='[3]11 FORMULAS'!$Q$6,U245-(U245*S246),U245)</f>
        <v>0.8</v>
      </c>
      <c r="V246" s="732"/>
      <c r="W246" s="735"/>
    </row>
    <row r="247" spans="1:23" ht="228" x14ac:dyDescent="0.25">
      <c r="A247" s="721" t="str">
        <f>'4 MAPA CALOR INHERENTE'!A47</f>
        <v>R3GH</v>
      </c>
      <c r="B247" s="721" t="str">
        <f>'4 MAPA CALOR INHERENTE'!B47</f>
        <v>Posibilidad de afectación reputacional por sanciones de entes de control debido al incumplimiento en la ejecución del Plan Estratégico del Talento Humano</v>
      </c>
      <c r="C247" s="724" cm="1">
        <f t="array" ref="C247">IF(MOD(ROW()-7,6)=0, INDEX('3 PROBABIL E IMPACTO INHERENTE'!$E$7:$E$74, (ROW()-7)/6 + 1), "")</f>
        <v>0.6</v>
      </c>
      <c r="D247" s="727" cm="1">
        <f t="array" ref="D247">IF(MOD(ROW()-7,6)=0, INDEX('3 PROBABIL E IMPACTO INHERENTE'!$M$7:$M$74, (ROW()-7)/6 + 1), "")</f>
        <v>0.6</v>
      </c>
      <c r="E247" s="254">
        <v>1</v>
      </c>
      <c r="F247" s="464" t="s">
        <v>868</v>
      </c>
      <c r="G247" s="363" t="s">
        <v>717</v>
      </c>
      <c r="H247" s="363" t="s">
        <v>869</v>
      </c>
      <c r="I247" s="255" t="str">
        <f t="shared" si="35"/>
        <v>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v>
      </c>
      <c r="J247" s="366" t="s">
        <v>56</v>
      </c>
      <c r="K247" s="256">
        <v>0.25</v>
      </c>
      <c r="L247" s="256" t="s">
        <v>259</v>
      </c>
      <c r="M247" s="366" t="s">
        <v>54</v>
      </c>
      <c r="N247" s="256">
        <v>0.15</v>
      </c>
      <c r="O247" s="369" t="s">
        <v>391</v>
      </c>
      <c r="P247" s="369" t="s">
        <v>399</v>
      </c>
      <c r="Q247" s="369" t="s">
        <v>957</v>
      </c>
      <c r="R247" s="369" t="s">
        <v>958</v>
      </c>
      <c r="S247" s="256">
        <f t="shared" si="32"/>
        <v>0.4</v>
      </c>
      <c r="T247" s="256">
        <f>IF(L247='[3]11 FORMULAS'!$Q$5,C247-(C247*S247),C247)</f>
        <v>0.36</v>
      </c>
      <c r="U247" s="465">
        <f>IF(L247='[3]11 FORMULAS'!$Q$6,D247-(D247*S247),D247)</f>
        <v>0.6</v>
      </c>
      <c r="V247" s="730">
        <f t="shared" ref="V247" si="44">+IF(T252="","",T252)</f>
        <v>0.36</v>
      </c>
      <c r="W247" s="733">
        <f t="shared" ref="W247" si="45">+IF(U252="","",U252)</f>
        <v>0.6</v>
      </c>
    </row>
    <row r="248" spans="1:23" x14ac:dyDescent="0.25">
      <c r="A248" s="722"/>
      <c r="B248" s="722"/>
      <c r="C248" s="725"/>
      <c r="D248" s="728"/>
      <c r="E248" s="260">
        <v>2</v>
      </c>
      <c r="F248" s="466"/>
      <c r="G248" s="364"/>
      <c r="H248" s="364"/>
      <c r="I248" s="261" t="str">
        <f t="shared" si="35"/>
        <v xml:space="preserve">  </v>
      </c>
      <c r="J248" s="367"/>
      <c r="K248" s="262" t="s">
        <v>956</v>
      </c>
      <c r="L248" s="262" t="s">
        <v>956</v>
      </c>
      <c r="M248" s="367"/>
      <c r="N248" s="262" t="s">
        <v>956</v>
      </c>
      <c r="O248" s="370"/>
      <c r="P248" s="370"/>
      <c r="Q248" s="370"/>
      <c r="R248" s="370"/>
      <c r="S248" s="262" t="str">
        <f t="shared" si="32"/>
        <v/>
      </c>
      <c r="T248" s="262">
        <f>IF(L248='[3]11 FORMULAS'!$Q$5,T247-(T247*S248),T247)</f>
        <v>0.36</v>
      </c>
      <c r="U248" s="467">
        <f>IF(L248='[3]11 FORMULAS'!$Q$6,U247-(U247*S248),U247)</f>
        <v>0.6</v>
      </c>
      <c r="V248" s="731"/>
      <c r="W248" s="734"/>
    </row>
    <row r="249" spans="1:23" x14ac:dyDescent="0.25">
      <c r="A249" s="722"/>
      <c r="B249" s="722"/>
      <c r="C249" s="725"/>
      <c r="D249" s="728"/>
      <c r="E249" s="260">
        <v>3</v>
      </c>
      <c r="F249" s="466"/>
      <c r="G249" s="364"/>
      <c r="H249" s="364"/>
      <c r="I249" s="261" t="str">
        <f t="shared" si="35"/>
        <v xml:space="preserve">  </v>
      </c>
      <c r="J249" s="367"/>
      <c r="K249" s="262" t="s">
        <v>956</v>
      </c>
      <c r="L249" s="262" t="s">
        <v>956</v>
      </c>
      <c r="M249" s="367"/>
      <c r="N249" s="262" t="s">
        <v>956</v>
      </c>
      <c r="O249" s="370"/>
      <c r="P249" s="370"/>
      <c r="Q249" s="370"/>
      <c r="R249" s="370"/>
      <c r="S249" s="262" t="str">
        <f t="shared" si="32"/>
        <v/>
      </c>
      <c r="T249" s="262">
        <f>IF(L249='[3]11 FORMULAS'!$Q$5,T248-(T248*S249),T248)</f>
        <v>0.36</v>
      </c>
      <c r="U249" s="467">
        <f>IF(L249='[3]11 FORMULAS'!$Q$6,U248-(U248*S249),U248)</f>
        <v>0.6</v>
      </c>
      <c r="V249" s="731"/>
      <c r="W249" s="734"/>
    </row>
    <row r="250" spans="1:23" x14ac:dyDescent="0.25">
      <c r="A250" s="722"/>
      <c r="B250" s="722"/>
      <c r="C250" s="725"/>
      <c r="D250" s="728"/>
      <c r="E250" s="453">
        <v>4</v>
      </c>
      <c r="F250" s="466"/>
      <c r="G250" s="364"/>
      <c r="H250" s="364"/>
      <c r="I250" s="261" t="str">
        <f t="shared" si="35"/>
        <v xml:space="preserve">  </v>
      </c>
      <c r="J250" s="367"/>
      <c r="K250" s="262"/>
      <c r="L250" s="262"/>
      <c r="M250" s="367"/>
      <c r="N250" s="262"/>
      <c r="O250" s="370"/>
      <c r="P250" s="370"/>
      <c r="Q250" s="370"/>
      <c r="R250" s="370"/>
      <c r="S250" s="262">
        <f t="shared" si="32"/>
        <v>0</v>
      </c>
      <c r="T250" s="262">
        <f>IF(L250='[3]11 FORMULAS'!$Q$5,T249-(T249*S250),T249)</f>
        <v>0.36</v>
      </c>
      <c r="U250" s="467">
        <f>IF(L250='[3]11 FORMULAS'!$Q$6,U249-(U249*S250),U249)</f>
        <v>0.6</v>
      </c>
      <c r="V250" s="731"/>
      <c r="W250" s="734"/>
    </row>
    <row r="251" spans="1:23" ht="14.25" customHeight="1" x14ac:dyDescent="0.25">
      <c r="A251" s="722"/>
      <c r="B251" s="722"/>
      <c r="C251" s="725"/>
      <c r="D251" s="728"/>
      <c r="E251" s="453">
        <v>5</v>
      </c>
      <c r="F251" s="466"/>
      <c r="G251" s="364"/>
      <c r="H251" s="364"/>
      <c r="I251" s="261" t="str">
        <f t="shared" si="35"/>
        <v xml:space="preserve">  </v>
      </c>
      <c r="J251" s="367"/>
      <c r="K251" s="262"/>
      <c r="L251" s="262"/>
      <c r="M251" s="367"/>
      <c r="N251" s="262"/>
      <c r="O251" s="370"/>
      <c r="P251" s="370"/>
      <c r="Q251" s="370"/>
      <c r="R251" s="370"/>
      <c r="S251" s="262">
        <f t="shared" si="32"/>
        <v>0</v>
      </c>
      <c r="T251" s="262">
        <f>IF(L251='[3]11 FORMULAS'!$Q$5,T250-(T250*S251),T250)</f>
        <v>0.36</v>
      </c>
      <c r="U251" s="467">
        <f>IF(L251='[3]11 FORMULAS'!$Q$6,U250-(U250*S251),U250)</f>
        <v>0.6</v>
      </c>
      <c r="V251" s="731"/>
      <c r="W251" s="734"/>
    </row>
    <row r="252" spans="1:23" ht="15" thickBot="1" x14ac:dyDescent="0.3">
      <c r="A252" s="723"/>
      <c r="B252" s="723"/>
      <c r="C252" s="726"/>
      <c r="D252" s="729"/>
      <c r="E252" s="263">
        <v>6</v>
      </c>
      <c r="F252" s="468"/>
      <c r="G252" s="365"/>
      <c r="H252" s="365"/>
      <c r="I252" s="264" t="str">
        <f t="shared" si="35"/>
        <v xml:space="preserve">  </v>
      </c>
      <c r="J252" s="368"/>
      <c r="K252" s="265" t="s">
        <v>956</v>
      </c>
      <c r="L252" s="265" t="s">
        <v>956</v>
      </c>
      <c r="M252" s="368"/>
      <c r="N252" s="265" t="s">
        <v>956</v>
      </c>
      <c r="O252" s="371"/>
      <c r="P252" s="371"/>
      <c r="Q252" s="371"/>
      <c r="R252" s="371"/>
      <c r="S252" s="265" t="str">
        <f t="shared" si="32"/>
        <v/>
      </c>
      <c r="T252" s="265">
        <f>IF(L252='[3]11 FORMULAS'!$Q$5,T251-(T251*S252),T251)</f>
        <v>0.36</v>
      </c>
      <c r="U252" s="469">
        <f>IF(L252='[3]11 FORMULAS'!$Q$6,U251-(U251*S252),U251)</f>
        <v>0.6</v>
      </c>
      <c r="V252" s="732"/>
      <c r="W252" s="735"/>
    </row>
    <row r="253" spans="1:23" ht="185.25" x14ac:dyDescent="0.25">
      <c r="A253" s="721" t="str">
        <f>'4 MAPA CALOR INHERENTE'!A48</f>
        <v>R4GH</v>
      </c>
      <c r="B253" s="721" t="str">
        <f>'4 MAPA CALOR INHERENTE'!B48</f>
        <v>Posibilidad de afectación reputacional por sanciones de entes de control o quejas de un grupo de valor debido a fallas en la planeacion de la estrategia del plan de cultura de integridad</v>
      </c>
      <c r="C253" s="724" cm="1">
        <f t="array" ref="C253">IF(MOD(ROW()-7,6)=0, INDEX('3 PROBABIL E IMPACTO INHERENTE'!$E$7:$E$74, (ROW()-7)/6 + 1), "")</f>
        <v>0.2</v>
      </c>
      <c r="D253" s="727" cm="1">
        <f t="array" ref="D253">IF(MOD(ROW()-7,6)=0, INDEX('3 PROBABIL E IMPACTO INHERENTE'!$M$7:$M$74, (ROW()-7)/6 + 1), "")</f>
        <v>0.6</v>
      </c>
      <c r="E253" s="254">
        <v>1</v>
      </c>
      <c r="F253" s="464" t="s">
        <v>870</v>
      </c>
      <c r="G253" s="363" t="s">
        <v>744</v>
      </c>
      <c r="H253" s="363" t="s">
        <v>871</v>
      </c>
      <c r="I253" s="255" t="str">
        <f t="shared" si="35"/>
        <v>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v>
      </c>
      <c r="J253" s="366" t="s">
        <v>56</v>
      </c>
      <c r="K253" s="256">
        <v>0.25</v>
      </c>
      <c r="L253" s="256" t="s">
        <v>259</v>
      </c>
      <c r="M253" s="366" t="s">
        <v>54</v>
      </c>
      <c r="N253" s="256">
        <v>0.15</v>
      </c>
      <c r="O253" s="369" t="s">
        <v>391</v>
      </c>
      <c r="P253" s="369" t="s">
        <v>402</v>
      </c>
      <c r="Q253" s="369" t="s">
        <v>957</v>
      </c>
      <c r="R253" s="369" t="s">
        <v>958</v>
      </c>
      <c r="S253" s="256">
        <f t="shared" si="32"/>
        <v>0.4</v>
      </c>
      <c r="T253" s="256">
        <f>IF(L253='[3]11 FORMULAS'!$Q$5,C253-(C253*S253),C253)</f>
        <v>0.12</v>
      </c>
      <c r="U253" s="465">
        <f>IF(L253='[3]11 FORMULAS'!$Q$6,D253-(D253*S253),D253)</f>
        <v>0.6</v>
      </c>
      <c r="V253" s="730">
        <f t="shared" ref="V253" si="46">+IF(T258="","",T258)</f>
        <v>0.12</v>
      </c>
      <c r="W253" s="733">
        <f t="shared" ref="W253" si="47">+IF(U258="","",U258)</f>
        <v>0.6</v>
      </c>
    </row>
    <row r="254" spans="1:23" x14ac:dyDescent="0.25">
      <c r="A254" s="722"/>
      <c r="B254" s="722"/>
      <c r="C254" s="725"/>
      <c r="D254" s="728"/>
      <c r="E254" s="260">
        <v>2</v>
      </c>
      <c r="F254" s="466"/>
      <c r="G254" s="364"/>
      <c r="H254" s="364"/>
      <c r="I254" s="261" t="str">
        <f t="shared" si="35"/>
        <v xml:space="preserve">  </v>
      </c>
      <c r="J254" s="367"/>
      <c r="K254" s="262" t="s">
        <v>956</v>
      </c>
      <c r="L254" s="262" t="s">
        <v>956</v>
      </c>
      <c r="M254" s="367"/>
      <c r="N254" s="262" t="s">
        <v>956</v>
      </c>
      <c r="O254" s="370"/>
      <c r="P254" s="370"/>
      <c r="Q254" s="370"/>
      <c r="R254" s="370"/>
      <c r="S254" s="262" t="str">
        <f t="shared" si="32"/>
        <v/>
      </c>
      <c r="T254" s="262">
        <f>IF(L254='[3]11 FORMULAS'!$Q$5,T253-(T253*S254),T253)</f>
        <v>0.12</v>
      </c>
      <c r="U254" s="467">
        <f>IF(L254='[3]11 FORMULAS'!$Q$6,U253-(U253*S254),U253)</f>
        <v>0.6</v>
      </c>
      <c r="V254" s="731"/>
      <c r="W254" s="734"/>
    </row>
    <row r="255" spans="1:23" x14ac:dyDescent="0.25">
      <c r="A255" s="722"/>
      <c r="B255" s="722"/>
      <c r="C255" s="725"/>
      <c r="D255" s="728"/>
      <c r="E255" s="260">
        <v>3</v>
      </c>
      <c r="F255" s="466"/>
      <c r="G255" s="364"/>
      <c r="H255" s="364"/>
      <c r="I255" s="261" t="str">
        <f t="shared" si="35"/>
        <v xml:space="preserve">  </v>
      </c>
      <c r="J255" s="367"/>
      <c r="K255" s="262" t="s">
        <v>956</v>
      </c>
      <c r="L255" s="262" t="s">
        <v>956</v>
      </c>
      <c r="M255" s="367"/>
      <c r="N255" s="262" t="s">
        <v>956</v>
      </c>
      <c r="O255" s="370"/>
      <c r="P255" s="370"/>
      <c r="Q255" s="370"/>
      <c r="R255" s="370"/>
      <c r="S255" s="262" t="str">
        <f t="shared" si="32"/>
        <v/>
      </c>
      <c r="T255" s="262">
        <f>IF(L255='[3]11 FORMULAS'!$Q$5,T254-(T254*S255),T254)</f>
        <v>0.12</v>
      </c>
      <c r="U255" s="467">
        <f>IF(L255='[3]11 FORMULAS'!$Q$6,U254-(U254*S255),U254)</f>
        <v>0.6</v>
      </c>
      <c r="V255" s="731"/>
      <c r="W255" s="734"/>
    </row>
    <row r="256" spans="1:23" x14ac:dyDescent="0.25">
      <c r="A256" s="722"/>
      <c r="B256" s="722"/>
      <c r="C256" s="725"/>
      <c r="D256" s="728"/>
      <c r="E256" s="453">
        <v>4</v>
      </c>
      <c r="F256" s="466"/>
      <c r="G256" s="364"/>
      <c r="H256" s="364"/>
      <c r="I256" s="261" t="str">
        <f t="shared" si="35"/>
        <v xml:space="preserve">  </v>
      </c>
      <c r="J256" s="367"/>
      <c r="K256" s="262"/>
      <c r="L256" s="262"/>
      <c r="M256" s="367"/>
      <c r="N256" s="262"/>
      <c r="O256" s="370"/>
      <c r="P256" s="370"/>
      <c r="Q256" s="370"/>
      <c r="R256" s="370"/>
      <c r="S256" s="262">
        <f t="shared" si="32"/>
        <v>0</v>
      </c>
      <c r="T256" s="262">
        <f>IF(L256='[3]11 FORMULAS'!$Q$5,T255-(T255*S256),T255)</f>
        <v>0.12</v>
      </c>
      <c r="U256" s="467">
        <f>IF(L256='[3]11 FORMULAS'!$Q$6,U255-(U255*S256),U255)</f>
        <v>0.6</v>
      </c>
      <c r="V256" s="731"/>
      <c r="W256" s="734"/>
    </row>
    <row r="257" spans="1:23" x14ac:dyDescent="0.25">
      <c r="A257" s="722"/>
      <c r="B257" s="722"/>
      <c r="C257" s="725"/>
      <c r="D257" s="728"/>
      <c r="E257" s="453">
        <v>5</v>
      </c>
      <c r="F257" s="466"/>
      <c r="G257" s="364"/>
      <c r="H257" s="364"/>
      <c r="I257" s="261" t="str">
        <f t="shared" si="35"/>
        <v xml:space="preserve">  </v>
      </c>
      <c r="J257" s="367"/>
      <c r="K257" s="262"/>
      <c r="L257" s="262"/>
      <c r="M257" s="367"/>
      <c r="N257" s="262"/>
      <c r="O257" s="370"/>
      <c r="P257" s="370"/>
      <c r="Q257" s="370"/>
      <c r="R257" s="370"/>
      <c r="S257" s="262">
        <f t="shared" si="32"/>
        <v>0</v>
      </c>
      <c r="T257" s="262">
        <f>IF(L257='[3]11 FORMULAS'!$Q$5,T256-(T256*S257),T256)</f>
        <v>0.12</v>
      </c>
      <c r="U257" s="467">
        <f>IF(L257='[3]11 FORMULAS'!$Q$6,U256-(U256*S257),U256)</f>
        <v>0.6</v>
      </c>
      <c r="V257" s="731"/>
      <c r="W257" s="734"/>
    </row>
    <row r="258" spans="1:23" ht="15" thickBot="1" x14ac:dyDescent="0.3">
      <c r="A258" s="723"/>
      <c r="B258" s="723"/>
      <c r="C258" s="726"/>
      <c r="D258" s="729"/>
      <c r="E258" s="263">
        <v>6</v>
      </c>
      <c r="F258" s="468"/>
      <c r="G258" s="365"/>
      <c r="H258" s="365"/>
      <c r="I258" s="264" t="str">
        <f t="shared" si="35"/>
        <v xml:space="preserve">  </v>
      </c>
      <c r="J258" s="368"/>
      <c r="K258" s="265" t="s">
        <v>956</v>
      </c>
      <c r="L258" s="265" t="s">
        <v>956</v>
      </c>
      <c r="M258" s="368"/>
      <c r="N258" s="265" t="s">
        <v>956</v>
      </c>
      <c r="O258" s="371"/>
      <c r="P258" s="371"/>
      <c r="Q258" s="371"/>
      <c r="R258" s="371"/>
      <c r="S258" s="265" t="str">
        <f t="shared" si="32"/>
        <v/>
      </c>
      <c r="T258" s="265">
        <f>IF(L258='[3]11 FORMULAS'!$Q$5,T257-(T257*S258),T257)</f>
        <v>0.12</v>
      </c>
      <c r="U258" s="469">
        <f>IF(L258='[3]11 FORMULAS'!$Q$6,U257-(U257*S258),U257)</f>
        <v>0.6</v>
      </c>
      <c r="V258" s="732"/>
      <c r="W258" s="735"/>
    </row>
    <row r="259" spans="1:23" ht="14.25" customHeight="1" x14ac:dyDescent="0.25">
      <c r="A259" s="721" t="str">
        <f>'4 MAPA CALOR INHERENTE'!A49</f>
        <v>R1GS</v>
      </c>
      <c r="B259" s="721" t="str">
        <f>'4 MAPA CALOR INHERENTE'!B49</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259" s="724" cm="1">
        <f t="array" ref="C259">IF(MOD(ROW()-7,6)=0, INDEX('3 PROBABIL E IMPACTO INHERENTE'!$E$7:$E$74, (ROW()-7)/6 + 1), "")</f>
        <v>0.6</v>
      </c>
      <c r="D259" s="727" cm="1">
        <f t="array" ref="D259">IF(MOD(ROW()-7,6)=0, INDEX('3 PROBABIL E IMPACTO INHERENTE'!$M$7:$M$74, (ROW()-7)/6 + 1), "")</f>
        <v>0.6</v>
      </c>
      <c r="E259" s="254">
        <v>1</v>
      </c>
      <c r="F259" s="464" t="s">
        <v>872</v>
      </c>
      <c r="G259" s="363" t="s">
        <v>873</v>
      </c>
      <c r="H259" s="363" t="s">
        <v>874</v>
      </c>
      <c r="I259" s="255" t="str">
        <f t="shared" si="35"/>
        <v>Los directores de Prevención y de Seguridad  monitorea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v>
      </c>
      <c r="J259" s="366" t="s">
        <v>56</v>
      </c>
      <c r="K259" s="256">
        <v>0.25</v>
      </c>
      <c r="L259" s="256" t="s">
        <v>259</v>
      </c>
      <c r="M259" s="366" t="s">
        <v>54</v>
      </c>
      <c r="N259" s="256">
        <v>0.15</v>
      </c>
      <c r="O259" s="369" t="s">
        <v>391</v>
      </c>
      <c r="P259" s="369" t="s">
        <v>397</v>
      </c>
      <c r="Q259" s="369"/>
      <c r="R259" s="369"/>
      <c r="S259" s="256">
        <f t="shared" si="32"/>
        <v>0.4</v>
      </c>
      <c r="T259" s="256">
        <f>IF(L259='[3]11 FORMULAS'!$Q$5,C259-(C259*S259),C259)</f>
        <v>0.36</v>
      </c>
      <c r="U259" s="465">
        <f>IF(L259='[3]11 FORMULAS'!$Q$6,D259-(D259*S259),D259)</f>
        <v>0.6</v>
      </c>
      <c r="V259" s="730">
        <f t="shared" ref="V259" si="48">+IF(T264="","",T264)</f>
        <v>0.216</v>
      </c>
      <c r="W259" s="733">
        <f t="shared" ref="W259" si="49">+IF(U264="","",U264)</f>
        <v>0.6</v>
      </c>
    </row>
    <row r="260" spans="1:23" ht="156.75" x14ac:dyDescent="0.25">
      <c r="A260" s="722"/>
      <c r="B260" s="722"/>
      <c r="C260" s="725"/>
      <c r="D260" s="728"/>
      <c r="E260" s="260">
        <v>2</v>
      </c>
      <c r="F260" s="466" t="s">
        <v>875</v>
      </c>
      <c r="G260" s="364" t="s">
        <v>791</v>
      </c>
      <c r="H260" s="364" t="s">
        <v>876</v>
      </c>
      <c r="I260" s="261" t="str">
        <f t="shared" si="35"/>
        <v>El líder del proceso  valida  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v>
      </c>
      <c r="J260" s="367" t="s">
        <v>56</v>
      </c>
      <c r="K260" s="262">
        <v>0.25</v>
      </c>
      <c r="L260" s="262" t="s">
        <v>259</v>
      </c>
      <c r="M260" s="367" t="s">
        <v>54</v>
      </c>
      <c r="N260" s="262">
        <v>0.15</v>
      </c>
      <c r="O260" s="370" t="s">
        <v>391</v>
      </c>
      <c r="P260" s="370" t="s">
        <v>399</v>
      </c>
      <c r="Q260" s="370"/>
      <c r="R260" s="370"/>
      <c r="S260" s="262">
        <f t="shared" si="32"/>
        <v>0.4</v>
      </c>
      <c r="T260" s="262">
        <f>IF(L260='[3]11 FORMULAS'!$Q$5,T259-(T259*S260),T259)</f>
        <v>0.216</v>
      </c>
      <c r="U260" s="467">
        <f>IF(L260='[3]11 FORMULAS'!$Q$6,U259-(U259*S260),U259)</f>
        <v>0.6</v>
      </c>
      <c r="V260" s="731"/>
      <c r="W260" s="734"/>
    </row>
    <row r="261" spans="1:23" x14ac:dyDescent="0.25">
      <c r="A261" s="722"/>
      <c r="B261" s="722"/>
      <c r="C261" s="725"/>
      <c r="D261" s="728"/>
      <c r="E261" s="260">
        <v>3</v>
      </c>
      <c r="F261" s="466"/>
      <c r="G261" s="364"/>
      <c r="H261" s="364"/>
      <c r="I261" s="261" t="str">
        <f t="shared" si="35"/>
        <v xml:space="preserve">  </v>
      </c>
      <c r="J261" s="367"/>
      <c r="K261" s="262" t="s">
        <v>956</v>
      </c>
      <c r="L261" s="262" t="s">
        <v>956</v>
      </c>
      <c r="M261" s="367"/>
      <c r="N261" s="262" t="s">
        <v>956</v>
      </c>
      <c r="O261" s="370"/>
      <c r="P261" s="370"/>
      <c r="Q261" s="370"/>
      <c r="R261" s="370"/>
      <c r="S261" s="262" t="str">
        <f t="shared" si="32"/>
        <v/>
      </c>
      <c r="T261" s="262">
        <f>IF(L261='[3]11 FORMULAS'!$Q$5,T260-(T260*S261),T260)</f>
        <v>0.216</v>
      </c>
      <c r="U261" s="467">
        <f>IF(L261='[3]11 FORMULAS'!$Q$6,U260-(U260*S261),U260)</f>
        <v>0.6</v>
      </c>
      <c r="V261" s="731"/>
      <c r="W261" s="734"/>
    </row>
    <row r="262" spans="1:23" x14ac:dyDescent="0.25">
      <c r="A262" s="722"/>
      <c r="B262" s="722"/>
      <c r="C262" s="725"/>
      <c r="D262" s="728"/>
      <c r="E262" s="453">
        <v>4</v>
      </c>
      <c r="F262" s="466"/>
      <c r="G262" s="364"/>
      <c r="H262" s="364"/>
      <c r="I262" s="261" t="str">
        <f t="shared" si="35"/>
        <v xml:space="preserve">  </v>
      </c>
      <c r="J262" s="367"/>
      <c r="K262" s="262"/>
      <c r="L262" s="262"/>
      <c r="M262" s="367"/>
      <c r="N262" s="262"/>
      <c r="O262" s="370"/>
      <c r="P262" s="370"/>
      <c r="Q262" s="370"/>
      <c r="R262" s="370"/>
      <c r="S262" s="262">
        <f t="shared" si="32"/>
        <v>0</v>
      </c>
      <c r="T262" s="262">
        <f>IF(L262='[3]11 FORMULAS'!$Q$5,T261-(T261*S262),T261)</f>
        <v>0.216</v>
      </c>
      <c r="U262" s="467">
        <f>IF(L262='[3]11 FORMULAS'!$Q$6,U261-(U261*S262),U261)</f>
        <v>0.6</v>
      </c>
      <c r="V262" s="731"/>
      <c r="W262" s="734"/>
    </row>
    <row r="263" spans="1:23" x14ac:dyDescent="0.25">
      <c r="A263" s="722"/>
      <c r="B263" s="722"/>
      <c r="C263" s="725"/>
      <c r="D263" s="728"/>
      <c r="E263" s="453">
        <v>5</v>
      </c>
      <c r="F263" s="466"/>
      <c r="G263" s="364"/>
      <c r="H263" s="364"/>
      <c r="I263" s="261" t="str">
        <f t="shared" si="35"/>
        <v xml:space="preserve">  </v>
      </c>
      <c r="J263" s="367"/>
      <c r="K263" s="262"/>
      <c r="L263" s="262"/>
      <c r="M263" s="367"/>
      <c r="N263" s="262"/>
      <c r="O263" s="370"/>
      <c r="P263" s="370"/>
      <c r="Q263" s="370"/>
      <c r="R263" s="370"/>
      <c r="S263" s="262">
        <f t="shared" si="32"/>
        <v>0</v>
      </c>
      <c r="T263" s="262">
        <f>IF(L263='[3]11 FORMULAS'!$Q$5,T262-(T262*S263),T262)</f>
        <v>0.216</v>
      </c>
      <c r="U263" s="467">
        <f>IF(L263='[3]11 FORMULAS'!$Q$6,U262-(U262*S263),U262)</f>
        <v>0.6</v>
      </c>
      <c r="V263" s="731"/>
      <c r="W263" s="734"/>
    </row>
    <row r="264" spans="1:23" ht="15" thickBot="1" x14ac:dyDescent="0.3">
      <c r="A264" s="723"/>
      <c r="B264" s="723"/>
      <c r="C264" s="726"/>
      <c r="D264" s="729"/>
      <c r="E264" s="263">
        <v>6</v>
      </c>
      <c r="F264" s="468"/>
      <c r="G264" s="365"/>
      <c r="H264" s="365"/>
      <c r="I264" s="264" t="str">
        <f t="shared" si="35"/>
        <v xml:space="preserve">  </v>
      </c>
      <c r="J264" s="368"/>
      <c r="K264" s="265" t="s">
        <v>956</v>
      </c>
      <c r="L264" s="265" t="s">
        <v>956</v>
      </c>
      <c r="M264" s="368"/>
      <c r="N264" s="265" t="s">
        <v>956</v>
      </c>
      <c r="O264" s="371"/>
      <c r="P264" s="371"/>
      <c r="Q264" s="371"/>
      <c r="R264" s="371"/>
      <c r="S264" s="265" t="str">
        <f t="shared" si="32"/>
        <v/>
      </c>
      <c r="T264" s="265">
        <f>IF(L264='[3]11 FORMULAS'!$Q$5,T263-(T263*S264),T263)</f>
        <v>0.216</v>
      </c>
      <c r="U264" s="469">
        <f>IF(L264='[3]11 FORMULAS'!$Q$6,U263-(U263*S264),U263)</f>
        <v>0.6</v>
      </c>
      <c r="V264" s="732"/>
      <c r="W264" s="735"/>
    </row>
    <row r="265" spans="1:23" ht="128.25" x14ac:dyDescent="0.25">
      <c r="A265" s="721" t="str">
        <f>'4 MAPA CALOR INHERENTE'!A50</f>
        <v>R2GS</v>
      </c>
      <c r="B265" s="721" t="str">
        <f>'4 MAPA CALOR INHERENTE'!B50</f>
        <v>Posibilidad de afectación reputacional y económica por sobrecostos en  recursos técnicos y humanos debido al desconocimiento de las actividades a desarrollar al interior del proceso</v>
      </c>
      <c r="C265" s="724" cm="1">
        <f t="array" ref="C265">IF(MOD(ROW()-7,6)=0, INDEX('3 PROBABIL E IMPACTO INHERENTE'!$E$7:$E$74, (ROW()-7)/6 + 1), "")</f>
        <v>0.6</v>
      </c>
      <c r="D265" s="727" cm="1">
        <f t="array" ref="D265">IF(MOD(ROW()-7,6)=0, INDEX('3 PROBABIL E IMPACTO INHERENTE'!$M$7:$M$74, (ROW()-7)/6 + 1), "")</f>
        <v>0.6</v>
      </c>
      <c r="E265" s="254">
        <v>1</v>
      </c>
      <c r="F265" s="464" t="s">
        <v>875</v>
      </c>
      <c r="G265" s="363" t="s">
        <v>877</v>
      </c>
      <c r="H265" s="363" t="s">
        <v>878</v>
      </c>
      <c r="I265" s="255" t="str">
        <f t="shared" si="35"/>
        <v>El líder del proceso  gestiona  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v>
      </c>
      <c r="J265" s="366" t="s">
        <v>56</v>
      </c>
      <c r="K265" s="256">
        <v>0.25</v>
      </c>
      <c r="L265" s="256" t="s">
        <v>259</v>
      </c>
      <c r="M265" s="366" t="s">
        <v>54</v>
      </c>
      <c r="N265" s="256">
        <v>0.15</v>
      </c>
      <c r="O265" s="369" t="s">
        <v>391</v>
      </c>
      <c r="P265" s="369" t="s">
        <v>401</v>
      </c>
      <c r="Q265" s="369"/>
      <c r="R265" s="369"/>
      <c r="S265" s="256">
        <f t="shared" si="32"/>
        <v>0.4</v>
      </c>
      <c r="T265" s="256">
        <f>IF(L265='[3]11 FORMULAS'!$Q$5,C265-(C265*S265),C265)</f>
        <v>0.36</v>
      </c>
      <c r="U265" s="465">
        <f>IF(L265='[3]11 FORMULAS'!$Q$6,D265-(D265*S265),D265)</f>
        <v>0.6</v>
      </c>
      <c r="V265" s="730">
        <f t="shared" ref="V265" si="50">+IF(T270="","",T270)</f>
        <v>0.36</v>
      </c>
      <c r="W265" s="733">
        <f t="shared" ref="W265" si="51">+IF(U270="","",U270)</f>
        <v>0.6</v>
      </c>
    </row>
    <row r="266" spans="1:23" x14ac:dyDescent="0.25">
      <c r="A266" s="722"/>
      <c r="B266" s="722"/>
      <c r="C266" s="725"/>
      <c r="D266" s="728"/>
      <c r="E266" s="260">
        <v>2</v>
      </c>
      <c r="F266" s="466"/>
      <c r="G266" s="364"/>
      <c r="H266" s="364"/>
      <c r="I266" s="261" t="str">
        <f t="shared" si="35"/>
        <v xml:space="preserve">  </v>
      </c>
      <c r="J266" s="367"/>
      <c r="K266" s="262" t="s">
        <v>956</v>
      </c>
      <c r="L266" s="262" t="s">
        <v>956</v>
      </c>
      <c r="M266" s="367"/>
      <c r="N266" s="262" t="s">
        <v>956</v>
      </c>
      <c r="O266" s="370"/>
      <c r="P266" s="370"/>
      <c r="Q266" s="370"/>
      <c r="R266" s="370"/>
      <c r="S266" s="262" t="str">
        <f t="shared" si="32"/>
        <v/>
      </c>
      <c r="T266" s="262">
        <f>IF(L266='[3]11 FORMULAS'!$Q$5,T265-(T265*S266),T265)</f>
        <v>0.36</v>
      </c>
      <c r="U266" s="467">
        <f>IF(L266='[3]11 FORMULAS'!$Q$6,U265-(U265*S266),U265)</f>
        <v>0.6</v>
      </c>
      <c r="V266" s="731"/>
      <c r="W266" s="734"/>
    </row>
    <row r="267" spans="1:23" x14ac:dyDescent="0.25">
      <c r="A267" s="722"/>
      <c r="B267" s="722"/>
      <c r="C267" s="725"/>
      <c r="D267" s="728"/>
      <c r="E267" s="260">
        <v>3</v>
      </c>
      <c r="F267" s="466"/>
      <c r="G267" s="364"/>
      <c r="H267" s="364"/>
      <c r="I267" s="261" t="str">
        <f t="shared" si="35"/>
        <v xml:space="preserve">  </v>
      </c>
      <c r="J267" s="367"/>
      <c r="K267" s="262" t="s">
        <v>956</v>
      </c>
      <c r="L267" s="262" t="s">
        <v>956</v>
      </c>
      <c r="M267" s="367"/>
      <c r="N267" s="262" t="s">
        <v>956</v>
      </c>
      <c r="O267" s="370"/>
      <c r="P267" s="370"/>
      <c r="Q267" s="370"/>
      <c r="R267" s="370"/>
      <c r="S267" s="262" t="str">
        <f t="shared" si="32"/>
        <v/>
      </c>
      <c r="T267" s="262">
        <f>IF(L267='[3]11 FORMULAS'!$Q$5,T266-(T266*S267),T266)</f>
        <v>0.36</v>
      </c>
      <c r="U267" s="467">
        <f>IF(L267='[3]11 FORMULAS'!$Q$6,U266-(U266*S267),U266)</f>
        <v>0.6</v>
      </c>
      <c r="V267" s="731"/>
      <c r="W267" s="734"/>
    </row>
    <row r="268" spans="1:23" x14ac:dyDescent="0.25">
      <c r="A268" s="722"/>
      <c r="B268" s="722"/>
      <c r="C268" s="725"/>
      <c r="D268" s="728"/>
      <c r="E268" s="453">
        <v>4</v>
      </c>
      <c r="F268" s="466"/>
      <c r="G268" s="364"/>
      <c r="H268" s="364"/>
      <c r="I268" s="261" t="str">
        <f t="shared" si="35"/>
        <v xml:space="preserve">  </v>
      </c>
      <c r="J268" s="367"/>
      <c r="K268" s="262"/>
      <c r="L268" s="262"/>
      <c r="M268" s="367"/>
      <c r="N268" s="262"/>
      <c r="O268" s="370"/>
      <c r="P268" s="370"/>
      <c r="Q268" s="370"/>
      <c r="R268" s="370"/>
      <c r="S268" s="262">
        <f t="shared" si="32"/>
        <v>0</v>
      </c>
      <c r="T268" s="262">
        <f>IF(L268='[3]11 FORMULAS'!$Q$5,T267-(T267*S268),T267)</f>
        <v>0.36</v>
      </c>
      <c r="U268" s="467">
        <f>IF(L268='[3]11 FORMULAS'!$Q$6,U267-(U267*S268),U267)</f>
        <v>0.6</v>
      </c>
      <c r="V268" s="731"/>
      <c r="W268" s="734"/>
    </row>
    <row r="269" spans="1:23" ht="14.25" customHeight="1" x14ac:dyDescent="0.25">
      <c r="A269" s="722"/>
      <c r="B269" s="722"/>
      <c r="C269" s="725"/>
      <c r="D269" s="728"/>
      <c r="E269" s="453">
        <v>5</v>
      </c>
      <c r="F269" s="466"/>
      <c r="G269" s="364"/>
      <c r="H269" s="364"/>
      <c r="I269" s="261" t="str">
        <f t="shared" si="35"/>
        <v xml:space="preserve">  </v>
      </c>
      <c r="J269" s="367"/>
      <c r="K269" s="262"/>
      <c r="L269" s="262"/>
      <c r="M269" s="367"/>
      <c r="N269" s="262"/>
      <c r="O269" s="370"/>
      <c r="P269" s="370"/>
      <c r="Q269" s="370"/>
      <c r="R269" s="370"/>
      <c r="S269" s="262">
        <f t="shared" si="32"/>
        <v>0</v>
      </c>
      <c r="T269" s="262">
        <f>IF(L269='[3]11 FORMULAS'!$Q$5,T268-(T268*S269),T268)</f>
        <v>0.36</v>
      </c>
      <c r="U269" s="467">
        <f>IF(L269='[3]11 FORMULAS'!$Q$6,U268-(U268*S269),U268)</f>
        <v>0.6</v>
      </c>
      <c r="V269" s="731"/>
      <c r="W269" s="734"/>
    </row>
    <row r="270" spans="1:23" ht="15" thickBot="1" x14ac:dyDescent="0.3">
      <c r="A270" s="723"/>
      <c r="B270" s="723"/>
      <c r="C270" s="726"/>
      <c r="D270" s="729"/>
      <c r="E270" s="263">
        <v>6</v>
      </c>
      <c r="F270" s="468"/>
      <c r="G270" s="365"/>
      <c r="H270" s="365"/>
      <c r="I270" s="264" t="str">
        <f t="shared" si="35"/>
        <v xml:space="preserve">  </v>
      </c>
      <c r="J270" s="368"/>
      <c r="K270" s="265" t="s">
        <v>956</v>
      </c>
      <c r="L270" s="265" t="s">
        <v>956</v>
      </c>
      <c r="M270" s="368"/>
      <c r="N270" s="265" t="s">
        <v>956</v>
      </c>
      <c r="O270" s="371"/>
      <c r="P270" s="371"/>
      <c r="Q270" s="371"/>
      <c r="R270" s="371"/>
      <c r="S270" s="265" t="str">
        <f t="shared" si="32"/>
        <v/>
      </c>
      <c r="T270" s="265">
        <f>IF(L270='[3]11 FORMULAS'!$Q$5,T269-(T269*S270),T269)</f>
        <v>0.36</v>
      </c>
      <c r="U270" s="469">
        <f>IF(L270='[3]11 FORMULAS'!$Q$6,U269-(U269*S270),U269)</f>
        <v>0.6</v>
      </c>
      <c r="V270" s="732"/>
      <c r="W270" s="735"/>
    </row>
    <row r="271" spans="1:23" ht="142.5" x14ac:dyDescent="0.25">
      <c r="A271" s="721" t="str">
        <f>'4 MAPA CALOR INHERENTE'!A51</f>
        <v>R3GS</v>
      </c>
      <c r="B271" s="721" t="str">
        <f>'4 MAPA CALOR INHERENTE'!B51</f>
        <v>Posibilidad de afectación reputacional por deficiente atención a los usuarios de los bienes y servicios del proceso debido a la falta de capacitación</v>
      </c>
      <c r="C271" s="724" cm="1">
        <f t="array" ref="C271">IF(MOD(ROW()-7,6)=0, INDEX('3 PROBABIL E IMPACTO INHERENTE'!$E$7:$E$74, (ROW()-7)/6 + 1), "")</f>
        <v>0.6</v>
      </c>
      <c r="D271" s="727" cm="1">
        <f t="array" ref="D271">IF(MOD(ROW()-7,6)=0, INDEX('3 PROBABIL E IMPACTO INHERENTE'!$M$7:$M$74, (ROW()-7)/6 + 1), "")</f>
        <v>0.6</v>
      </c>
      <c r="E271" s="254">
        <v>1</v>
      </c>
      <c r="F271" s="464" t="s">
        <v>879</v>
      </c>
      <c r="G271" s="363" t="s">
        <v>880</v>
      </c>
      <c r="H271" s="363" t="s">
        <v>881</v>
      </c>
      <c r="I271" s="255" t="str">
        <f t="shared" si="35"/>
        <v>Los directores de Prevención y Seguridad  programan y gestionan  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v>
      </c>
      <c r="J271" s="366" t="s">
        <v>56</v>
      </c>
      <c r="K271" s="256">
        <v>0.25</v>
      </c>
      <c r="L271" s="256" t="s">
        <v>259</v>
      </c>
      <c r="M271" s="366" t="s">
        <v>54</v>
      </c>
      <c r="N271" s="256">
        <v>0.15</v>
      </c>
      <c r="O271" s="369" t="s">
        <v>391</v>
      </c>
      <c r="P271" s="369" t="s">
        <v>401</v>
      </c>
      <c r="Q271" s="369"/>
      <c r="R271" s="369"/>
      <c r="S271" s="256">
        <f t="shared" si="32"/>
        <v>0.4</v>
      </c>
      <c r="T271" s="256">
        <f>IF(L271='[3]11 FORMULAS'!$Q$5,C271-(C271*S271),C271)</f>
        <v>0.36</v>
      </c>
      <c r="U271" s="465">
        <f>IF(L271='[3]11 FORMULAS'!$Q$6,D271-(D271*S271),D271)</f>
        <v>0.6</v>
      </c>
      <c r="V271" s="730">
        <f t="shared" ref="V271" si="52">+IF(T276="","",T276)</f>
        <v>0.36</v>
      </c>
      <c r="W271" s="733">
        <f t="shared" ref="W271" si="53">+IF(U276="","",U276)</f>
        <v>0.6</v>
      </c>
    </row>
    <row r="272" spans="1:23" x14ac:dyDescent="0.25">
      <c r="A272" s="722"/>
      <c r="B272" s="722"/>
      <c r="C272" s="725"/>
      <c r="D272" s="728"/>
      <c r="E272" s="260">
        <v>2</v>
      </c>
      <c r="F272" s="466"/>
      <c r="G272" s="364"/>
      <c r="H272" s="364"/>
      <c r="I272" s="261" t="str">
        <f t="shared" si="35"/>
        <v xml:space="preserve">  </v>
      </c>
      <c r="J272" s="367"/>
      <c r="K272" s="262" t="s">
        <v>956</v>
      </c>
      <c r="L272" s="262" t="s">
        <v>956</v>
      </c>
      <c r="M272" s="367"/>
      <c r="N272" s="262" t="s">
        <v>956</v>
      </c>
      <c r="O272" s="370"/>
      <c r="P272" s="370"/>
      <c r="Q272" s="370"/>
      <c r="R272" s="370"/>
      <c r="S272" s="262" t="str">
        <f t="shared" si="32"/>
        <v/>
      </c>
      <c r="T272" s="262">
        <f>IF(L272='[3]11 FORMULAS'!$Q$5,T271-(T271*S272),T271)</f>
        <v>0.36</v>
      </c>
      <c r="U272" s="467">
        <f>IF(L272='[3]11 FORMULAS'!$Q$6,U271-(U271*S272),U271)</f>
        <v>0.6</v>
      </c>
      <c r="V272" s="731"/>
      <c r="W272" s="734"/>
    </row>
    <row r="273" spans="1:23" x14ac:dyDescent="0.25">
      <c r="A273" s="722"/>
      <c r="B273" s="722"/>
      <c r="C273" s="725"/>
      <c r="D273" s="728"/>
      <c r="E273" s="260">
        <v>3</v>
      </c>
      <c r="F273" s="466"/>
      <c r="G273" s="364"/>
      <c r="H273" s="364"/>
      <c r="I273" s="261" t="str">
        <f t="shared" si="35"/>
        <v xml:space="preserve">  </v>
      </c>
      <c r="J273" s="367"/>
      <c r="K273" s="262" t="s">
        <v>956</v>
      </c>
      <c r="L273" s="262" t="s">
        <v>956</v>
      </c>
      <c r="M273" s="367"/>
      <c r="N273" s="262" t="s">
        <v>956</v>
      </c>
      <c r="O273" s="370"/>
      <c r="P273" s="370"/>
      <c r="Q273" s="370"/>
      <c r="R273" s="370"/>
      <c r="S273" s="262" t="str">
        <f t="shared" si="32"/>
        <v/>
      </c>
      <c r="T273" s="262">
        <f>IF(L273='[3]11 FORMULAS'!$Q$5,T272-(T272*S273),T272)</f>
        <v>0.36</v>
      </c>
      <c r="U273" s="467">
        <f>IF(L273='[3]11 FORMULAS'!$Q$6,U272-(U272*S273),U272)</f>
        <v>0.6</v>
      </c>
      <c r="V273" s="731"/>
      <c r="W273" s="734"/>
    </row>
    <row r="274" spans="1:23" x14ac:dyDescent="0.25">
      <c r="A274" s="722"/>
      <c r="B274" s="722"/>
      <c r="C274" s="725"/>
      <c r="D274" s="728"/>
      <c r="E274" s="453">
        <v>4</v>
      </c>
      <c r="F274" s="466"/>
      <c r="G274" s="364"/>
      <c r="H274" s="364"/>
      <c r="I274" s="261" t="str">
        <f t="shared" si="35"/>
        <v xml:space="preserve">  </v>
      </c>
      <c r="J274" s="367"/>
      <c r="K274" s="262"/>
      <c r="L274" s="262"/>
      <c r="M274" s="367"/>
      <c r="N274" s="262"/>
      <c r="O274" s="370"/>
      <c r="P274" s="370"/>
      <c r="Q274" s="370"/>
      <c r="R274" s="370"/>
      <c r="S274" s="262">
        <f t="shared" si="32"/>
        <v>0</v>
      </c>
      <c r="T274" s="262">
        <f>IF(L274='[3]11 FORMULAS'!$Q$5,T273-(T273*S274),T273)</f>
        <v>0.36</v>
      </c>
      <c r="U274" s="467">
        <f>IF(L274='[3]11 FORMULAS'!$Q$6,U273-(U273*S274),U273)</f>
        <v>0.6</v>
      </c>
      <c r="V274" s="731"/>
      <c r="W274" s="734"/>
    </row>
    <row r="275" spans="1:23" x14ac:dyDescent="0.25">
      <c r="A275" s="722"/>
      <c r="B275" s="722"/>
      <c r="C275" s="725"/>
      <c r="D275" s="728"/>
      <c r="E275" s="453">
        <v>5</v>
      </c>
      <c r="F275" s="466"/>
      <c r="G275" s="364"/>
      <c r="H275" s="364"/>
      <c r="I275" s="261" t="str">
        <f t="shared" si="35"/>
        <v xml:space="preserve">  </v>
      </c>
      <c r="J275" s="367"/>
      <c r="K275" s="262"/>
      <c r="L275" s="262"/>
      <c r="M275" s="367"/>
      <c r="N275" s="262"/>
      <c r="O275" s="370"/>
      <c r="P275" s="370"/>
      <c r="Q275" s="370"/>
      <c r="R275" s="370"/>
      <c r="S275" s="262">
        <f t="shared" si="32"/>
        <v>0</v>
      </c>
      <c r="T275" s="262">
        <f>IF(L275='[3]11 FORMULAS'!$Q$5,T274-(T274*S275),T274)</f>
        <v>0.36</v>
      </c>
      <c r="U275" s="467">
        <f>IF(L275='[3]11 FORMULAS'!$Q$6,U274-(U274*S275),U274)</f>
        <v>0.6</v>
      </c>
      <c r="V275" s="731"/>
      <c r="W275" s="734"/>
    </row>
    <row r="276" spans="1:23" ht="15" thickBot="1" x14ac:dyDescent="0.3">
      <c r="A276" s="723"/>
      <c r="B276" s="723"/>
      <c r="C276" s="726"/>
      <c r="D276" s="729"/>
      <c r="E276" s="263">
        <v>6</v>
      </c>
      <c r="F276" s="468"/>
      <c r="G276" s="365"/>
      <c r="H276" s="365"/>
      <c r="I276" s="264" t="str">
        <f t="shared" si="35"/>
        <v xml:space="preserve">  </v>
      </c>
      <c r="J276" s="368"/>
      <c r="K276" s="265" t="s">
        <v>956</v>
      </c>
      <c r="L276" s="265" t="s">
        <v>956</v>
      </c>
      <c r="M276" s="368"/>
      <c r="N276" s="265" t="s">
        <v>956</v>
      </c>
      <c r="O276" s="371"/>
      <c r="P276" s="371"/>
      <c r="Q276" s="371"/>
      <c r="R276" s="371"/>
      <c r="S276" s="265" t="str">
        <f t="shared" si="32"/>
        <v/>
      </c>
      <c r="T276" s="265">
        <f>IF(L276='[3]11 FORMULAS'!$Q$5,T275-(T275*S276),T275)</f>
        <v>0.36</v>
      </c>
      <c r="U276" s="469">
        <f>IF(L276='[3]11 FORMULAS'!$Q$6,U275-(U275*S276),U275)</f>
        <v>0.6</v>
      </c>
      <c r="V276" s="732"/>
      <c r="W276" s="735"/>
    </row>
    <row r="277" spans="1:23" ht="14.25" customHeight="1" x14ac:dyDescent="0.25">
      <c r="A277" s="721" t="str">
        <f>'4 MAPA CALOR INHERENTE'!A52</f>
        <v>R4GS</v>
      </c>
      <c r="B277" s="721" t="str">
        <f>'4 MAPA CALOR INHERENTE'!B52</f>
        <v>Posibilidad de afectación reputacional y económica por demandas o extralimitación de funciones de servidores debido al inadecuado acompañamiento a las manifestaciones, movilizaciones, eventos o aglomeraciones</v>
      </c>
      <c r="C277" s="724" cm="1">
        <f t="array" ref="C277">IF(MOD(ROW()-7,6)=0, INDEX('3 PROBABIL E IMPACTO INHERENTE'!$E$7:$E$74, (ROW()-7)/6 + 1), "")</f>
        <v>0.6</v>
      </c>
      <c r="D277" s="727" cm="1">
        <f t="array" ref="D277">IF(MOD(ROW()-7,6)=0, INDEX('3 PROBABIL E IMPACTO INHERENTE'!$M$7:$M$74, (ROW()-7)/6 + 1), "")</f>
        <v>0.6</v>
      </c>
      <c r="E277" s="254">
        <v>1</v>
      </c>
      <c r="F277" s="464" t="s">
        <v>882</v>
      </c>
      <c r="G277" s="363" t="s">
        <v>883</v>
      </c>
      <c r="H277" s="363" t="s">
        <v>884</v>
      </c>
      <c r="I277" s="255" t="str">
        <f t="shared" si="35"/>
        <v>El líder del proceso o el que este delegue  revisa  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v>
      </c>
      <c r="J277" s="366" t="s">
        <v>69</v>
      </c>
      <c r="K277" s="256">
        <v>0.15</v>
      </c>
      <c r="L277" s="256" t="s">
        <v>259</v>
      </c>
      <c r="M277" s="366" t="s">
        <v>54</v>
      </c>
      <c r="N277" s="256">
        <v>0.15</v>
      </c>
      <c r="O277" s="369" t="s">
        <v>391</v>
      </c>
      <c r="P277" s="369" t="s">
        <v>402</v>
      </c>
      <c r="Q277" s="369"/>
      <c r="R277" s="369"/>
      <c r="S277" s="256">
        <f t="shared" si="32"/>
        <v>0.3</v>
      </c>
      <c r="T277" s="256">
        <f>IF(L277='[3]11 FORMULAS'!$Q$5,C277-(C277*S277),C277)</f>
        <v>0.42</v>
      </c>
      <c r="U277" s="465">
        <f>IF(L277='[3]11 FORMULAS'!$Q$6,D277-(D277*S277),D277)</f>
        <v>0.6</v>
      </c>
      <c r="V277" s="730">
        <f t="shared" ref="V277" si="54">+IF(T282="","",T282)</f>
        <v>0.29399999999999998</v>
      </c>
      <c r="W277" s="733">
        <f t="shared" ref="W277" si="55">+IF(U282="","",U282)</f>
        <v>0.6</v>
      </c>
    </row>
    <row r="278" spans="1:23" ht="171" x14ac:dyDescent="0.25">
      <c r="A278" s="722"/>
      <c r="B278" s="722"/>
      <c r="C278" s="725"/>
      <c r="D278" s="728"/>
      <c r="E278" s="260">
        <v>2</v>
      </c>
      <c r="F278" s="466" t="s">
        <v>885</v>
      </c>
      <c r="G278" s="364" t="s">
        <v>859</v>
      </c>
      <c r="H278" s="364" t="s">
        <v>886</v>
      </c>
      <c r="I278" s="261" t="str">
        <f t="shared" si="35"/>
        <v>El líder del proceso o el que este delegue  revisa  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v>
      </c>
      <c r="J278" s="367" t="s">
        <v>69</v>
      </c>
      <c r="K278" s="262">
        <v>0.15</v>
      </c>
      <c r="L278" s="262" t="s">
        <v>259</v>
      </c>
      <c r="M278" s="367" t="s">
        <v>54</v>
      </c>
      <c r="N278" s="262">
        <v>0.15</v>
      </c>
      <c r="O278" s="370" t="s">
        <v>391</v>
      </c>
      <c r="P278" s="370" t="s">
        <v>399</v>
      </c>
      <c r="Q278" s="370"/>
      <c r="R278" s="370"/>
      <c r="S278" s="262">
        <f t="shared" si="32"/>
        <v>0.3</v>
      </c>
      <c r="T278" s="262">
        <f>IF(L278='[3]11 FORMULAS'!$Q$5,T277-(T277*S278),T277)</f>
        <v>0.29399999999999998</v>
      </c>
      <c r="U278" s="467">
        <f>IF(L278='[3]11 FORMULAS'!$Q$6,U277-(U277*S278),U277)</f>
        <v>0.6</v>
      </c>
      <c r="V278" s="731"/>
      <c r="W278" s="734"/>
    </row>
    <row r="279" spans="1:23" x14ac:dyDescent="0.25">
      <c r="A279" s="722"/>
      <c r="B279" s="722"/>
      <c r="C279" s="725"/>
      <c r="D279" s="728"/>
      <c r="E279" s="260">
        <v>3</v>
      </c>
      <c r="F279" s="466"/>
      <c r="G279" s="364"/>
      <c r="H279" s="364"/>
      <c r="I279" s="261" t="str">
        <f t="shared" si="35"/>
        <v xml:space="preserve">  </v>
      </c>
      <c r="J279" s="367"/>
      <c r="K279" s="262" t="s">
        <v>956</v>
      </c>
      <c r="L279" s="262" t="s">
        <v>956</v>
      </c>
      <c r="M279" s="367"/>
      <c r="N279" s="262" t="s">
        <v>956</v>
      </c>
      <c r="O279" s="370"/>
      <c r="P279" s="370"/>
      <c r="Q279" s="370"/>
      <c r="R279" s="370"/>
      <c r="S279" s="262" t="str">
        <f t="shared" si="32"/>
        <v/>
      </c>
      <c r="T279" s="262">
        <f>IF(L279='[3]11 FORMULAS'!$Q$5,T278-(T278*S279),T278)</f>
        <v>0.29399999999999998</v>
      </c>
      <c r="U279" s="467">
        <f>IF(L279='[3]11 FORMULAS'!$Q$6,U278-(U278*S279),U278)</f>
        <v>0.6</v>
      </c>
      <c r="V279" s="731"/>
      <c r="W279" s="734"/>
    </row>
    <row r="280" spans="1:23" x14ac:dyDescent="0.25">
      <c r="A280" s="722"/>
      <c r="B280" s="722"/>
      <c r="C280" s="725"/>
      <c r="D280" s="728"/>
      <c r="E280" s="453">
        <v>4</v>
      </c>
      <c r="F280" s="466"/>
      <c r="G280" s="364"/>
      <c r="H280" s="364"/>
      <c r="I280" s="261" t="str">
        <f t="shared" si="35"/>
        <v xml:space="preserve">  </v>
      </c>
      <c r="J280" s="367"/>
      <c r="K280" s="262"/>
      <c r="L280" s="262"/>
      <c r="M280" s="367"/>
      <c r="N280" s="262"/>
      <c r="O280" s="370"/>
      <c r="P280" s="370"/>
      <c r="Q280" s="370"/>
      <c r="R280" s="370"/>
      <c r="S280" s="262">
        <f t="shared" si="32"/>
        <v>0</v>
      </c>
      <c r="T280" s="262">
        <f>IF(L280='[3]11 FORMULAS'!$Q$5,T279-(T279*S280),T279)</f>
        <v>0.29399999999999998</v>
      </c>
      <c r="U280" s="467">
        <f>IF(L280='[3]11 FORMULAS'!$Q$6,U279-(U279*S280),U279)</f>
        <v>0.6</v>
      </c>
      <c r="V280" s="731"/>
      <c r="W280" s="734"/>
    </row>
    <row r="281" spans="1:23" x14ac:dyDescent="0.25">
      <c r="A281" s="722"/>
      <c r="B281" s="722"/>
      <c r="C281" s="725"/>
      <c r="D281" s="728"/>
      <c r="E281" s="453">
        <v>5</v>
      </c>
      <c r="F281" s="466"/>
      <c r="G281" s="364"/>
      <c r="H281" s="364"/>
      <c r="I281" s="261" t="str">
        <f t="shared" si="35"/>
        <v xml:space="preserve">  </v>
      </c>
      <c r="J281" s="367"/>
      <c r="K281" s="262"/>
      <c r="L281" s="262"/>
      <c r="M281" s="367"/>
      <c r="N281" s="262"/>
      <c r="O281" s="370"/>
      <c r="P281" s="370"/>
      <c r="Q281" s="370"/>
      <c r="R281" s="370"/>
      <c r="S281" s="262">
        <f t="shared" ref="S281:S344" si="56">+IFERROR(K281+N281,"")</f>
        <v>0</v>
      </c>
      <c r="T281" s="262">
        <f>IF(L281='[3]11 FORMULAS'!$Q$5,T280-(T280*S281),T280)</f>
        <v>0.29399999999999998</v>
      </c>
      <c r="U281" s="467">
        <f>IF(L281='[3]11 FORMULAS'!$Q$6,U280-(U280*S281),U280)</f>
        <v>0.6</v>
      </c>
      <c r="V281" s="731"/>
      <c r="W281" s="734"/>
    </row>
    <row r="282" spans="1:23" ht="15" thickBot="1" x14ac:dyDescent="0.3">
      <c r="A282" s="723"/>
      <c r="B282" s="723"/>
      <c r="C282" s="726"/>
      <c r="D282" s="729"/>
      <c r="E282" s="263">
        <v>6</v>
      </c>
      <c r="F282" s="468"/>
      <c r="G282" s="365"/>
      <c r="H282" s="365"/>
      <c r="I282" s="264" t="str">
        <f t="shared" si="35"/>
        <v xml:space="preserve">  </v>
      </c>
      <c r="J282" s="368"/>
      <c r="K282" s="265" t="s">
        <v>956</v>
      </c>
      <c r="L282" s="265" t="s">
        <v>956</v>
      </c>
      <c r="M282" s="368"/>
      <c r="N282" s="265" t="s">
        <v>956</v>
      </c>
      <c r="O282" s="371"/>
      <c r="P282" s="371"/>
      <c r="Q282" s="371"/>
      <c r="R282" s="371"/>
      <c r="S282" s="265" t="str">
        <f t="shared" si="56"/>
        <v/>
      </c>
      <c r="T282" s="265">
        <f>IF(L282='[3]11 FORMULAS'!$Q$5,T281-(T281*S282),T281)</f>
        <v>0.29399999999999998</v>
      </c>
      <c r="U282" s="469">
        <f>IF(L282='[3]11 FORMULAS'!$Q$6,U281-(U281*S282),U281)</f>
        <v>0.6</v>
      </c>
      <c r="V282" s="732"/>
      <c r="W282" s="735"/>
    </row>
    <row r="283" spans="1:23" ht="228" x14ac:dyDescent="0.25">
      <c r="A283" s="721" t="str">
        <f>'4 MAPA CALOR INHERENTE'!A53</f>
        <v>R1AB</v>
      </c>
      <c r="B283" s="721" t="str">
        <f>'4 MAPA CALOR INHERENTE'!B53</f>
        <v>Posibilidad de afectación reputacional y económica por sanciones o multas de entes de control y las quejas recibidas por los grupos de valor debido al uso de los bienes en comodato con un fin diferente a lo pactado contractualmente</v>
      </c>
      <c r="C283" s="724" cm="1">
        <f t="array" ref="C283">IF(MOD(ROW()-7,6)=0, INDEX('3 PROBABIL E IMPACTO INHERENTE'!$E$7:$E$74, (ROW()-7)/6 + 1), "")</f>
        <v>0.6</v>
      </c>
      <c r="D283" s="727" cm="1">
        <f t="array" ref="D283">IF(MOD(ROW()-7,6)=0, INDEX('3 PROBABIL E IMPACTO INHERENTE'!$M$7:$M$74, (ROW()-7)/6 + 1), "")</f>
        <v>0.8</v>
      </c>
      <c r="E283" s="254">
        <v>1</v>
      </c>
      <c r="F283" s="464" t="s">
        <v>887</v>
      </c>
      <c r="G283" s="363" t="s">
        <v>728</v>
      </c>
      <c r="H283" s="363" t="s">
        <v>888</v>
      </c>
      <c r="I283" s="255" t="str">
        <f t="shared" si="35"/>
        <v>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v>
      </c>
      <c r="J283" s="366" t="s">
        <v>56</v>
      </c>
      <c r="K283" s="256">
        <v>0.25</v>
      </c>
      <c r="L283" s="256" t="s">
        <v>259</v>
      </c>
      <c r="M283" s="366" t="s">
        <v>54</v>
      </c>
      <c r="N283" s="256">
        <v>0.15</v>
      </c>
      <c r="O283" s="369" t="s">
        <v>391</v>
      </c>
      <c r="P283" s="369" t="s">
        <v>961</v>
      </c>
      <c r="Q283" s="369"/>
      <c r="R283" s="369"/>
      <c r="S283" s="256">
        <f t="shared" si="56"/>
        <v>0.4</v>
      </c>
      <c r="T283" s="256">
        <f>IF(L283='[3]11 FORMULAS'!$Q$5,C283-(C283*S283),C283)</f>
        <v>0.36</v>
      </c>
      <c r="U283" s="465">
        <f>IF(L283='[3]11 FORMULAS'!$Q$6,D283-(D283*S283),D283)</f>
        <v>0.8</v>
      </c>
      <c r="V283" s="730">
        <f t="shared" ref="V283" si="57">+IF(T288="","",T288)</f>
        <v>0.36</v>
      </c>
      <c r="W283" s="733">
        <f t="shared" ref="W283" si="58">+IF(U288="","",U288)</f>
        <v>0.8</v>
      </c>
    </row>
    <row r="284" spans="1:23" x14ac:dyDescent="0.25">
      <c r="A284" s="722"/>
      <c r="B284" s="722"/>
      <c r="C284" s="725"/>
      <c r="D284" s="728"/>
      <c r="E284" s="260">
        <v>2</v>
      </c>
      <c r="F284" s="466"/>
      <c r="G284" s="364"/>
      <c r="H284" s="364"/>
      <c r="I284" s="261" t="str">
        <f t="shared" ref="I284:I347" si="59">+CONCATENATE(F284," ",G284," ",H284)</f>
        <v xml:space="preserve">  </v>
      </c>
      <c r="J284" s="367"/>
      <c r="K284" s="262" t="s">
        <v>956</v>
      </c>
      <c r="L284" s="262" t="s">
        <v>956</v>
      </c>
      <c r="M284" s="367"/>
      <c r="N284" s="262" t="s">
        <v>956</v>
      </c>
      <c r="O284" s="370"/>
      <c r="P284" s="370"/>
      <c r="Q284" s="370"/>
      <c r="R284" s="370"/>
      <c r="S284" s="262" t="str">
        <f t="shared" si="56"/>
        <v/>
      </c>
      <c r="T284" s="262">
        <f>IF(L284='[3]11 FORMULAS'!$Q$5,T283-(T283*S284),T283)</f>
        <v>0.36</v>
      </c>
      <c r="U284" s="467">
        <f>IF(L284='[3]11 FORMULAS'!$Q$6,U283-(U283*S284),U283)</f>
        <v>0.8</v>
      </c>
      <c r="V284" s="731"/>
      <c r="W284" s="734"/>
    </row>
    <row r="285" spans="1:23" x14ac:dyDescent="0.25">
      <c r="A285" s="722"/>
      <c r="B285" s="722"/>
      <c r="C285" s="725"/>
      <c r="D285" s="728"/>
      <c r="E285" s="260">
        <v>3</v>
      </c>
      <c r="F285" s="466"/>
      <c r="G285" s="364"/>
      <c r="H285" s="364"/>
      <c r="I285" s="261" t="str">
        <f t="shared" si="59"/>
        <v xml:space="preserve">  </v>
      </c>
      <c r="J285" s="367"/>
      <c r="K285" s="262" t="s">
        <v>956</v>
      </c>
      <c r="L285" s="262" t="s">
        <v>956</v>
      </c>
      <c r="M285" s="367"/>
      <c r="N285" s="262" t="s">
        <v>956</v>
      </c>
      <c r="O285" s="370"/>
      <c r="P285" s="370"/>
      <c r="Q285" s="370"/>
      <c r="R285" s="370"/>
      <c r="S285" s="262" t="str">
        <f t="shared" si="56"/>
        <v/>
      </c>
      <c r="T285" s="262">
        <f>IF(L285='[3]11 FORMULAS'!$Q$5,T284-(T284*S285),T284)</f>
        <v>0.36</v>
      </c>
      <c r="U285" s="467">
        <f>IF(L285='[3]11 FORMULAS'!$Q$6,U284-(U284*S285),U284)</f>
        <v>0.8</v>
      </c>
      <c r="V285" s="731"/>
      <c r="W285" s="734"/>
    </row>
    <row r="286" spans="1:23" x14ac:dyDescent="0.25">
      <c r="A286" s="722"/>
      <c r="B286" s="722"/>
      <c r="C286" s="725"/>
      <c r="D286" s="728"/>
      <c r="E286" s="453">
        <v>4</v>
      </c>
      <c r="F286" s="466"/>
      <c r="G286" s="364"/>
      <c r="H286" s="364"/>
      <c r="I286" s="261" t="str">
        <f t="shared" si="59"/>
        <v xml:space="preserve">  </v>
      </c>
      <c r="J286" s="367"/>
      <c r="K286" s="262"/>
      <c r="L286" s="262"/>
      <c r="M286" s="367"/>
      <c r="N286" s="262"/>
      <c r="O286" s="370"/>
      <c r="P286" s="370"/>
      <c r="Q286" s="370"/>
      <c r="R286" s="370"/>
      <c r="S286" s="262">
        <f t="shared" si="56"/>
        <v>0</v>
      </c>
      <c r="T286" s="262">
        <f>IF(L286='[3]11 FORMULAS'!$Q$5,T285-(T285*S286),T285)</f>
        <v>0.36</v>
      </c>
      <c r="U286" s="467">
        <f>IF(L286='[3]11 FORMULAS'!$Q$6,U285-(U285*S286),U285)</f>
        <v>0.8</v>
      </c>
      <c r="V286" s="731"/>
      <c r="W286" s="734"/>
    </row>
    <row r="287" spans="1:23" ht="14.25" customHeight="1" x14ac:dyDescent="0.25">
      <c r="A287" s="722"/>
      <c r="B287" s="722"/>
      <c r="C287" s="725"/>
      <c r="D287" s="728"/>
      <c r="E287" s="453">
        <v>5</v>
      </c>
      <c r="F287" s="466"/>
      <c r="G287" s="364"/>
      <c r="H287" s="364"/>
      <c r="I287" s="261" t="str">
        <f t="shared" si="59"/>
        <v xml:space="preserve">  </v>
      </c>
      <c r="J287" s="367"/>
      <c r="K287" s="262"/>
      <c r="L287" s="262"/>
      <c r="M287" s="367"/>
      <c r="N287" s="262"/>
      <c r="O287" s="370"/>
      <c r="P287" s="370"/>
      <c r="Q287" s="370"/>
      <c r="R287" s="370"/>
      <c r="S287" s="262">
        <f t="shared" si="56"/>
        <v>0</v>
      </c>
      <c r="T287" s="262">
        <f>IF(L287='[3]11 FORMULAS'!$Q$5,T286-(T286*S287),T286)</f>
        <v>0.36</v>
      </c>
      <c r="U287" s="467">
        <f>IF(L287='[3]11 FORMULAS'!$Q$6,U286-(U286*S287),U286)</f>
        <v>0.8</v>
      </c>
      <c r="V287" s="731"/>
      <c r="W287" s="734"/>
    </row>
    <row r="288" spans="1:23" ht="15" thickBot="1" x14ac:dyDescent="0.3">
      <c r="A288" s="723"/>
      <c r="B288" s="723"/>
      <c r="C288" s="726"/>
      <c r="D288" s="729"/>
      <c r="E288" s="263">
        <v>6</v>
      </c>
      <c r="F288" s="468"/>
      <c r="G288" s="365"/>
      <c r="H288" s="365"/>
      <c r="I288" s="264" t="str">
        <f t="shared" si="59"/>
        <v xml:space="preserve">  </v>
      </c>
      <c r="J288" s="368"/>
      <c r="K288" s="265" t="s">
        <v>956</v>
      </c>
      <c r="L288" s="265" t="s">
        <v>956</v>
      </c>
      <c r="M288" s="368"/>
      <c r="N288" s="265" t="s">
        <v>956</v>
      </c>
      <c r="O288" s="371"/>
      <c r="P288" s="371"/>
      <c r="Q288" s="371"/>
      <c r="R288" s="371"/>
      <c r="S288" s="265" t="str">
        <f t="shared" si="56"/>
        <v/>
      </c>
      <c r="T288" s="265">
        <f>IF(L288='[3]11 FORMULAS'!$Q$5,T287-(T287*S288),T287)</f>
        <v>0.36</v>
      </c>
      <c r="U288" s="469">
        <f>IF(L288='[3]11 FORMULAS'!$Q$6,U287-(U287*S288),U287)</f>
        <v>0.8</v>
      </c>
      <c r="V288" s="732"/>
      <c r="W288" s="735"/>
    </row>
    <row r="289" spans="1:23" ht="142.5" x14ac:dyDescent="0.25">
      <c r="A289" s="721" t="str">
        <f>'4 MAPA CALOR INHERENTE'!A54</f>
        <v>R2AB</v>
      </c>
      <c r="B289" s="721" t="str">
        <f>'4 MAPA CALOR INHERENTE'!B54</f>
        <v xml:space="preserve">Posibilidad de afectación económica por sanciones o multas de entes de control   debido a la reclamación de los siniestros fuera de los tiempos establecidos en los que no opere la prescripción   </v>
      </c>
      <c r="C289" s="724" cm="1">
        <f t="array" ref="C289">IF(MOD(ROW()-7,6)=0, INDEX('3 PROBABIL E IMPACTO INHERENTE'!$E$7:$E$74, (ROW()-7)/6 + 1), "")</f>
        <v>0.6</v>
      </c>
      <c r="D289" s="727" cm="1">
        <f t="array" ref="D289">IF(MOD(ROW()-7,6)=0, INDEX('3 PROBABIL E IMPACTO INHERENTE'!$M$7:$M$74, (ROW()-7)/6 + 1), "")</f>
        <v>0.8</v>
      </c>
      <c r="E289" s="254">
        <v>1</v>
      </c>
      <c r="F289" s="464" t="s">
        <v>887</v>
      </c>
      <c r="G289" s="363" t="s">
        <v>717</v>
      </c>
      <c r="H289" s="363" t="s">
        <v>889</v>
      </c>
      <c r="I289" s="255" t="str">
        <f t="shared" si="59"/>
        <v>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v>
      </c>
      <c r="J289" s="366" t="s">
        <v>69</v>
      </c>
      <c r="K289" s="256">
        <v>0.15</v>
      </c>
      <c r="L289" s="256" t="s">
        <v>259</v>
      </c>
      <c r="M289" s="366" t="s">
        <v>54</v>
      </c>
      <c r="N289" s="256">
        <v>0.15</v>
      </c>
      <c r="O289" s="369" t="s">
        <v>391</v>
      </c>
      <c r="P289" s="369" t="s">
        <v>394</v>
      </c>
      <c r="Q289" s="369"/>
      <c r="R289" s="369"/>
      <c r="S289" s="256">
        <f t="shared" si="56"/>
        <v>0.3</v>
      </c>
      <c r="T289" s="256">
        <f>IF(L289='[3]11 FORMULAS'!$Q$5,C289-(C289*S289),C289)</f>
        <v>0.42</v>
      </c>
      <c r="U289" s="465">
        <f>IF(L289='[3]11 FORMULAS'!$Q$6,D289-(D289*S289),D289)</f>
        <v>0.8</v>
      </c>
      <c r="V289" s="730">
        <f t="shared" ref="V289" si="60">+IF(T294="","",T294)</f>
        <v>0.42</v>
      </c>
      <c r="W289" s="733">
        <f t="shared" ref="W289" si="61">+IF(U294="","",U294)</f>
        <v>0.8</v>
      </c>
    </row>
    <row r="290" spans="1:23" x14ac:dyDescent="0.25">
      <c r="A290" s="722"/>
      <c r="B290" s="722"/>
      <c r="C290" s="725"/>
      <c r="D290" s="728"/>
      <c r="E290" s="260">
        <v>2</v>
      </c>
      <c r="F290" s="466"/>
      <c r="G290" s="364"/>
      <c r="H290" s="364"/>
      <c r="I290" s="261" t="str">
        <f t="shared" si="59"/>
        <v xml:space="preserve">  </v>
      </c>
      <c r="J290" s="367"/>
      <c r="K290" s="262" t="s">
        <v>956</v>
      </c>
      <c r="L290" s="262" t="s">
        <v>956</v>
      </c>
      <c r="M290" s="367"/>
      <c r="N290" s="262" t="s">
        <v>956</v>
      </c>
      <c r="O290" s="370"/>
      <c r="P290" s="370"/>
      <c r="Q290" s="370"/>
      <c r="R290" s="370"/>
      <c r="S290" s="262" t="str">
        <f t="shared" si="56"/>
        <v/>
      </c>
      <c r="T290" s="262">
        <f>IF(L290='[3]11 FORMULAS'!$Q$5,T289-(T289*S290),T289)</f>
        <v>0.42</v>
      </c>
      <c r="U290" s="467">
        <f>IF(L290='[3]11 FORMULAS'!$Q$6,U289-(U289*S290),U289)</f>
        <v>0.8</v>
      </c>
      <c r="V290" s="731"/>
      <c r="W290" s="734"/>
    </row>
    <row r="291" spans="1:23" x14ac:dyDescent="0.25">
      <c r="A291" s="722"/>
      <c r="B291" s="722"/>
      <c r="C291" s="725"/>
      <c r="D291" s="728"/>
      <c r="E291" s="260">
        <v>3</v>
      </c>
      <c r="F291" s="466"/>
      <c r="G291" s="364"/>
      <c r="H291" s="364"/>
      <c r="I291" s="261" t="str">
        <f t="shared" si="59"/>
        <v xml:space="preserve">  </v>
      </c>
      <c r="J291" s="367"/>
      <c r="K291" s="262" t="s">
        <v>956</v>
      </c>
      <c r="L291" s="262" t="s">
        <v>956</v>
      </c>
      <c r="M291" s="367"/>
      <c r="N291" s="262" t="s">
        <v>956</v>
      </c>
      <c r="O291" s="370"/>
      <c r="P291" s="370"/>
      <c r="Q291" s="370"/>
      <c r="R291" s="370"/>
      <c r="S291" s="262" t="str">
        <f t="shared" si="56"/>
        <v/>
      </c>
      <c r="T291" s="262">
        <f>IF(L291='[3]11 FORMULAS'!$Q$5,T290-(T290*S291),T290)</f>
        <v>0.42</v>
      </c>
      <c r="U291" s="467">
        <f>IF(L291='[3]11 FORMULAS'!$Q$6,U290-(U290*S291),U290)</f>
        <v>0.8</v>
      </c>
      <c r="V291" s="731"/>
      <c r="W291" s="734"/>
    </row>
    <row r="292" spans="1:23" x14ac:dyDescent="0.25">
      <c r="A292" s="722"/>
      <c r="B292" s="722"/>
      <c r="C292" s="725"/>
      <c r="D292" s="728"/>
      <c r="E292" s="453">
        <v>4</v>
      </c>
      <c r="F292" s="466"/>
      <c r="G292" s="364"/>
      <c r="H292" s="364"/>
      <c r="I292" s="261" t="str">
        <f t="shared" si="59"/>
        <v xml:space="preserve">  </v>
      </c>
      <c r="J292" s="367"/>
      <c r="K292" s="262"/>
      <c r="L292" s="262"/>
      <c r="M292" s="367"/>
      <c r="N292" s="262"/>
      <c r="O292" s="370"/>
      <c r="P292" s="370"/>
      <c r="Q292" s="370"/>
      <c r="R292" s="370"/>
      <c r="S292" s="262">
        <f t="shared" si="56"/>
        <v>0</v>
      </c>
      <c r="T292" s="262">
        <f>IF(L292='[3]11 FORMULAS'!$Q$5,T291-(T291*S292),T291)</f>
        <v>0.42</v>
      </c>
      <c r="U292" s="467">
        <f>IF(L292='[3]11 FORMULAS'!$Q$6,U291-(U291*S292),U291)</f>
        <v>0.8</v>
      </c>
      <c r="V292" s="731"/>
      <c r="W292" s="734"/>
    </row>
    <row r="293" spans="1:23" x14ac:dyDescent="0.25">
      <c r="A293" s="722"/>
      <c r="B293" s="722"/>
      <c r="C293" s="725"/>
      <c r="D293" s="728"/>
      <c r="E293" s="453">
        <v>5</v>
      </c>
      <c r="F293" s="466"/>
      <c r="G293" s="364"/>
      <c r="H293" s="364"/>
      <c r="I293" s="261" t="str">
        <f t="shared" si="59"/>
        <v xml:space="preserve">  </v>
      </c>
      <c r="J293" s="367"/>
      <c r="K293" s="262"/>
      <c r="L293" s="262"/>
      <c r="M293" s="367"/>
      <c r="N293" s="262"/>
      <c r="O293" s="370"/>
      <c r="P293" s="370"/>
      <c r="Q293" s="370"/>
      <c r="R293" s="370"/>
      <c r="S293" s="262">
        <f t="shared" si="56"/>
        <v>0</v>
      </c>
      <c r="T293" s="262">
        <f>IF(L293='[3]11 FORMULAS'!$Q$5,T292-(T292*S293),T292)</f>
        <v>0.42</v>
      </c>
      <c r="U293" s="467">
        <f>IF(L293='[3]11 FORMULAS'!$Q$6,U292-(U292*S293),U292)</f>
        <v>0.8</v>
      </c>
      <c r="V293" s="731"/>
      <c r="W293" s="734"/>
    </row>
    <row r="294" spans="1:23" ht="15" thickBot="1" x14ac:dyDescent="0.3">
      <c r="A294" s="723"/>
      <c r="B294" s="723"/>
      <c r="C294" s="726"/>
      <c r="D294" s="729"/>
      <c r="E294" s="263">
        <v>6</v>
      </c>
      <c r="F294" s="468"/>
      <c r="G294" s="365"/>
      <c r="H294" s="365"/>
      <c r="I294" s="264" t="str">
        <f t="shared" si="59"/>
        <v xml:space="preserve">  </v>
      </c>
      <c r="J294" s="368"/>
      <c r="K294" s="265" t="s">
        <v>956</v>
      </c>
      <c r="L294" s="265" t="s">
        <v>956</v>
      </c>
      <c r="M294" s="368"/>
      <c r="N294" s="265" t="s">
        <v>956</v>
      </c>
      <c r="O294" s="371"/>
      <c r="P294" s="371"/>
      <c r="Q294" s="371"/>
      <c r="R294" s="371"/>
      <c r="S294" s="265" t="str">
        <f t="shared" si="56"/>
        <v/>
      </c>
      <c r="T294" s="265">
        <f>IF(L294='[3]11 FORMULAS'!$Q$5,T293-(T293*S294),T293)</f>
        <v>0.42</v>
      </c>
      <c r="U294" s="469">
        <f>IF(L294='[3]11 FORMULAS'!$Q$6,U293-(U293*S294),U293)</f>
        <v>0.8</v>
      </c>
      <c r="V294" s="732"/>
      <c r="W294" s="735"/>
    </row>
    <row r="295" spans="1:23" ht="14.25" customHeight="1" x14ac:dyDescent="0.25">
      <c r="A295" s="721" t="str">
        <f>'4 MAPA CALOR INHERENTE'!A55</f>
        <v>R3AB</v>
      </c>
      <c r="B295" s="721" t="str">
        <f>'4 MAPA CALOR INHERENTE'!B55</f>
        <v xml:space="preserve">Posibilidad de afectación reputacional y económica  por sanciones o multas de entes de control  debido al suministro de los bienes y servicios requeridos, fuera de los tiempos establecidos en los contratos </v>
      </c>
      <c r="C295" s="724" cm="1">
        <f t="array" ref="C295">IF(MOD(ROW()-7,6)=0, INDEX('3 PROBABIL E IMPACTO INHERENTE'!$E$7:$E$74, (ROW()-7)/6 + 1), "")</f>
        <v>0.6</v>
      </c>
      <c r="D295" s="727" cm="1">
        <f t="array" ref="D295">IF(MOD(ROW()-7,6)=0, INDEX('3 PROBABIL E IMPACTO INHERENTE'!$M$7:$M$74, (ROW()-7)/6 + 1), "")</f>
        <v>0.8</v>
      </c>
      <c r="E295" s="254">
        <v>1</v>
      </c>
      <c r="F295" s="464" t="s">
        <v>840</v>
      </c>
      <c r="G295" s="363" t="s">
        <v>728</v>
      </c>
      <c r="H295" s="363" t="s">
        <v>890</v>
      </c>
      <c r="I295" s="255" t="str">
        <f t="shared" si="59"/>
        <v>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v>
      </c>
      <c r="J295" s="366" t="s">
        <v>56</v>
      </c>
      <c r="K295" s="256">
        <v>0.25</v>
      </c>
      <c r="L295" s="256" t="s">
        <v>259</v>
      </c>
      <c r="M295" s="366" t="s">
        <v>54</v>
      </c>
      <c r="N295" s="256">
        <v>0.15</v>
      </c>
      <c r="O295" s="369" t="s">
        <v>391</v>
      </c>
      <c r="P295" s="369" t="s">
        <v>397</v>
      </c>
      <c r="Q295" s="369"/>
      <c r="R295" s="369"/>
      <c r="S295" s="256">
        <f t="shared" si="56"/>
        <v>0.4</v>
      </c>
      <c r="T295" s="256">
        <f>IF(L295='[3]11 FORMULAS'!$Q$5,C295-(C295*S295),C295)</f>
        <v>0.36</v>
      </c>
      <c r="U295" s="465">
        <f>IF(L295='[3]11 FORMULAS'!$Q$6,D295-(D295*S295),D295)</f>
        <v>0.8</v>
      </c>
      <c r="V295" s="730">
        <f t="shared" ref="V295" si="62">+IF(T300="","",T300)</f>
        <v>0.216</v>
      </c>
      <c r="W295" s="733">
        <f t="shared" ref="W295" si="63">+IF(U300="","",U300)</f>
        <v>0.8</v>
      </c>
    </row>
    <row r="296" spans="1:23" ht="156.75" x14ac:dyDescent="0.25">
      <c r="A296" s="722"/>
      <c r="B296" s="722"/>
      <c r="C296" s="725"/>
      <c r="D296" s="728"/>
      <c r="E296" s="260">
        <v>2</v>
      </c>
      <c r="F296" s="466" t="s">
        <v>891</v>
      </c>
      <c r="G296" s="364" t="s">
        <v>728</v>
      </c>
      <c r="H296" s="364" t="s">
        <v>892</v>
      </c>
      <c r="I296" s="261" t="str">
        <f t="shared" si="59"/>
        <v>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v>
      </c>
      <c r="J296" s="367" t="s">
        <v>56</v>
      </c>
      <c r="K296" s="262">
        <v>0.25</v>
      </c>
      <c r="L296" s="262" t="s">
        <v>259</v>
      </c>
      <c r="M296" s="367" t="s">
        <v>54</v>
      </c>
      <c r="N296" s="262">
        <v>0.15</v>
      </c>
      <c r="O296" s="370" t="s">
        <v>391</v>
      </c>
      <c r="P296" s="370" t="s">
        <v>394</v>
      </c>
      <c r="Q296" s="370"/>
      <c r="R296" s="370"/>
      <c r="S296" s="262">
        <f t="shared" si="56"/>
        <v>0.4</v>
      </c>
      <c r="T296" s="262">
        <f>IF(L296='[3]11 FORMULAS'!$Q$5,T295-(T295*S296),T295)</f>
        <v>0.216</v>
      </c>
      <c r="U296" s="467">
        <f>IF(L296='[3]11 FORMULAS'!$Q$6,U295-(U295*S296),U295)</f>
        <v>0.8</v>
      </c>
      <c r="V296" s="731"/>
      <c r="W296" s="734"/>
    </row>
    <row r="297" spans="1:23" x14ac:dyDescent="0.25">
      <c r="A297" s="722"/>
      <c r="B297" s="722"/>
      <c r="C297" s="725"/>
      <c r="D297" s="728"/>
      <c r="E297" s="260">
        <v>3</v>
      </c>
      <c r="F297" s="466"/>
      <c r="G297" s="364"/>
      <c r="H297" s="364"/>
      <c r="I297" s="261" t="str">
        <f t="shared" si="59"/>
        <v xml:space="preserve">  </v>
      </c>
      <c r="J297" s="367"/>
      <c r="K297" s="262" t="s">
        <v>956</v>
      </c>
      <c r="L297" s="262" t="s">
        <v>956</v>
      </c>
      <c r="M297" s="367"/>
      <c r="N297" s="262" t="s">
        <v>956</v>
      </c>
      <c r="O297" s="370"/>
      <c r="P297" s="370"/>
      <c r="Q297" s="370"/>
      <c r="R297" s="370"/>
      <c r="S297" s="262" t="str">
        <f t="shared" si="56"/>
        <v/>
      </c>
      <c r="T297" s="262">
        <f>IF(L297='[3]11 FORMULAS'!$Q$5,T296-(T296*S297),T296)</f>
        <v>0.216</v>
      </c>
      <c r="U297" s="467">
        <f>IF(L297='[3]11 FORMULAS'!$Q$6,U296-(U296*S297),U296)</f>
        <v>0.8</v>
      </c>
      <c r="V297" s="731"/>
      <c r="W297" s="734"/>
    </row>
    <row r="298" spans="1:23" x14ac:dyDescent="0.25">
      <c r="A298" s="722"/>
      <c r="B298" s="722"/>
      <c r="C298" s="725"/>
      <c r="D298" s="728"/>
      <c r="E298" s="453">
        <v>4</v>
      </c>
      <c r="F298" s="466"/>
      <c r="G298" s="364"/>
      <c r="H298" s="364"/>
      <c r="I298" s="261" t="str">
        <f t="shared" si="59"/>
        <v xml:space="preserve">  </v>
      </c>
      <c r="J298" s="367"/>
      <c r="K298" s="262"/>
      <c r="L298" s="262"/>
      <c r="M298" s="367"/>
      <c r="N298" s="262"/>
      <c r="O298" s="370"/>
      <c r="P298" s="370"/>
      <c r="Q298" s="370"/>
      <c r="R298" s="370"/>
      <c r="S298" s="262">
        <f t="shared" si="56"/>
        <v>0</v>
      </c>
      <c r="T298" s="262">
        <f>IF(L298='[3]11 FORMULAS'!$Q$5,T297-(T297*S298),T297)</f>
        <v>0.216</v>
      </c>
      <c r="U298" s="467">
        <f>IF(L298='[3]11 FORMULAS'!$Q$6,U297-(U297*S298),U297)</f>
        <v>0.8</v>
      </c>
      <c r="V298" s="731"/>
      <c r="W298" s="734"/>
    </row>
    <row r="299" spans="1:23" x14ac:dyDescent="0.25">
      <c r="A299" s="722"/>
      <c r="B299" s="722"/>
      <c r="C299" s="725"/>
      <c r="D299" s="728"/>
      <c r="E299" s="453">
        <v>5</v>
      </c>
      <c r="F299" s="466"/>
      <c r="G299" s="364"/>
      <c r="H299" s="364"/>
      <c r="I299" s="261" t="str">
        <f t="shared" si="59"/>
        <v xml:space="preserve">  </v>
      </c>
      <c r="J299" s="367"/>
      <c r="K299" s="262"/>
      <c r="L299" s="262"/>
      <c r="M299" s="367"/>
      <c r="N299" s="262"/>
      <c r="O299" s="370"/>
      <c r="P299" s="370"/>
      <c r="Q299" s="370"/>
      <c r="R299" s="370"/>
      <c r="S299" s="262">
        <f t="shared" si="56"/>
        <v>0</v>
      </c>
      <c r="T299" s="262">
        <f>IF(L299='[3]11 FORMULAS'!$Q$5,T298-(T298*S299),T298)</f>
        <v>0.216</v>
      </c>
      <c r="U299" s="467">
        <f>IF(L299='[3]11 FORMULAS'!$Q$6,U298-(U298*S299),U298)</f>
        <v>0.8</v>
      </c>
      <c r="V299" s="731"/>
      <c r="W299" s="734"/>
    </row>
    <row r="300" spans="1:23" ht="15" thickBot="1" x14ac:dyDescent="0.3">
      <c r="A300" s="723"/>
      <c r="B300" s="723"/>
      <c r="C300" s="726"/>
      <c r="D300" s="729"/>
      <c r="E300" s="263">
        <v>6</v>
      </c>
      <c r="F300" s="468"/>
      <c r="G300" s="365"/>
      <c r="H300" s="365"/>
      <c r="I300" s="264" t="str">
        <f t="shared" si="59"/>
        <v xml:space="preserve">  </v>
      </c>
      <c r="J300" s="368"/>
      <c r="K300" s="265" t="s">
        <v>956</v>
      </c>
      <c r="L300" s="265" t="s">
        <v>956</v>
      </c>
      <c r="M300" s="368"/>
      <c r="N300" s="265" t="s">
        <v>956</v>
      </c>
      <c r="O300" s="371"/>
      <c r="P300" s="371"/>
      <c r="Q300" s="371"/>
      <c r="R300" s="371"/>
      <c r="S300" s="265" t="str">
        <f t="shared" si="56"/>
        <v/>
      </c>
      <c r="T300" s="265">
        <f>IF(L300='[3]11 FORMULAS'!$Q$5,T299-(T299*S300),T299)</f>
        <v>0.216</v>
      </c>
      <c r="U300" s="469">
        <f>IF(L300='[3]11 FORMULAS'!$Q$6,U299-(U299*S300),U299)</f>
        <v>0.8</v>
      </c>
      <c r="V300" s="732"/>
      <c r="W300" s="735"/>
    </row>
    <row r="301" spans="1:23" ht="128.25" x14ac:dyDescent="0.25">
      <c r="A301" s="721" t="str">
        <f>'4 MAPA CALOR INHERENTE'!A56</f>
        <v>R4AB</v>
      </c>
      <c r="B301" s="721" t="str">
        <f>'4 MAPA CALOR INHERENTE'!B56</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301" s="724" cm="1">
        <f t="array" ref="C301">IF(MOD(ROW()-7,6)=0, INDEX('3 PROBABIL E IMPACTO INHERENTE'!$E$7:$E$74, (ROW()-7)/6 + 1), "")</f>
        <v>0.6</v>
      </c>
      <c r="D301" s="727" cm="1">
        <f t="array" ref="D301">IF(MOD(ROW()-7,6)=0, INDEX('3 PROBABIL E IMPACTO INHERENTE'!$M$7:$M$74, (ROW()-7)/6 + 1), "")</f>
        <v>0.8</v>
      </c>
      <c r="E301" s="254">
        <v>1</v>
      </c>
      <c r="F301" s="464" t="s">
        <v>893</v>
      </c>
      <c r="G301" s="363" t="s">
        <v>728</v>
      </c>
      <c r="H301" s="363" t="s">
        <v>894</v>
      </c>
      <c r="I301" s="255" t="str">
        <f t="shared" si="59"/>
        <v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v>
      </c>
      <c r="J301" s="366" t="s">
        <v>56</v>
      </c>
      <c r="K301" s="256">
        <v>0.25</v>
      </c>
      <c r="L301" s="256" t="s">
        <v>259</v>
      </c>
      <c r="M301" s="366" t="s">
        <v>54</v>
      </c>
      <c r="N301" s="256">
        <v>0.15</v>
      </c>
      <c r="O301" s="369" t="s">
        <v>391</v>
      </c>
      <c r="P301" s="369" t="s">
        <v>402</v>
      </c>
      <c r="Q301" s="369"/>
      <c r="R301" s="369"/>
      <c r="S301" s="256">
        <f t="shared" si="56"/>
        <v>0.4</v>
      </c>
      <c r="T301" s="256">
        <f>IF(L301='[3]11 FORMULAS'!$Q$5,C301-(C301*S301),C301)</f>
        <v>0.36</v>
      </c>
      <c r="U301" s="465">
        <f>IF(L301='[3]11 FORMULAS'!$Q$6,D301-(D301*S301),D301)</f>
        <v>0.8</v>
      </c>
      <c r="V301" s="730">
        <f t="shared" ref="V301" si="64">+IF(T306="","",T306)</f>
        <v>0.216</v>
      </c>
      <c r="W301" s="733">
        <f t="shared" ref="W301" si="65">+IF(U306="","",U306)</f>
        <v>0.8</v>
      </c>
    </row>
    <row r="302" spans="1:23" ht="156.75" x14ac:dyDescent="0.25">
      <c r="A302" s="722"/>
      <c r="B302" s="722"/>
      <c r="C302" s="725"/>
      <c r="D302" s="728"/>
      <c r="E302" s="260">
        <v>2</v>
      </c>
      <c r="F302" s="466" t="s">
        <v>895</v>
      </c>
      <c r="G302" s="364" t="s">
        <v>704</v>
      </c>
      <c r="H302" s="364" t="s">
        <v>896</v>
      </c>
      <c r="I302" s="261" t="str">
        <f t="shared" si="59"/>
        <v>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v>
      </c>
      <c r="J302" s="367" t="s">
        <v>56</v>
      </c>
      <c r="K302" s="262">
        <v>0.25</v>
      </c>
      <c r="L302" s="262" t="s">
        <v>259</v>
      </c>
      <c r="M302" s="367" t="s">
        <v>54</v>
      </c>
      <c r="N302" s="262">
        <v>0.15</v>
      </c>
      <c r="O302" s="370" t="s">
        <v>391</v>
      </c>
      <c r="P302" s="370" t="s">
        <v>397</v>
      </c>
      <c r="Q302" s="370"/>
      <c r="R302" s="370"/>
      <c r="S302" s="262">
        <f t="shared" si="56"/>
        <v>0.4</v>
      </c>
      <c r="T302" s="262">
        <f>IF(L302='[3]11 FORMULAS'!$Q$5,T301-(T301*S302),T301)</f>
        <v>0.216</v>
      </c>
      <c r="U302" s="467">
        <f>IF(L302='[3]11 FORMULAS'!$Q$6,U301-(U301*S302),U301)</f>
        <v>0.8</v>
      </c>
      <c r="V302" s="731"/>
      <c r="W302" s="734"/>
    </row>
    <row r="303" spans="1:23" x14ac:dyDescent="0.25">
      <c r="A303" s="722"/>
      <c r="B303" s="722"/>
      <c r="C303" s="725"/>
      <c r="D303" s="728"/>
      <c r="E303" s="260">
        <v>3</v>
      </c>
      <c r="F303" s="466"/>
      <c r="G303" s="364"/>
      <c r="H303" s="364"/>
      <c r="I303" s="261" t="str">
        <f t="shared" si="59"/>
        <v xml:space="preserve">  </v>
      </c>
      <c r="J303" s="367"/>
      <c r="K303" s="262" t="s">
        <v>956</v>
      </c>
      <c r="L303" s="262" t="s">
        <v>956</v>
      </c>
      <c r="M303" s="367"/>
      <c r="N303" s="262" t="s">
        <v>956</v>
      </c>
      <c r="O303" s="370"/>
      <c r="P303" s="370"/>
      <c r="Q303" s="370"/>
      <c r="R303" s="370"/>
      <c r="S303" s="262" t="str">
        <f t="shared" si="56"/>
        <v/>
      </c>
      <c r="T303" s="262">
        <f>IF(L303='[3]11 FORMULAS'!$Q$5,T302-(T302*S303),T302)</f>
        <v>0.216</v>
      </c>
      <c r="U303" s="467">
        <f>IF(L303='[3]11 FORMULAS'!$Q$6,U302-(U302*S303),U302)</f>
        <v>0.8</v>
      </c>
      <c r="V303" s="731"/>
      <c r="W303" s="734"/>
    </row>
    <row r="304" spans="1:23" x14ac:dyDescent="0.25">
      <c r="A304" s="722"/>
      <c r="B304" s="722"/>
      <c r="C304" s="725"/>
      <c r="D304" s="728"/>
      <c r="E304" s="453">
        <v>4</v>
      </c>
      <c r="F304" s="466"/>
      <c r="G304" s="364"/>
      <c r="H304" s="364"/>
      <c r="I304" s="261" t="str">
        <f t="shared" si="59"/>
        <v xml:space="preserve">  </v>
      </c>
      <c r="J304" s="367"/>
      <c r="K304" s="262"/>
      <c r="L304" s="262"/>
      <c r="M304" s="367"/>
      <c r="N304" s="262"/>
      <c r="O304" s="370"/>
      <c r="P304" s="370"/>
      <c r="Q304" s="370"/>
      <c r="R304" s="370"/>
      <c r="S304" s="262">
        <f t="shared" si="56"/>
        <v>0</v>
      </c>
      <c r="T304" s="262">
        <f>IF(L304='[3]11 FORMULAS'!$Q$5,T303-(T303*S304),T303)</f>
        <v>0.216</v>
      </c>
      <c r="U304" s="467">
        <f>IF(L304='[3]11 FORMULAS'!$Q$6,U303-(U303*S304),U303)</f>
        <v>0.8</v>
      </c>
      <c r="V304" s="731"/>
      <c r="W304" s="734"/>
    </row>
    <row r="305" spans="1:23" ht="14.25" customHeight="1" x14ac:dyDescent="0.25">
      <c r="A305" s="722"/>
      <c r="B305" s="722"/>
      <c r="C305" s="725"/>
      <c r="D305" s="728"/>
      <c r="E305" s="453">
        <v>5</v>
      </c>
      <c r="F305" s="466"/>
      <c r="G305" s="364"/>
      <c r="H305" s="364"/>
      <c r="I305" s="261" t="str">
        <f t="shared" si="59"/>
        <v xml:space="preserve">  </v>
      </c>
      <c r="J305" s="367"/>
      <c r="K305" s="262"/>
      <c r="L305" s="262"/>
      <c r="M305" s="367"/>
      <c r="N305" s="262"/>
      <c r="O305" s="370"/>
      <c r="P305" s="370"/>
      <c r="Q305" s="370"/>
      <c r="R305" s="370"/>
      <c r="S305" s="262">
        <f t="shared" si="56"/>
        <v>0</v>
      </c>
      <c r="T305" s="262">
        <f>IF(L305='[3]11 FORMULAS'!$Q$5,T304-(T304*S305),T304)</f>
        <v>0.216</v>
      </c>
      <c r="U305" s="467">
        <f>IF(L305='[3]11 FORMULAS'!$Q$6,U304-(U304*S305),U304)</f>
        <v>0.8</v>
      </c>
      <c r="V305" s="731"/>
      <c r="W305" s="734"/>
    </row>
    <row r="306" spans="1:23" ht="15" thickBot="1" x14ac:dyDescent="0.3">
      <c r="A306" s="723"/>
      <c r="B306" s="723"/>
      <c r="C306" s="726"/>
      <c r="D306" s="729"/>
      <c r="E306" s="263">
        <v>6</v>
      </c>
      <c r="F306" s="468"/>
      <c r="G306" s="365"/>
      <c r="H306" s="365"/>
      <c r="I306" s="264" t="str">
        <f t="shared" si="59"/>
        <v xml:space="preserve">  </v>
      </c>
      <c r="J306" s="368"/>
      <c r="K306" s="265" t="s">
        <v>956</v>
      </c>
      <c r="L306" s="265" t="s">
        <v>956</v>
      </c>
      <c r="M306" s="368"/>
      <c r="N306" s="265" t="s">
        <v>956</v>
      </c>
      <c r="O306" s="371"/>
      <c r="P306" s="371"/>
      <c r="Q306" s="371"/>
      <c r="R306" s="371"/>
      <c r="S306" s="265" t="str">
        <f t="shared" si="56"/>
        <v/>
      </c>
      <c r="T306" s="265">
        <f>IF(L306='[3]11 FORMULAS'!$Q$5,T305-(T305*S306),T305)</f>
        <v>0.216</v>
      </c>
      <c r="U306" s="469">
        <f>IF(L306='[3]11 FORMULAS'!$Q$6,U305-(U305*S306),U305)</f>
        <v>0.8</v>
      </c>
      <c r="V306" s="732"/>
      <c r="W306" s="735"/>
    </row>
    <row r="307" spans="1:23" ht="171" x14ac:dyDescent="0.25">
      <c r="A307" s="721" t="str">
        <f>'4 MAPA CALOR INHERENTE'!A57</f>
        <v>R5AB</v>
      </c>
      <c r="B307" s="721" t="str">
        <f>'4 MAPA CALOR INHERENTE'!B57</f>
        <v>Posibilidad de afectación reputacional y económica por sanciones o multas de entes de control y/o quejas de los grupos de interes debido a la inadecuada disposición de los residuos peligrosos (Talleres)</v>
      </c>
      <c r="C307" s="724" cm="1">
        <f t="array" ref="C307">IF(MOD(ROW()-7,6)=0, INDEX('3 PROBABIL E IMPACTO INHERENTE'!$E$7:$E$74, (ROW()-7)/6 + 1), "")</f>
        <v>0.6</v>
      </c>
      <c r="D307" s="727" cm="1">
        <f t="array" ref="D307">IF(MOD(ROW()-7,6)=0, INDEX('3 PROBABIL E IMPACTO INHERENTE'!$M$7:$M$74, (ROW()-7)/6 + 1), "")</f>
        <v>0.8</v>
      </c>
      <c r="E307" s="254">
        <v>1</v>
      </c>
      <c r="F307" s="464" t="s">
        <v>897</v>
      </c>
      <c r="G307" s="363" t="s">
        <v>783</v>
      </c>
      <c r="H307" s="363" t="s">
        <v>898</v>
      </c>
      <c r="I307" s="255" t="str">
        <f t="shared" si="59"/>
        <v>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J307" s="366" t="s">
        <v>56</v>
      </c>
      <c r="K307" s="256">
        <v>0.25</v>
      </c>
      <c r="L307" s="256" t="s">
        <v>259</v>
      </c>
      <c r="M307" s="366" t="s">
        <v>54</v>
      </c>
      <c r="N307" s="256">
        <v>0.15</v>
      </c>
      <c r="O307" s="369" t="s">
        <v>391</v>
      </c>
      <c r="P307" s="369" t="s">
        <v>394</v>
      </c>
      <c r="Q307" s="369"/>
      <c r="R307" s="369"/>
      <c r="S307" s="256">
        <f t="shared" si="56"/>
        <v>0.4</v>
      </c>
      <c r="T307" s="256">
        <f>IF(L307='[3]11 FORMULAS'!$Q$5,C307-(C307*S307),C307)</f>
        <v>0.36</v>
      </c>
      <c r="U307" s="465">
        <f>IF(L307='[3]11 FORMULAS'!$Q$6,D307-(D307*S307),D307)</f>
        <v>0.8</v>
      </c>
      <c r="V307" s="730">
        <f t="shared" ref="V307" si="66">+IF(T312="","",T312)</f>
        <v>0.216</v>
      </c>
      <c r="W307" s="733">
        <f t="shared" ref="W307" si="67">+IF(U312="","",U312)</f>
        <v>0.8</v>
      </c>
    </row>
    <row r="308" spans="1:23" ht="156.75" x14ac:dyDescent="0.25">
      <c r="A308" s="722"/>
      <c r="B308" s="722"/>
      <c r="C308" s="725"/>
      <c r="D308" s="728"/>
      <c r="E308" s="260">
        <v>2</v>
      </c>
      <c r="F308" s="466" t="s">
        <v>899</v>
      </c>
      <c r="G308" s="364" t="s">
        <v>717</v>
      </c>
      <c r="H308" s="364" t="s">
        <v>900</v>
      </c>
      <c r="I308" s="261" t="str">
        <f t="shared" si="59"/>
        <v>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J308" s="367" t="s">
        <v>56</v>
      </c>
      <c r="K308" s="262">
        <v>0.25</v>
      </c>
      <c r="L308" s="262" t="s">
        <v>259</v>
      </c>
      <c r="M308" s="367" t="s">
        <v>54</v>
      </c>
      <c r="N308" s="262">
        <v>0.15</v>
      </c>
      <c r="O308" s="370" t="s">
        <v>391</v>
      </c>
      <c r="P308" s="370" t="s">
        <v>394</v>
      </c>
      <c r="Q308" s="370"/>
      <c r="R308" s="370"/>
      <c r="S308" s="262">
        <f t="shared" si="56"/>
        <v>0.4</v>
      </c>
      <c r="T308" s="262">
        <f>IF(L308='[3]11 FORMULAS'!$Q$5,T307-(T307*S308),T307)</f>
        <v>0.216</v>
      </c>
      <c r="U308" s="467">
        <f>IF(L308='[3]11 FORMULAS'!$Q$6,U307-(U307*S308),U307)</f>
        <v>0.8</v>
      </c>
      <c r="V308" s="731"/>
      <c r="W308" s="734"/>
    </row>
    <row r="309" spans="1:23" x14ac:dyDescent="0.25">
      <c r="A309" s="722"/>
      <c r="B309" s="722"/>
      <c r="C309" s="725"/>
      <c r="D309" s="728"/>
      <c r="E309" s="260">
        <v>3</v>
      </c>
      <c r="F309" s="466"/>
      <c r="G309" s="364"/>
      <c r="H309" s="364"/>
      <c r="I309" s="261" t="str">
        <f t="shared" si="59"/>
        <v xml:space="preserve">  </v>
      </c>
      <c r="J309" s="367"/>
      <c r="K309" s="262" t="s">
        <v>956</v>
      </c>
      <c r="L309" s="262" t="s">
        <v>956</v>
      </c>
      <c r="M309" s="367"/>
      <c r="N309" s="262" t="s">
        <v>956</v>
      </c>
      <c r="O309" s="370"/>
      <c r="P309" s="370"/>
      <c r="Q309" s="370"/>
      <c r="R309" s="370"/>
      <c r="S309" s="262" t="str">
        <f t="shared" si="56"/>
        <v/>
      </c>
      <c r="T309" s="262">
        <f>IF(L309='[3]11 FORMULAS'!$Q$5,T308-(T308*S309),T308)</f>
        <v>0.216</v>
      </c>
      <c r="U309" s="467">
        <f>IF(L309='[3]11 FORMULAS'!$Q$6,U308-(U308*S309),U308)</f>
        <v>0.8</v>
      </c>
      <c r="V309" s="731"/>
      <c r="W309" s="734"/>
    </row>
    <row r="310" spans="1:23" x14ac:dyDescent="0.25">
      <c r="A310" s="722"/>
      <c r="B310" s="722"/>
      <c r="C310" s="725"/>
      <c r="D310" s="728"/>
      <c r="E310" s="453">
        <v>4</v>
      </c>
      <c r="F310" s="466"/>
      <c r="G310" s="364"/>
      <c r="H310" s="364"/>
      <c r="I310" s="261" t="str">
        <f t="shared" si="59"/>
        <v xml:space="preserve">  </v>
      </c>
      <c r="J310" s="367"/>
      <c r="K310" s="262"/>
      <c r="L310" s="262"/>
      <c r="M310" s="367"/>
      <c r="N310" s="262"/>
      <c r="O310" s="370"/>
      <c r="P310" s="370"/>
      <c r="Q310" s="370"/>
      <c r="R310" s="370"/>
      <c r="S310" s="262">
        <f t="shared" si="56"/>
        <v>0</v>
      </c>
      <c r="T310" s="262">
        <f>IF(L310='[3]11 FORMULAS'!$Q$5,T309-(T309*S310),T309)</f>
        <v>0.216</v>
      </c>
      <c r="U310" s="467">
        <f>IF(L310='[3]11 FORMULAS'!$Q$6,U309-(U309*S310),U309)</f>
        <v>0.8</v>
      </c>
      <c r="V310" s="731"/>
      <c r="W310" s="734"/>
    </row>
    <row r="311" spans="1:23" x14ac:dyDescent="0.25">
      <c r="A311" s="722"/>
      <c r="B311" s="722"/>
      <c r="C311" s="725"/>
      <c r="D311" s="728"/>
      <c r="E311" s="453">
        <v>5</v>
      </c>
      <c r="F311" s="466"/>
      <c r="G311" s="364"/>
      <c r="H311" s="364"/>
      <c r="I311" s="261" t="str">
        <f t="shared" si="59"/>
        <v xml:space="preserve">  </v>
      </c>
      <c r="J311" s="367"/>
      <c r="K311" s="262"/>
      <c r="L311" s="262"/>
      <c r="M311" s="367"/>
      <c r="N311" s="262"/>
      <c r="O311" s="370"/>
      <c r="P311" s="370"/>
      <c r="Q311" s="370"/>
      <c r="R311" s="370"/>
      <c r="S311" s="262">
        <f t="shared" si="56"/>
        <v>0</v>
      </c>
      <c r="T311" s="262">
        <f>IF(L311='[3]11 FORMULAS'!$Q$5,T310-(T310*S311),T310)</f>
        <v>0.216</v>
      </c>
      <c r="U311" s="467">
        <f>IF(L311='[3]11 FORMULAS'!$Q$6,U310-(U310*S311),U310)</f>
        <v>0.8</v>
      </c>
      <c r="V311" s="731"/>
      <c r="W311" s="734"/>
    </row>
    <row r="312" spans="1:23" ht="15" thickBot="1" x14ac:dyDescent="0.3">
      <c r="A312" s="723"/>
      <c r="B312" s="723"/>
      <c r="C312" s="726"/>
      <c r="D312" s="729"/>
      <c r="E312" s="263">
        <v>6</v>
      </c>
      <c r="F312" s="468"/>
      <c r="G312" s="365"/>
      <c r="H312" s="365"/>
      <c r="I312" s="264" t="str">
        <f t="shared" si="59"/>
        <v xml:space="preserve">  </v>
      </c>
      <c r="J312" s="368"/>
      <c r="K312" s="265" t="s">
        <v>956</v>
      </c>
      <c r="L312" s="265" t="s">
        <v>956</v>
      </c>
      <c r="M312" s="368"/>
      <c r="N312" s="265" t="s">
        <v>956</v>
      </c>
      <c r="O312" s="371"/>
      <c r="P312" s="371"/>
      <c r="Q312" s="371"/>
      <c r="R312" s="371"/>
      <c r="S312" s="265" t="str">
        <f t="shared" si="56"/>
        <v/>
      </c>
      <c r="T312" s="265">
        <f>IF(L312='[3]11 FORMULAS'!$Q$5,T311-(T311*S312),T311)</f>
        <v>0.216</v>
      </c>
      <c r="U312" s="469">
        <f>IF(L312='[3]11 FORMULAS'!$Q$6,U311-(U311*S312),U311)</f>
        <v>0.8</v>
      </c>
      <c r="V312" s="732"/>
      <c r="W312" s="735"/>
    </row>
    <row r="313" spans="1:23" ht="14.25" customHeight="1" x14ac:dyDescent="0.25">
      <c r="A313" s="721" t="str">
        <f>'4 MAPA CALOR INHERENTE'!A58</f>
        <v>R1GIP</v>
      </c>
      <c r="B313" s="721" t="str">
        <f>'4 MAPA CALOR INHERENTE'!B58</f>
        <v>Posibilidad de afectación reputacional y económica por denuncias o sanciones de entes de control debido al incumplimiento en la prestación del servicio psicosocial (Prestación continua e ininterrumpida del servicio)</v>
      </c>
      <c r="C313" s="724" cm="1">
        <f t="array" ref="C313">IF(MOD(ROW()-7,6)=0, INDEX('3 PROBABIL E IMPACTO INHERENTE'!$E$7:$E$74, (ROW()-7)/6 + 1), "")</f>
        <v>0.8</v>
      </c>
      <c r="D313" s="727" cm="1">
        <f t="array" ref="D313">IF(MOD(ROW()-7,6)=0, INDEX('3 PROBABIL E IMPACTO INHERENTE'!$M$7:$M$74, (ROW()-7)/6 + 1), "")</f>
        <v>0.6</v>
      </c>
      <c r="E313" s="254">
        <v>1</v>
      </c>
      <c r="F313" s="464" t="s">
        <v>901</v>
      </c>
      <c r="G313" s="363" t="s">
        <v>702</v>
      </c>
      <c r="H313" s="363" t="s">
        <v>902</v>
      </c>
      <c r="I313" s="255" t="str">
        <f t="shared" si="59"/>
        <v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v>
      </c>
      <c r="J313" s="366" t="s">
        <v>56</v>
      </c>
      <c r="K313" s="256">
        <v>0.25</v>
      </c>
      <c r="L313" s="256" t="s">
        <v>259</v>
      </c>
      <c r="M313" s="366" t="s">
        <v>54</v>
      </c>
      <c r="N313" s="256">
        <v>0.15</v>
      </c>
      <c r="O313" s="369" t="s">
        <v>391</v>
      </c>
      <c r="P313" s="369" t="s">
        <v>397</v>
      </c>
      <c r="Q313" s="369" t="s">
        <v>957</v>
      </c>
      <c r="R313" s="369" t="s">
        <v>958</v>
      </c>
      <c r="S313" s="256">
        <f t="shared" si="56"/>
        <v>0.4</v>
      </c>
      <c r="T313" s="256">
        <f>IF(L313='[3]11 FORMULAS'!$Q$5,C313-(C313*S313),C313)</f>
        <v>0.48</v>
      </c>
      <c r="U313" s="465">
        <f>IF(L313='[3]11 FORMULAS'!$Q$6,D313-(D313*S313),D313)</f>
        <v>0.6</v>
      </c>
      <c r="V313" s="730">
        <f t="shared" ref="V313" si="68">+IF(T318="","",T318)</f>
        <v>0.48</v>
      </c>
      <c r="W313" s="733">
        <f t="shared" ref="W313" si="69">+IF(U318="","",U318)</f>
        <v>0.6</v>
      </c>
    </row>
    <row r="314" spans="1:23" x14ac:dyDescent="0.25">
      <c r="A314" s="722"/>
      <c r="B314" s="722"/>
      <c r="C314" s="725"/>
      <c r="D314" s="728"/>
      <c r="E314" s="260">
        <v>2</v>
      </c>
      <c r="F314" s="466"/>
      <c r="G314" s="364"/>
      <c r="H314" s="364"/>
      <c r="I314" s="261" t="str">
        <f t="shared" si="59"/>
        <v xml:space="preserve">  </v>
      </c>
      <c r="J314" s="367"/>
      <c r="K314" s="262" t="s">
        <v>956</v>
      </c>
      <c r="L314" s="262" t="s">
        <v>956</v>
      </c>
      <c r="M314" s="367"/>
      <c r="N314" s="262" t="s">
        <v>956</v>
      </c>
      <c r="O314" s="370"/>
      <c r="P314" s="370"/>
      <c r="Q314" s="370"/>
      <c r="R314" s="370"/>
      <c r="S314" s="262" t="str">
        <f t="shared" si="56"/>
        <v/>
      </c>
      <c r="T314" s="262">
        <f>IF(L314='[3]11 FORMULAS'!$Q$5,T313-(T313*S314),T313)</f>
        <v>0.48</v>
      </c>
      <c r="U314" s="467">
        <f>IF(L314='[3]11 FORMULAS'!$Q$6,U313-(U313*S314),U313)</f>
        <v>0.6</v>
      </c>
      <c r="V314" s="731"/>
      <c r="W314" s="734"/>
    </row>
    <row r="315" spans="1:23" x14ac:dyDescent="0.25">
      <c r="A315" s="722"/>
      <c r="B315" s="722"/>
      <c r="C315" s="725"/>
      <c r="D315" s="728"/>
      <c r="E315" s="260">
        <v>3</v>
      </c>
      <c r="F315" s="466"/>
      <c r="G315" s="364"/>
      <c r="H315" s="364"/>
      <c r="I315" s="261" t="str">
        <f t="shared" si="59"/>
        <v xml:space="preserve">  </v>
      </c>
      <c r="J315" s="367"/>
      <c r="K315" s="262" t="s">
        <v>956</v>
      </c>
      <c r="L315" s="262" t="s">
        <v>956</v>
      </c>
      <c r="M315" s="367"/>
      <c r="N315" s="262" t="s">
        <v>956</v>
      </c>
      <c r="O315" s="370"/>
      <c r="P315" s="370"/>
      <c r="Q315" s="370"/>
      <c r="R315" s="370"/>
      <c r="S315" s="262" t="str">
        <f t="shared" si="56"/>
        <v/>
      </c>
      <c r="T315" s="262">
        <f>IF(L315='[3]11 FORMULAS'!$Q$5,T314-(T314*S315),T314)</f>
        <v>0.48</v>
      </c>
      <c r="U315" s="467">
        <f>IF(L315='[3]11 FORMULAS'!$Q$6,U314-(U314*S315),U314)</f>
        <v>0.6</v>
      </c>
      <c r="V315" s="731"/>
      <c r="W315" s="734"/>
    </row>
    <row r="316" spans="1:23" x14ac:dyDescent="0.25">
      <c r="A316" s="722"/>
      <c r="B316" s="722"/>
      <c r="C316" s="725"/>
      <c r="D316" s="728"/>
      <c r="E316" s="453">
        <v>4</v>
      </c>
      <c r="F316" s="466"/>
      <c r="G316" s="364"/>
      <c r="H316" s="364"/>
      <c r="I316" s="261" t="str">
        <f t="shared" si="59"/>
        <v xml:space="preserve">  </v>
      </c>
      <c r="J316" s="367"/>
      <c r="K316" s="262"/>
      <c r="L316" s="262"/>
      <c r="M316" s="367"/>
      <c r="N316" s="262"/>
      <c r="O316" s="370"/>
      <c r="P316" s="370"/>
      <c r="Q316" s="370"/>
      <c r="R316" s="370"/>
      <c r="S316" s="262">
        <f t="shared" si="56"/>
        <v>0</v>
      </c>
      <c r="T316" s="262">
        <f>IF(L316='[3]11 FORMULAS'!$Q$5,T315-(T315*S316),T315)</f>
        <v>0.48</v>
      </c>
      <c r="U316" s="467">
        <f>IF(L316='[3]11 FORMULAS'!$Q$6,U315-(U315*S316),U315)</f>
        <v>0.6</v>
      </c>
      <c r="V316" s="731"/>
      <c r="W316" s="734"/>
    </row>
    <row r="317" spans="1:23" x14ac:dyDescent="0.25">
      <c r="A317" s="722"/>
      <c r="B317" s="722"/>
      <c r="C317" s="725"/>
      <c r="D317" s="728"/>
      <c r="E317" s="453">
        <v>5</v>
      </c>
      <c r="F317" s="466"/>
      <c r="G317" s="364"/>
      <c r="H317" s="364"/>
      <c r="I317" s="261" t="str">
        <f t="shared" si="59"/>
        <v xml:space="preserve">  </v>
      </c>
      <c r="J317" s="367"/>
      <c r="K317" s="262"/>
      <c r="L317" s="262"/>
      <c r="M317" s="367"/>
      <c r="N317" s="262"/>
      <c r="O317" s="370"/>
      <c r="P317" s="370"/>
      <c r="Q317" s="370"/>
      <c r="R317" s="370"/>
      <c r="S317" s="262">
        <f t="shared" si="56"/>
        <v>0</v>
      </c>
      <c r="T317" s="262">
        <f>IF(L317='[3]11 FORMULAS'!$Q$5,T316-(T316*S317),T316)</f>
        <v>0.48</v>
      </c>
      <c r="U317" s="467">
        <f>IF(L317='[3]11 FORMULAS'!$Q$6,U316-(U316*S317),U316)</f>
        <v>0.6</v>
      </c>
      <c r="V317" s="731"/>
      <c r="W317" s="734"/>
    </row>
    <row r="318" spans="1:23" ht="15" thickBot="1" x14ac:dyDescent="0.3">
      <c r="A318" s="723"/>
      <c r="B318" s="723"/>
      <c r="C318" s="726"/>
      <c r="D318" s="729"/>
      <c r="E318" s="263">
        <v>6</v>
      </c>
      <c r="F318" s="468"/>
      <c r="G318" s="365"/>
      <c r="H318" s="365"/>
      <c r="I318" s="264" t="str">
        <f t="shared" si="59"/>
        <v xml:space="preserve">  </v>
      </c>
      <c r="J318" s="368"/>
      <c r="K318" s="265" t="s">
        <v>956</v>
      </c>
      <c r="L318" s="265" t="s">
        <v>956</v>
      </c>
      <c r="M318" s="368"/>
      <c r="N318" s="265" t="s">
        <v>956</v>
      </c>
      <c r="O318" s="371"/>
      <c r="P318" s="371"/>
      <c r="Q318" s="371"/>
      <c r="R318" s="371"/>
      <c r="S318" s="265" t="str">
        <f t="shared" si="56"/>
        <v/>
      </c>
      <c r="T318" s="265">
        <f>IF(L318='[3]11 FORMULAS'!$Q$5,T317-(T317*S318),T317)</f>
        <v>0.48</v>
      </c>
      <c r="U318" s="469">
        <f>IF(L318='[3]11 FORMULAS'!$Q$6,U317-(U317*S318),U317)</f>
        <v>0.6</v>
      </c>
      <c r="V318" s="732"/>
      <c r="W318" s="735"/>
    </row>
    <row r="319" spans="1:23" ht="213.75" x14ac:dyDescent="0.25">
      <c r="A319" s="721" t="str">
        <f>'4 MAPA CALOR INHERENTE'!A59</f>
        <v>R2GIP</v>
      </c>
      <c r="B319" s="721" t="str">
        <f>'4 MAPA CALOR INHERENTE'!B59</f>
        <v>Posibilidad de afectación reputacional y económica por sanciones o multas de entes de control, detrimento patrimonial. O perdida de la certificación ACA debido a la disminución de la cobertura ocupacional en las actividades válidas para la redención de pena</v>
      </c>
      <c r="C319" s="724" cm="1">
        <f t="array" ref="C319">IF(MOD(ROW()-7,6)=0, INDEX('3 PROBABIL E IMPACTO INHERENTE'!$E$7:$E$74, (ROW()-7)/6 + 1), "")</f>
        <v>0.6</v>
      </c>
      <c r="D319" s="727" cm="1">
        <f t="array" ref="D319">IF(MOD(ROW()-7,6)=0, INDEX('3 PROBABIL E IMPACTO INHERENTE'!$M$7:$M$74, (ROW()-7)/6 + 1), "")</f>
        <v>0.6</v>
      </c>
      <c r="E319" s="254">
        <v>1</v>
      </c>
      <c r="F319" s="464" t="s">
        <v>903</v>
      </c>
      <c r="G319" s="363" t="s">
        <v>904</v>
      </c>
      <c r="H319" s="363" t="s">
        <v>905</v>
      </c>
      <c r="I319" s="255" t="str">
        <f t="shared" si="59"/>
        <v>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v>
      </c>
      <c r="J319" s="366" t="s">
        <v>56</v>
      </c>
      <c r="K319" s="256">
        <v>0.25</v>
      </c>
      <c r="L319" s="256" t="s">
        <v>259</v>
      </c>
      <c r="M319" s="366" t="s">
        <v>54</v>
      </c>
      <c r="N319" s="256">
        <v>0.15</v>
      </c>
      <c r="O319" s="369" t="s">
        <v>391</v>
      </c>
      <c r="P319" s="369" t="s">
        <v>962</v>
      </c>
      <c r="Q319" s="369"/>
      <c r="R319" s="369"/>
      <c r="S319" s="256">
        <f t="shared" si="56"/>
        <v>0.4</v>
      </c>
      <c r="T319" s="256">
        <f>IF(L319='[3]11 FORMULAS'!$Q$5,C319-(C319*S319),C319)</f>
        <v>0.36</v>
      </c>
      <c r="U319" s="465">
        <f>IF(L319='[3]11 FORMULAS'!$Q$6,D319-(D319*S319),D319)</f>
        <v>0.6</v>
      </c>
      <c r="V319" s="730">
        <f t="shared" ref="V319" si="70">+IF(T324="","",T324)</f>
        <v>0.36</v>
      </c>
      <c r="W319" s="733">
        <f t="shared" ref="W319" si="71">+IF(U324="","",U324)</f>
        <v>0.6</v>
      </c>
    </row>
    <row r="320" spans="1:23" x14ac:dyDescent="0.25">
      <c r="A320" s="722"/>
      <c r="B320" s="722"/>
      <c r="C320" s="725"/>
      <c r="D320" s="728"/>
      <c r="E320" s="260">
        <v>2</v>
      </c>
      <c r="F320" s="466"/>
      <c r="G320" s="364"/>
      <c r="H320" s="364"/>
      <c r="I320" s="261" t="str">
        <f t="shared" si="59"/>
        <v xml:space="preserve">  </v>
      </c>
      <c r="J320" s="367"/>
      <c r="K320" s="262" t="s">
        <v>956</v>
      </c>
      <c r="L320" s="262" t="s">
        <v>956</v>
      </c>
      <c r="M320" s="367"/>
      <c r="N320" s="262" t="s">
        <v>956</v>
      </c>
      <c r="O320" s="370"/>
      <c r="P320" s="370"/>
      <c r="Q320" s="370"/>
      <c r="R320" s="370"/>
      <c r="S320" s="262" t="str">
        <f t="shared" si="56"/>
        <v/>
      </c>
      <c r="T320" s="262">
        <f>IF(L320='[3]11 FORMULAS'!$Q$5,T319-(T319*S320),T319)</f>
        <v>0.36</v>
      </c>
      <c r="U320" s="467">
        <f>IF(L320='[3]11 FORMULAS'!$Q$6,U319-(U319*S320),U319)</f>
        <v>0.6</v>
      </c>
      <c r="V320" s="731"/>
      <c r="W320" s="734"/>
    </row>
    <row r="321" spans="1:23" x14ac:dyDescent="0.25">
      <c r="A321" s="722"/>
      <c r="B321" s="722"/>
      <c r="C321" s="725"/>
      <c r="D321" s="728"/>
      <c r="E321" s="260">
        <v>3</v>
      </c>
      <c r="F321" s="466"/>
      <c r="G321" s="364"/>
      <c r="H321" s="364"/>
      <c r="I321" s="261" t="str">
        <f t="shared" si="59"/>
        <v xml:space="preserve">  </v>
      </c>
      <c r="J321" s="367"/>
      <c r="K321" s="262" t="s">
        <v>956</v>
      </c>
      <c r="L321" s="262" t="s">
        <v>956</v>
      </c>
      <c r="M321" s="367"/>
      <c r="N321" s="262" t="s">
        <v>956</v>
      </c>
      <c r="O321" s="370"/>
      <c r="P321" s="370"/>
      <c r="Q321" s="370"/>
      <c r="R321" s="370"/>
      <c r="S321" s="262" t="str">
        <f t="shared" si="56"/>
        <v/>
      </c>
      <c r="T321" s="262">
        <f>IF(L321='[3]11 FORMULAS'!$Q$5,T320-(T320*S321),T320)</f>
        <v>0.36</v>
      </c>
      <c r="U321" s="467">
        <f>IF(L321='[3]11 FORMULAS'!$Q$6,U320-(U320*S321),U320)</f>
        <v>0.6</v>
      </c>
      <c r="V321" s="731"/>
      <c r="W321" s="734"/>
    </row>
    <row r="322" spans="1:23" x14ac:dyDescent="0.25">
      <c r="A322" s="722"/>
      <c r="B322" s="722"/>
      <c r="C322" s="725"/>
      <c r="D322" s="728"/>
      <c r="E322" s="453">
        <v>4</v>
      </c>
      <c r="F322" s="466"/>
      <c r="G322" s="364"/>
      <c r="H322" s="364"/>
      <c r="I322" s="261" t="str">
        <f t="shared" si="59"/>
        <v xml:space="preserve">  </v>
      </c>
      <c r="J322" s="367"/>
      <c r="K322" s="262"/>
      <c r="L322" s="262"/>
      <c r="M322" s="367"/>
      <c r="N322" s="262"/>
      <c r="O322" s="370"/>
      <c r="P322" s="370"/>
      <c r="Q322" s="370"/>
      <c r="R322" s="370"/>
      <c r="S322" s="262">
        <f t="shared" si="56"/>
        <v>0</v>
      </c>
      <c r="T322" s="262">
        <f>IF(L322='[3]11 FORMULAS'!$Q$5,T321-(T321*S322),T321)</f>
        <v>0.36</v>
      </c>
      <c r="U322" s="467">
        <f>IF(L322='[3]11 FORMULAS'!$Q$6,U321-(U321*S322),U321)</f>
        <v>0.6</v>
      </c>
      <c r="V322" s="731"/>
      <c r="W322" s="734"/>
    </row>
    <row r="323" spans="1:23" ht="14.25" customHeight="1" x14ac:dyDescent="0.25">
      <c r="A323" s="722"/>
      <c r="B323" s="722"/>
      <c r="C323" s="725"/>
      <c r="D323" s="728"/>
      <c r="E323" s="453">
        <v>5</v>
      </c>
      <c r="F323" s="466"/>
      <c r="G323" s="364"/>
      <c r="H323" s="364"/>
      <c r="I323" s="261" t="str">
        <f t="shared" si="59"/>
        <v xml:space="preserve">  </v>
      </c>
      <c r="J323" s="367"/>
      <c r="K323" s="262"/>
      <c r="L323" s="262"/>
      <c r="M323" s="367"/>
      <c r="N323" s="262"/>
      <c r="O323" s="370"/>
      <c r="P323" s="370"/>
      <c r="Q323" s="370"/>
      <c r="R323" s="370"/>
      <c r="S323" s="262">
        <f t="shared" si="56"/>
        <v>0</v>
      </c>
      <c r="T323" s="262">
        <f>IF(L323='[3]11 FORMULAS'!$Q$5,T322-(T322*S323),T322)</f>
        <v>0.36</v>
      </c>
      <c r="U323" s="467">
        <f>IF(L323='[3]11 FORMULAS'!$Q$6,U322-(U322*S323),U322)</f>
        <v>0.6</v>
      </c>
      <c r="V323" s="731"/>
      <c r="W323" s="734"/>
    </row>
    <row r="324" spans="1:23" ht="15" thickBot="1" x14ac:dyDescent="0.3">
      <c r="A324" s="723"/>
      <c r="B324" s="723"/>
      <c r="C324" s="726"/>
      <c r="D324" s="729"/>
      <c r="E324" s="263">
        <v>6</v>
      </c>
      <c r="F324" s="468"/>
      <c r="G324" s="365"/>
      <c r="H324" s="365"/>
      <c r="I324" s="264" t="str">
        <f t="shared" si="59"/>
        <v xml:space="preserve">  </v>
      </c>
      <c r="J324" s="368"/>
      <c r="K324" s="265" t="s">
        <v>956</v>
      </c>
      <c r="L324" s="265" t="s">
        <v>956</v>
      </c>
      <c r="M324" s="368"/>
      <c r="N324" s="265" t="s">
        <v>956</v>
      </c>
      <c r="O324" s="371"/>
      <c r="P324" s="371"/>
      <c r="Q324" s="371"/>
      <c r="R324" s="371"/>
      <c r="S324" s="265" t="str">
        <f t="shared" si="56"/>
        <v/>
      </c>
      <c r="T324" s="265">
        <f>IF(L324='[3]11 FORMULAS'!$Q$5,T323-(T323*S324),T323)</f>
        <v>0.36</v>
      </c>
      <c r="U324" s="469">
        <f>IF(L324='[3]11 FORMULAS'!$Q$6,U323-(U323*S324),U323)</f>
        <v>0.6</v>
      </c>
      <c r="V324" s="732"/>
      <c r="W324" s="735"/>
    </row>
    <row r="325" spans="1:23" ht="156.75" x14ac:dyDescent="0.25">
      <c r="A325" s="721" t="str">
        <f>'4 MAPA CALOR INHERENTE'!A60</f>
        <v>R3GIP</v>
      </c>
      <c r="B325" s="721" t="str">
        <f>'4 MAPA CALOR INHERENTE'!B60</f>
        <v>Posibilidad de afectación reputacional por demandas legales y disciplinarias  debido a la fuga o Rescate de PPL en remisiones salud</v>
      </c>
      <c r="C325" s="724" cm="1">
        <f t="array" ref="C325">IF(MOD(ROW()-7,6)=0, INDEX('3 PROBABIL E IMPACTO INHERENTE'!$E$7:$E$74, (ROW()-7)/6 + 1), "")</f>
        <v>0.6</v>
      </c>
      <c r="D325" s="727" cm="1">
        <f t="array" ref="D325">IF(MOD(ROW()-7,6)=0, INDEX('3 PROBABIL E IMPACTO INHERENTE'!$M$7:$M$74, (ROW()-7)/6 + 1), "")</f>
        <v>0.6</v>
      </c>
      <c r="E325" s="254">
        <v>1</v>
      </c>
      <c r="F325" s="464" t="s">
        <v>906</v>
      </c>
      <c r="G325" s="363" t="s">
        <v>717</v>
      </c>
      <c r="H325" s="363" t="s">
        <v>907</v>
      </c>
      <c r="I325" s="255" t="str">
        <f t="shared" si="59"/>
        <v>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v>
      </c>
      <c r="J325" s="366" t="s">
        <v>56</v>
      </c>
      <c r="K325" s="256">
        <v>0.25</v>
      </c>
      <c r="L325" s="256" t="s">
        <v>259</v>
      </c>
      <c r="M325" s="366" t="s">
        <v>54</v>
      </c>
      <c r="N325" s="256">
        <v>0.15</v>
      </c>
      <c r="O325" s="369" t="s">
        <v>391</v>
      </c>
      <c r="P325" s="369" t="s">
        <v>394</v>
      </c>
      <c r="Q325" s="369"/>
      <c r="R325" s="369"/>
      <c r="S325" s="256">
        <f t="shared" si="56"/>
        <v>0.4</v>
      </c>
      <c r="T325" s="256">
        <f>IF(L325='[3]11 FORMULAS'!$Q$5,C325-(C325*S325),C325)</f>
        <v>0.36</v>
      </c>
      <c r="U325" s="465">
        <f>IF(L325='[3]11 FORMULAS'!$Q$6,D325-(D325*S325),D325)</f>
        <v>0.6</v>
      </c>
      <c r="V325" s="730">
        <f t="shared" ref="V325" si="72">+IF(T330="","",T330)</f>
        <v>0.36</v>
      </c>
      <c r="W325" s="733">
        <f t="shared" ref="W325" si="73">+IF(U330="","",U330)</f>
        <v>0.6</v>
      </c>
    </row>
    <row r="326" spans="1:23" x14ac:dyDescent="0.25">
      <c r="A326" s="722"/>
      <c r="B326" s="722"/>
      <c r="C326" s="725"/>
      <c r="D326" s="728"/>
      <c r="E326" s="260">
        <v>2</v>
      </c>
      <c r="F326" s="466"/>
      <c r="G326" s="364"/>
      <c r="H326" s="364"/>
      <c r="I326" s="261" t="str">
        <f t="shared" si="59"/>
        <v xml:space="preserve">  </v>
      </c>
      <c r="J326" s="367"/>
      <c r="K326" s="262" t="s">
        <v>956</v>
      </c>
      <c r="L326" s="262" t="s">
        <v>956</v>
      </c>
      <c r="M326" s="367"/>
      <c r="N326" s="262" t="s">
        <v>956</v>
      </c>
      <c r="O326" s="370"/>
      <c r="P326" s="370"/>
      <c r="Q326" s="370"/>
      <c r="R326" s="370"/>
      <c r="S326" s="262" t="str">
        <f t="shared" si="56"/>
        <v/>
      </c>
      <c r="T326" s="262">
        <f>IF(L326='[3]11 FORMULAS'!$Q$5,T325-(T325*S326),T325)</f>
        <v>0.36</v>
      </c>
      <c r="U326" s="467">
        <f>IF(L326='[3]11 FORMULAS'!$Q$6,U325-(U325*S326),U325)</f>
        <v>0.6</v>
      </c>
      <c r="V326" s="731"/>
      <c r="W326" s="734"/>
    </row>
    <row r="327" spans="1:23" x14ac:dyDescent="0.25">
      <c r="A327" s="722"/>
      <c r="B327" s="722"/>
      <c r="C327" s="725"/>
      <c r="D327" s="728"/>
      <c r="E327" s="260">
        <v>3</v>
      </c>
      <c r="F327" s="466"/>
      <c r="G327" s="364"/>
      <c r="H327" s="364"/>
      <c r="I327" s="261" t="str">
        <f t="shared" si="59"/>
        <v xml:space="preserve">  </v>
      </c>
      <c r="J327" s="367"/>
      <c r="K327" s="262" t="s">
        <v>956</v>
      </c>
      <c r="L327" s="262" t="s">
        <v>956</v>
      </c>
      <c r="M327" s="367"/>
      <c r="N327" s="262" t="s">
        <v>956</v>
      </c>
      <c r="O327" s="370"/>
      <c r="P327" s="370"/>
      <c r="Q327" s="370"/>
      <c r="R327" s="370"/>
      <c r="S327" s="262" t="str">
        <f t="shared" si="56"/>
        <v/>
      </c>
      <c r="T327" s="262">
        <f>IF(L327='[3]11 FORMULAS'!$Q$5,T326-(T326*S327),T326)</f>
        <v>0.36</v>
      </c>
      <c r="U327" s="467">
        <f>IF(L327='[3]11 FORMULAS'!$Q$6,U326-(U326*S327),U326)</f>
        <v>0.6</v>
      </c>
      <c r="V327" s="731"/>
      <c r="W327" s="734"/>
    </row>
    <row r="328" spans="1:23" x14ac:dyDescent="0.25">
      <c r="A328" s="722"/>
      <c r="B328" s="722"/>
      <c r="C328" s="725"/>
      <c r="D328" s="728"/>
      <c r="E328" s="453">
        <v>4</v>
      </c>
      <c r="F328" s="466"/>
      <c r="G328" s="364"/>
      <c r="H328" s="364"/>
      <c r="I328" s="261" t="str">
        <f t="shared" si="59"/>
        <v xml:space="preserve">  </v>
      </c>
      <c r="J328" s="367"/>
      <c r="K328" s="262"/>
      <c r="L328" s="262"/>
      <c r="M328" s="367"/>
      <c r="N328" s="262"/>
      <c r="O328" s="370"/>
      <c r="P328" s="370"/>
      <c r="Q328" s="370"/>
      <c r="R328" s="370"/>
      <c r="S328" s="262">
        <f t="shared" si="56"/>
        <v>0</v>
      </c>
      <c r="T328" s="262">
        <f>IF(L328='[3]11 FORMULAS'!$Q$5,T327-(T327*S328),T327)</f>
        <v>0.36</v>
      </c>
      <c r="U328" s="467">
        <f>IF(L328='[3]11 FORMULAS'!$Q$6,U327-(U327*S328),U327)</f>
        <v>0.6</v>
      </c>
      <c r="V328" s="731"/>
      <c r="W328" s="734"/>
    </row>
    <row r="329" spans="1:23" x14ac:dyDescent="0.25">
      <c r="A329" s="722"/>
      <c r="B329" s="722"/>
      <c r="C329" s="725"/>
      <c r="D329" s="728"/>
      <c r="E329" s="453">
        <v>5</v>
      </c>
      <c r="F329" s="466"/>
      <c r="G329" s="364"/>
      <c r="H329" s="364"/>
      <c r="I329" s="261" t="str">
        <f t="shared" si="59"/>
        <v xml:space="preserve">  </v>
      </c>
      <c r="J329" s="367"/>
      <c r="K329" s="262"/>
      <c r="L329" s="262"/>
      <c r="M329" s="367"/>
      <c r="N329" s="262"/>
      <c r="O329" s="370"/>
      <c r="P329" s="370"/>
      <c r="Q329" s="370"/>
      <c r="R329" s="370"/>
      <c r="S329" s="262">
        <f t="shared" si="56"/>
        <v>0</v>
      </c>
      <c r="T329" s="262">
        <f>IF(L329='[3]11 FORMULAS'!$Q$5,T328-(T328*S329),T328)</f>
        <v>0.36</v>
      </c>
      <c r="U329" s="467">
        <f>IF(L329='[3]11 FORMULAS'!$Q$6,U328-(U328*S329),U328)</f>
        <v>0.6</v>
      </c>
      <c r="V329" s="731"/>
      <c r="W329" s="734"/>
    </row>
    <row r="330" spans="1:23" ht="15" thickBot="1" x14ac:dyDescent="0.3">
      <c r="A330" s="723"/>
      <c r="B330" s="723"/>
      <c r="C330" s="726"/>
      <c r="D330" s="729"/>
      <c r="E330" s="263">
        <v>6</v>
      </c>
      <c r="F330" s="468"/>
      <c r="G330" s="365"/>
      <c r="H330" s="365"/>
      <c r="I330" s="264" t="str">
        <f t="shared" si="59"/>
        <v xml:space="preserve">  </v>
      </c>
      <c r="J330" s="368"/>
      <c r="K330" s="265" t="s">
        <v>956</v>
      </c>
      <c r="L330" s="265" t="s">
        <v>956</v>
      </c>
      <c r="M330" s="368"/>
      <c r="N330" s="265" t="s">
        <v>956</v>
      </c>
      <c r="O330" s="371"/>
      <c r="P330" s="371"/>
      <c r="Q330" s="371"/>
      <c r="R330" s="371"/>
      <c r="S330" s="265" t="str">
        <f t="shared" si="56"/>
        <v/>
      </c>
      <c r="T330" s="265">
        <f>IF(L330='[3]11 FORMULAS'!$Q$5,T329-(T329*S330),T329)</f>
        <v>0.36</v>
      </c>
      <c r="U330" s="469">
        <f>IF(L330='[3]11 FORMULAS'!$Q$6,U329-(U329*S330),U329)</f>
        <v>0.6</v>
      </c>
      <c r="V330" s="732"/>
      <c r="W330" s="735"/>
    </row>
    <row r="331" spans="1:23" ht="14.25" customHeight="1" x14ac:dyDescent="0.25">
      <c r="A331" s="721" t="str">
        <f>'4 MAPA CALOR INHERENTE'!A61</f>
        <v>R4GIP</v>
      </c>
      <c r="B331" s="721" t="str">
        <f>'4 MAPA CALOR INHERENTE'!B61</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331" s="724" cm="1">
        <f t="array" ref="C331">IF(MOD(ROW()-7,6)=0, INDEX('3 PROBABIL E IMPACTO INHERENTE'!$E$7:$E$74, (ROW()-7)/6 + 1), "")</f>
        <v>0.6</v>
      </c>
      <c r="D331" s="727" cm="1">
        <f t="array" ref="D331">IF(MOD(ROW()-7,6)=0, INDEX('3 PROBABIL E IMPACTO INHERENTE'!$M$7:$M$74, (ROW()-7)/6 + 1), "")</f>
        <v>0.6</v>
      </c>
      <c r="E331" s="254">
        <v>1</v>
      </c>
      <c r="F331" s="464" t="s">
        <v>908</v>
      </c>
      <c r="G331" s="363" t="s">
        <v>783</v>
      </c>
      <c r="H331" s="363" t="s">
        <v>909</v>
      </c>
      <c r="I331" s="255" t="str">
        <f t="shared" si="59"/>
        <v>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v>
      </c>
      <c r="J331" s="366" t="s">
        <v>56</v>
      </c>
      <c r="K331" s="256">
        <v>0.25</v>
      </c>
      <c r="L331" s="256" t="s">
        <v>259</v>
      </c>
      <c r="M331" s="366" t="s">
        <v>54</v>
      </c>
      <c r="N331" s="256">
        <v>0.15</v>
      </c>
      <c r="O331" s="369" t="s">
        <v>391</v>
      </c>
      <c r="P331" s="369" t="s">
        <v>397</v>
      </c>
      <c r="Q331" s="369"/>
      <c r="R331" s="369"/>
      <c r="S331" s="256">
        <f t="shared" si="56"/>
        <v>0.4</v>
      </c>
      <c r="T331" s="256">
        <f>IF(L331='[3]11 FORMULAS'!$Q$5,C331-(C331*S331),C331)</f>
        <v>0.36</v>
      </c>
      <c r="U331" s="465">
        <f>IF(L331='[3]11 FORMULAS'!$Q$6,D331-(D331*S331),D331)</f>
        <v>0.6</v>
      </c>
      <c r="V331" s="730">
        <f t="shared" ref="V331" si="74">+IF(T336="","",T336)</f>
        <v>0.216</v>
      </c>
      <c r="W331" s="733">
        <f t="shared" ref="W331" si="75">+IF(U336="","",U336)</f>
        <v>0.6</v>
      </c>
    </row>
    <row r="332" spans="1:23" ht="128.25" x14ac:dyDescent="0.25">
      <c r="A332" s="722"/>
      <c r="B332" s="722"/>
      <c r="C332" s="725"/>
      <c r="D332" s="728"/>
      <c r="E332" s="260">
        <v>2</v>
      </c>
      <c r="F332" s="466" t="s">
        <v>910</v>
      </c>
      <c r="G332" s="364" t="s">
        <v>712</v>
      </c>
      <c r="H332" s="364" t="s">
        <v>911</v>
      </c>
      <c r="I332" s="261" t="str">
        <f t="shared" si="59"/>
        <v>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v>
      </c>
      <c r="J332" s="367" t="s">
        <v>56</v>
      </c>
      <c r="K332" s="262">
        <v>0.25</v>
      </c>
      <c r="L332" s="262" t="s">
        <v>259</v>
      </c>
      <c r="M332" s="367" t="s">
        <v>54</v>
      </c>
      <c r="N332" s="262">
        <v>0.15</v>
      </c>
      <c r="O332" s="370" t="s">
        <v>391</v>
      </c>
      <c r="P332" s="370" t="s">
        <v>397</v>
      </c>
      <c r="Q332" s="370"/>
      <c r="R332" s="370"/>
      <c r="S332" s="262">
        <f t="shared" si="56"/>
        <v>0.4</v>
      </c>
      <c r="T332" s="262">
        <f>IF(L332='[3]11 FORMULAS'!$Q$5,T331-(T331*S332),T331)</f>
        <v>0.216</v>
      </c>
      <c r="U332" s="467">
        <f>IF(L332='[3]11 FORMULAS'!$Q$6,U331-(U331*S332),U331)</f>
        <v>0.6</v>
      </c>
      <c r="V332" s="731"/>
      <c r="W332" s="734"/>
    </row>
    <row r="333" spans="1:23" x14ac:dyDescent="0.25">
      <c r="A333" s="722"/>
      <c r="B333" s="722"/>
      <c r="C333" s="725"/>
      <c r="D333" s="728"/>
      <c r="E333" s="260">
        <v>3</v>
      </c>
      <c r="F333" s="466"/>
      <c r="G333" s="364"/>
      <c r="H333" s="364"/>
      <c r="I333" s="261" t="str">
        <f t="shared" si="59"/>
        <v xml:space="preserve">  </v>
      </c>
      <c r="J333" s="367"/>
      <c r="K333" s="262" t="s">
        <v>956</v>
      </c>
      <c r="L333" s="262" t="s">
        <v>956</v>
      </c>
      <c r="M333" s="367"/>
      <c r="N333" s="262" t="s">
        <v>956</v>
      </c>
      <c r="O333" s="370"/>
      <c r="P333" s="370"/>
      <c r="Q333" s="370"/>
      <c r="R333" s="370"/>
      <c r="S333" s="262" t="str">
        <f t="shared" si="56"/>
        <v/>
      </c>
      <c r="T333" s="262">
        <f>IF(L333='[3]11 FORMULAS'!$Q$5,T332-(T332*S333),T332)</f>
        <v>0.216</v>
      </c>
      <c r="U333" s="467">
        <f>IF(L333='[3]11 FORMULAS'!$Q$6,U332-(U332*S333),U332)</f>
        <v>0.6</v>
      </c>
      <c r="V333" s="731"/>
      <c r="W333" s="734"/>
    </row>
    <row r="334" spans="1:23" x14ac:dyDescent="0.25">
      <c r="A334" s="722"/>
      <c r="B334" s="722"/>
      <c r="C334" s="725"/>
      <c r="D334" s="728"/>
      <c r="E334" s="453">
        <v>4</v>
      </c>
      <c r="F334" s="466"/>
      <c r="G334" s="364"/>
      <c r="H334" s="364"/>
      <c r="I334" s="261" t="str">
        <f t="shared" si="59"/>
        <v xml:space="preserve">  </v>
      </c>
      <c r="J334" s="367"/>
      <c r="K334" s="262"/>
      <c r="L334" s="262"/>
      <c r="M334" s="367"/>
      <c r="N334" s="262"/>
      <c r="O334" s="370"/>
      <c r="P334" s="370"/>
      <c r="Q334" s="370"/>
      <c r="R334" s="370"/>
      <c r="S334" s="262">
        <f t="shared" si="56"/>
        <v>0</v>
      </c>
      <c r="T334" s="262">
        <f>IF(L334='[3]11 FORMULAS'!$Q$5,T333-(T333*S334),T333)</f>
        <v>0.216</v>
      </c>
      <c r="U334" s="467">
        <f>IF(L334='[3]11 FORMULAS'!$Q$6,U333-(U333*S334),U333)</f>
        <v>0.6</v>
      </c>
      <c r="V334" s="731"/>
      <c r="W334" s="734"/>
    </row>
    <row r="335" spans="1:23" x14ac:dyDescent="0.25">
      <c r="A335" s="722"/>
      <c r="B335" s="722"/>
      <c r="C335" s="725"/>
      <c r="D335" s="728"/>
      <c r="E335" s="453">
        <v>5</v>
      </c>
      <c r="F335" s="466"/>
      <c r="G335" s="364"/>
      <c r="H335" s="364"/>
      <c r="I335" s="261" t="str">
        <f t="shared" si="59"/>
        <v xml:space="preserve">  </v>
      </c>
      <c r="J335" s="367"/>
      <c r="K335" s="262"/>
      <c r="L335" s="262"/>
      <c r="M335" s="367"/>
      <c r="N335" s="262"/>
      <c r="O335" s="370"/>
      <c r="P335" s="370"/>
      <c r="Q335" s="370"/>
      <c r="R335" s="370"/>
      <c r="S335" s="262">
        <f t="shared" si="56"/>
        <v>0</v>
      </c>
      <c r="T335" s="262">
        <f>IF(L335='[3]11 FORMULAS'!$Q$5,T334-(T334*S335),T334)</f>
        <v>0.216</v>
      </c>
      <c r="U335" s="467">
        <f>IF(L335='[3]11 FORMULAS'!$Q$6,U334-(U334*S335),U334)</f>
        <v>0.6</v>
      </c>
      <c r="V335" s="731"/>
      <c r="W335" s="734"/>
    </row>
    <row r="336" spans="1:23" ht="15" thickBot="1" x14ac:dyDescent="0.3">
      <c r="A336" s="723"/>
      <c r="B336" s="723"/>
      <c r="C336" s="726"/>
      <c r="D336" s="729"/>
      <c r="E336" s="263">
        <v>6</v>
      </c>
      <c r="F336" s="468"/>
      <c r="G336" s="365"/>
      <c r="H336" s="365"/>
      <c r="I336" s="264" t="str">
        <f t="shared" si="59"/>
        <v xml:space="preserve">  </v>
      </c>
      <c r="J336" s="368"/>
      <c r="K336" s="265" t="s">
        <v>956</v>
      </c>
      <c r="L336" s="265" t="s">
        <v>956</v>
      </c>
      <c r="M336" s="368"/>
      <c r="N336" s="265" t="s">
        <v>956</v>
      </c>
      <c r="O336" s="371"/>
      <c r="P336" s="371"/>
      <c r="Q336" s="371"/>
      <c r="R336" s="371"/>
      <c r="S336" s="265" t="str">
        <f t="shared" si="56"/>
        <v/>
      </c>
      <c r="T336" s="265">
        <f>IF(L336='[3]11 FORMULAS'!$Q$5,T335-(T335*S336),T335)</f>
        <v>0.216</v>
      </c>
      <c r="U336" s="469">
        <f>IF(L336='[3]11 FORMULAS'!$Q$6,U335-(U335*S336),U335)</f>
        <v>0.6</v>
      </c>
      <c r="V336" s="732"/>
      <c r="W336" s="735"/>
    </row>
    <row r="337" spans="1:23" ht="156.75" x14ac:dyDescent="0.25">
      <c r="A337" s="721" t="str">
        <f>'4 MAPA CALOR INHERENTE'!A62</f>
        <v>R5GIP</v>
      </c>
      <c r="B337" s="721" t="str">
        <f>'4 MAPA CALOR INHERENTE'!B62</f>
        <v>Posibilidad de afectación reputacional y económica por demanda de los PPL, familiar, tercero o entes control debido al incumplimiento en la cobertura de los puestos de servicio y las actividades programadas</v>
      </c>
      <c r="C337" s="724" cm="1">
        <f t="array" ref="C337">IF(MOD(ROW()-7,6)=0, INDEX('3 PROBABIL E IMPACTO INHERENTE'!$E$7:$E$74, (ROW()-7)/6 + 1), "")</f>
        <v>0.4</v>
      </c>
      <c r="D337" s="727" cm="1">
        <f t="array" ref="D337">IF(MOD(ROW()-7,6)=0, INDEX('3 PROBABIL E IMPACTO INHERENTE'!$M$7:$M$74, (ROW()-7)/6 + 1), "")</f>
        <v>0.6</v>
      </c>
      <c r="E337" s="254">
        <v>1</v>
      </c>
      <c r="F337" s="464" t="s">
        <v>912</v>
      </c>
      <c r="G337" s="363" t="s">
        <v>913</v>
      </c>
      <c r="H337" s="363" t="s">
        <v>914</v>
      </c>
      <c r="I337" s="255" t="str">
        <f t="shared" si="59"/>
        <v>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v>
      </c>
      <c r="J337" s="366" t="s">
        <v>56</v>
      </c>
      <c r="K337" s="256">
        <v>0.25</v>
      </c>
      <c r="L337" s="256" t="s">
        <v>259</v>
      </c>
      <c r="M337" s="366" t="s">
        <v>54</v>
      </c>
      <c r="N337" s="256">
        <v>0.15</v>
      </c>
      <c r="O337" s="369" t="s">
        <v>391</v>
      </c>
      <c r="P337" s="369" t="s">
        <v>395</v>
      </c>
      <c r="Q337" s="369"/>
      <c r="R337" s="369"/>
      <c r="S337" s="256">
        <f t="shared" si="56"/>
        <v>0.4</v>
      </c>
      <c r="T337" s="256">
        <f>IF(L337='[3]11 FORMULAS'!$Q$5,C337-(C337*S337),C337)</f>
        <v>0.24</v>
      </c>
      <c r="U337" s="465">
        <f>IF(L337='[3]11 FORMULAS'!$Q$6,D337-(D337*S337),D337)</f>
        <v>0.6</v>
      </c>
      <c r="V337" s="730">
        <f t="shared" ref="V337" si="76">+IF(T342="","",T342)</f>
        <v>0.24</v>
      </c>
      <c r="W337" s="733">
        <f t="shared" ref="W337" si="77">+IF(U342="","",U342)</f>
        <v>0.6</v>
      </c>
    </row>
    <row r="338" spans="1:23" x14ac:dyDescent="0.25">
      <c r="A338" s="722"/>
      <c r="B338" s="722"/>
      <c r="C338" s="725"/>
      <c r="D338" s="728"/>
      <c r="E338" s="260">
        <v>2</v>
      </c>
      <c r="F338" s="466"/>
      <c r="G338" s="364"/>
      <c r="H338" s="364"/>
      <c r="I338" s="261" t="str">
        <f t="shared" si="59"/>
        <v xml:space="preserve">  </v>
      </c>
      <c r="J338" s="367"/>
      <c r="K338" s="262" t="s">
        <v>956</v>
      </c>
      <c r="L338" s="262" t="s">
        <v>956</v>
      </c>
      <c r="M338" s="367"/>
      <c r="N338" s="262" t="s">
        <v>956</v>
      </c>
      <c r="O338" s="370"/>
      <c r="P338" s="370"/>
      <c r="Q338" s="370"/>
      <c r="R338" s="370"/>
      <c r="S338" s="262" t="str">
        <f t="shared" si="56"/>
        <v/>
      </c>
      <c r="T338" s="262">
        <f>IF(L338='[3]11 FORMULAS'!$Q$5,T337-(T337*S338),T337)</f>
        <v>0.24</v>
      </c>
      <c r="U338" s="467">
        <f>IF(L338='[3]11 FORMULAS'!$Q$6,U337-(U337*S338),U337)</f>
        <v>0.6</v>
      </c>
      <c r="V338" s="731"/>
      <c r="W338" s="734"/>
    </row>
    <row r="339" spans="1:23" x14ac:dyDescent="0.25">
      <c r="A339" s="722"/>
      <c r="B339" s="722"/>
      <c r="C339" s="725"/>
      <c r="D339" s="728"/>
      <c r="E339" s="260">
        <v>3</v>
      </c>
      <c r="F339" s="466"/>
      <c r="G339" s="364"/>
      <c r="H339" s="364"/>
      <c r="I339" s="261" t="str">
        <f t="shared" si="59"/>
        <v xml:space="preserve">  </v>
      </c>
      <c r="J339" s="367"/>
      <c r="K339" s="262" t="s">
        <v>956</v>
      </c>
      <c r="L339" s="262" t="s">
        <v>956</v>
      </c>
      <c r="M339" s="367"/>
      <c r="N339" s="262" t="s">
        <v>956</v>
      </c>
      <c r="O339" s="370"/>
      <c r="P339" s="370"/>
      <c r="Q339" s="370"/>
      <c r="R339" s="370"/>
      <c r="S339" s="262" t="str">
        <f t="shared" si="56"/>
        <v/>
      </c>
      <c r="T339" s="262">
        <f>IF(L339='[3]11 FORMULAS'!$Q$5,T338-(T338*S339),T338)</f>
        <v>0.24</v>
      </c>
      <c r="U339" s="467">
        <f>IF(L339='[3]11 FORMULAS'!$Q$6,U338-(U338*S339),U338)</f>
        <v>0.6</v>
      </c>
      <c r="V339" s="731"/>
      <c r="W339" s="734"/>
    </row>
    <row r="340" spans="1:23" x14ac:dyDescent="0.25">
      <c r="A340" s="722"/>
      <c r="B340" s="722"/>
      <c r="C340" s="725"/>
      <c r="D340" s="728"/>
      <c r="E340" s="453">
        <v>4</v>
      </c>
      <c r="F340" s="466"/>
      <c r="G340" s="364"/>
      <c r="H340" s="364"/>
      <c r="I340" s="261" t="str">
        <f t="shared" si="59"/>
        <v xml:space="preserve">  </v>
      </c>
      <c r="J340" s="367"/>
      <c r="K340" s="262"/>
      <c r="L340" s="262"/>
      <c r="M340" s="367"/>
      <c r="N340" s="262"/>
      <c r="O340" s="370"/>
      <c r="P340" s="370"/>
      <c r="Q340" s="370"/>
      <c r="R340" s="370"/>
      <c r="S340" s="262">
        <f t="shared" si="56"/>
        <v>0</v>
      </c>
      <c r="T340" s="262">
        <f>IF(L340='[3]11 FORMULAS'!$Q$5,T339-(T339*S340),T339)</f>
        <v>0.24</v>
      </c>
      <c r="U340" s="467">
        <f>IF(L340='[3]11 FORMULAS'!$Q$6,U339-(U339*S340),U339)</f>
        <v>0.6</v>
      </c>
      <c r="V340" s="731"/>
      <c r="W340" s="734"/>
    </row>
    <row r="341" spans="1:23" ht="14.25" customHeight="1" x14ac:dyDescent="0.25">
      <c r="A341" s="722"/>
      <c r="B341" s="722"/>
      <c r="C341" s="725"/>
      <c r="D341" s="728"/>
      <c r="E341" s="453">
        <v>5</v>
      </c>
      <c r="F341" s="466"/>
      <c r="G341" s="364"/>
      <c r="H341" s="364"/>
      <c r="I341" s="261" t="str">
        <f t="shared" si="59"/>
        <v xml:space="preserve">  </v>
      </c>
      <c r="J341" s="367"/>
      <c r="K341" s="262"/>
      <c r="L341" s="262"/>
      <c r="M341" s="367"/>
      <c r="N341" s="262"/>
      <c r="O341" s="370"/>
      <c r="P341" s="370"/>
      <c r="Q341" s="370"/>
      <c r="R341" s="370"/>
      <c r="S341" s="262">
        <f t="shared" si="56"/>
        <v>0</v>
      </c>
      <c r="T341" s="262">
        <f>IF(L341='[3]11 FORMULAS'!$Q$5,T340-(T340*S341),T340)</f>
        <v>0.24</v>
      </c>
      <c r="U341" s="467">
        <f>IF(L341='[3]11 FORMULAS'!$Q$6,U340-(U340*S341),U340)</f>
        <v>0.6</v>
      </c>
      <c r="V341" s="731"/>
      <c r="W341" s="734"/>
    </row>
    <row r="342" spans="1:23" ht="15" thickBot="1" x14ac:dyDescent="0.3">
      <c r="A342" s="723"/>
      <c r="B342" s="723"/>
      <c r="C342" s="726"/>
      <c r="D342" s="729"/>
      <c r="E342" s="263">
        <v>6</v>
      </c>
      <c r="F342" s="468"/>
      <c r="G342" s="365"/>
      <c r="H342" s="365"/>
      <c r="I342" s="264" t="str">
        <f t="shared" si="59"/>
        <v xml:space="preserve">  </v>
      </c>
      <c r="J342" s="368"/>
      <c r="K342" s="265" t="s">
        <v>956</v>
      </c>
      <c r="L342" s="265" t="s">
        <v>956</v>
      </c>
      <c r="M342" s="368"/>
      <c r="N342" s="265" t="s">
        <v>956</v>
      </c>
      <c r="O342" s="371"/>
      <c r="P342" s="371"/>
      <c r="Q342" s="371"/>
      <c r="R342" s="371"/>
      <c r="S342" s="265" t="str">
        <f t="shared" si="56"/>
        <v/>
      </c>
      <c r="T342" s="265">
        <f>IF(L342='[3]11 FORMULAS'!$Q$5,T341-(T341*S342),T341)</f>
        <v>0.24</v>
      </c>
      <c r="U342" s="469">
        <f>IF(L342='[3]11 FORMULAS'!$Q$6,U341-(U341*S342),U341)</f>
        <v>0.6</v>
      </c>
      <c r="V342" s="732"/>
      <c r="W342" s="735"/>
    </row>
    <row r="343" spans="1:23" ht="142.5" x14ac:dyDescent="0.25">
      <c r="A343" s="721" t="str">
        <f>'4 MAPA CALOR INHERENTE'!A63</f>
        <v>R6GIP</v>
      </c>
      <c r="B343" s="721" t="str">
        <f>'4 MAPA CALOR INHERENTE'!B63</f>
        <v>Posibilidad de afectación económica por demanda de los PPL, familiar, tercero o entes control  debido a falencias en seguridad y deficiencia en los tiempos de reacción a los eventos que atenten contra la seguridad de las PPL/Funcionarios/Guardia.</v>
      </c>
      <c r="C343" s="724" cm="1">
        <f t="array" ref="C343">IF(MOD(ROW()-7,6)=0, INDEX('3 PROBABIL E IMPACTO INHERENTE'!$E$7:$E$74, (ROW()-7)/6 + 1), "")</f>
        <v>0.6</v>
      </c>
      <c r="D343" s="727" cm="1">
        <f t="array" ref="D343">IF(MOD(ROW()-7,6)=0, INDEX('3 PROBABIL E IMPACTO INHERENTE'!$M$7:$M$74, (ROW()-7)/6 + 1), "")</f>
        <v>0.4</v>
      </c>
      <c r="E343" s="254">
        <v>1</v>
      </c>
      <c r="F343" s="464" t="s">
        <v>915</v>
      </c>
      <c r="G343" s="363" t="s">
        <v>916</v>
      </c>
      <c r="H343" s="363" t="s">
        <v>917</v>
      </c>
      <c r="I343" s="255" t="str">
        <f t="shared" si="59"/>
        <v>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v>
      </c>
      <c r="J343" s="366" t="s">
        <v>56</v>
      </c>
      <c r="K343" s="256">
        <v>0.25</v>
      </c>
      <c r="L343" s="256" t="s">
        <v>259</v>
      </c>
      <c r="M343" s="366" t="s">
        <v>54</v>
      </c>
      <c r="N343" s="256">
        <v>0.15</v>
      </c>
      <c r="O343" s="369" t="s">
        <v>391</v>
      </c>
      <c r="P343" s="369" t="s">
        <v>397</v>
      </c>
      <c r="Q343" s="369"/>
      <c r="R343" s="369"/>
      <c r="S343" s="256">
        <f t="shared" si="56"/>
        <v>0.4</v>
      </c>
      <c r="T343" s="256">
        <f>IF(L343='[3]11 FORMULAS'!$Q$5,C343-(C343*S343),C343)</f>
        <v>0.36</v>
      </c>
      <c r="U343" s="465">
        <f>IF(L343='[3]11 FORMULAS'!$Q$6,D343-(D343*S343),D343)</f>
        <v>0.4</v>
      </c>
      <c r="V343" s="730">
        <f t="shared" ref="V343" si="78">+IF(T348="","",T348)</f>
        <v>0.36</v>
      </c>
      <c r="W343" s="733">
        <f t="shared" ref="W343" si="79">+IF(U348="","",U348)</f>
        <v>0.4</v>
      </c>
    </row>
    <row r="344" spans="1:23" x14ac:dyDescent="0.25">
      <c r="A344" s="722"/>
      <c r="B344" s="722"/>
      <c r="C344" s="725"/>
      <c r="D344" s="728"/>
      <c r="E344" s="260">
        <v>2</v>
      </c>
      <c r="F344" s="466"/>
      <c r="G344" s="364"/>
      <c r="H344" s="364"/>
      <c r="I344" s="261" t="str">
        <f t="shared" si="59"/>
        <v xml:space="preserve">  </v>
      </c>
      <c r="J344" s="367"/>
      <c r="K344" s="262" t="s">
        <v>956</v>
      </c>
      <c r="L344" s="262" t="s">
        <v>956</v>
      </c>
      <c r="M344" s="367"/>
      <c r="N344" s="262" t="s">
        <v>956</v>
      </c>
      <c r="O344" s="370"/>
      <c r="P344" s="370"/>
      <c r="Q344" s="370"/>
      <c r="R344" s="370"/>
      <c r="S344" s="262" t="str">
        <f t="shared" si="56"/>
        <v/>
      </c>
      <c r="T344" s="262">
        <f>IF(L344='[3]11 FORMULAS'!$Q$5,T343-(T343*S344),T343)</f>
        <v>0.36</v>
      </c>
      <c r="U344" s="467">
        <f>IF(L344='[3]11 FORMULAS'!$Q$6,U343-(U343*S344),U343)</f>
        <v>0.4</v>
      </c>
      <c r="V344" s="731"/>
      <c r="W344" s="734"/>
    </row>
    <row r="345" spans="1:23" x14ac:dyDescent="0.25">
      <c r="A345" s="722"/>
      <c r="B345" s="722"/>
      <c r="C345" s="725"/>
      <c r="D345" s="728"/>
      <c r="E345" s="260">
        <v>3</v>
      </c>
      <c r="F345" s="466"/>
      <c r="G345" s="364"/>
      <c r="H345" s="364"/>
      <c r="I345" s="261" t="str">
        <f t="shared" si="59"/>
        <v xml:space="preserve">  </v>
      </c>
      <c r="J345" s="367"/>
      <c r="K345" s="262" t="s">
        <v>956</v>
      </c>
      <c r="L345" s="262" t="s">
        <v>956</v>
      </c>
      <c r="M345" s="367"/>
      <c r="N345" s="262" t="s">
        <v>956</v>
      </c>
      <c r="O345" s="370"/>
      <c r="P345" s="370"/>
      <c r="Q345" s="370"/>
      <c r="R345" s="370"/>
      <c r="S345" s="262" t="str">
        <f t="shared" ref="S345:S408" si="80">+IFERROR(K345+N345,"")</f>
        <v/>
      </c>
      <c r="T345" s="262">
        <f>IF(L345='[3]11 FORMULAS'!$Q$5,T344-(T344*S345),T344)</f>
        <v>0.36</v>
      </c>
      <c r="U345" s="467">
        <f>IF(L345='[3]11 FORMULAS'!$Q$6,U344-(U344*S345),U344)</f>
        <v>0.4</v>
      </c>
      <c r="V345" s="731"/>
      <c r="W345" s="734"/>
    </row>
    <row r="346" spans="1:23" x14ac:dyDescent="0.25">
      <c r="A346" s="722"/>
      <c r="B346" s="722"/>
      <c r="C346" s="725"/>
      <c r="D346" s="728"/>
      <c r="E346" s="453">
        <v>4</v>
      </c>
      <c r="F346" s="466"/>
      <c r="G346" s="364"/>
      <c r="H346" s="364"/>
      <c r="I346" s="261" t="str">
        <f t="shared" si="59"/>
        <v xml:space="preserve">  </v>
      </c>
      <c r="J346" s="367"/>
      <c r="K346" s="262"/>
      <c r="L346" s="262"/>
      <c r="M346" s="367"/>
      <c r="N346" s="262"/>
      <c r="O346" s="370"/>
      <c r="P346" s="370"/>
      <c r="Q346" s="370"/>
      <c r="R346" s="370"/>
      <c r="S346" s="262">
        <f t="shared" si="80"/>
        <v>0</v>
      </c>
      <c r="T346" s="262">
        <f>IF(L346='[3]11 FORMULAS'!$Q$5,T345-(T345*S346),T345)</f>
        <v>0.36</v>
      </c>
      <c r="U346" s="467">
        <f>IF(L346='[3]11 FORMULAS'!$Q$6,U345-(U345*S346),U345)</f>
        <v>0.4</v>
      </c>
      <c r="V346" s="731"/>
      <c r="W346" s="734"/>
    </row>
    <row r="347" spans="1:23" x14ac:dyDescent="0.25">
      <c r="A347" s="722"/>
      <c r="B347" s="722"/>
      <c r="C347" s="725"/>
      <c r="D347" s="728"/>
      <c r="E347" s="453">
        <v>5</v>
      </c>
      <c r="F347" s="466"/>
      <c r="G347" s="364"/>
      <c r="H347" s="364"/>
      <c r="I347" s="261" t="str">
        <f t="shared" si="59"/>
        <v xml:space="preserve">  </v>
      </c>
      <c r="J347" s="367"/>
      <c r="K347" s="262"/>
      <c r="L347" s="262"/>
      <c r="M347" s="367"/>
      <c r="N347" s="262"/>
      <c r="O347" s="370"/>
      <c r="P347" s="370"/>
      <c r="Q347" s="370"/>
      <c r="R347" s="370"/>
      <c r="S347" s="262">
        <f t="shared" si="80"/>
        <v>0</v>
      </c>
      <c r="T347" s="262">
        <f>IF(L347='[3]11 FORMULAS'!$Q$5,T346-(T346*S347),T346)</f>
        <v>0.36</v>
      </c>
      <c r="U347" s="467">
        <f>IF(L347='[3]11 FORMULAS'!$Q$6,U346-(U346*S347),U346)</f>
        <v>0.4</v>
      </c>
      <c r="V347" s="731"/>
      <c r="W347" s="734"/>
    </row>
    <row r="348" spans="1:23" ht="15" thickBot="1" x14ac:dyDescent="0.3">
      <c r="A348" s="723"/>
      <c r="B348" s="723"/>
      <c r="C348" s="726"/>
      <c r="D348" s="729"/>
      <c r="E348" s="263">
        <v>6</v>
      </c>
      <c r="F348" s="468"/>
      <c r="G348" s="365"/>
      <c r="H348" s="365"/>
      <c r="I348" s="264" t="str">
        <f t="shared" ref="I348:I411" si="81">+CONCATENATE(F348," ",G348," ",H348)</f>
        <v xml:space="preserve">  </v>
      </c>
      <c r="J348" s="368"/>
      <c r="K348" s="265" t="s">
        <v>956</v>
      </c>
      <c r="L348" s="265" t="s">
        <v>956</v>
      </c>
      <c r="M348" s="368"/>
      <c r="N348" s="265" t="s">
        <v>956</v>
      </c>
      <c r="O348" s="371"/>
      <c r="P348" s="371"/>
      <c r="Q348" s="371"/>
      <c r="R348" s="371"/>
      <c r="S348" s="265" t="str">
        <f t="shared" si="80"/>
        <v/>
      </c>
      <c r="T348" s="265">
        <f>IF(L348='[3]11 FORMULAS'!$Q$5,T347-(T347*S348),T347)</f>
        <v>0.36</v>
      </c>
      <c r="U348" s="469">
        <f>IF(L348='[3]11 FORMULAS'!$Q$6,U347-(U347*S348),U347)</f>
        <v>0.4</v>
      </c>
      <c r="V348" s="732"/>
      <c r="W348" s="735"/>
    </row>
    <row r="349" spans="1:23" ht="14.25" customHeight="1" x14ac:dyDescent="0.25">
      <c r="A349" s="721" t="str">
        <f>'4 MAPA CALOR INHERENTE'!A64</f>
        <v>R7GIP</v>
      </c>
      <c r="B349" s="721" t="str">
        <f>'4 MAPA CALOR INHERENTE'!B64</f>
        <v>Posibilidad de afectación reputacional por sanción disciplinaria  debido a fuga/rescates o falencia en la seguridad dentro del sistema penitenciario</v>
      </c>
      <c r="C349" s="724" cm="1">
        <f t="array" ref="C349">IF(MOD(ROW()-7,6)=0, INDEX('3 PROBABIL E IMPACTO INHERENTE'!$E$7:$E$74, (ROW()-7)/6 + 1), "")</f>
        <v>0.4</v>
      </c>
      <c r="D349" s="727" cm="1">
        <f t="array" ref="D349">IF(MOD(ROW()-7,6)=0, INDEX('3 PROBABIL E IMPACTO INHERENTE'!$M$7:$M$74, (ROW()-7)/6 + 1), "")</f>
        <v>0.8</v>
      </c>
      <c r="E349" s="254">
        <v>1</v>
      </c>
      <c r="F349" s="464" t="s">
        <v>918</v>
      </c>
      <c r="G349" s="363" t="s">
        <v>783</v>
      </c>
      <c r="H349" s="363" t="s">
        <v>919</v>
      </c>
      <c r="I349" s="255" t="str">
        <f t="shared" si="81"/>
        <v>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v>
      </c>
      <c r="J349" s="366" t="s">
        <v>56</v>
      </c>
      <c r="K349" s="256">
        <v>0.25</v>
      </c>
      <c r="L349" s="256" t="s">
        <v>259</v>
      </c>
      <c r="M349" s="366" t="s">
        <v>54</v>
      </c>
      <c r="N349" s="256">
        <v>0.15</v>
      </c>
      <c r="O349" s="369" t="s">
        <v>391</v>
      </c>
      <c r="P349" s="369" t="s">
        <v>394</v>
      </c>
      <c r="Q349" s="369"/>
      <c r="R349" s="369"/>
      <c r="S349" s="256">
        <f t="shared" si="80"/>
        <v>0.4</v>
      </c>
      <c r="T349" s="256">
        <f>IF(L349='[3]11 FORMULAS'!$Q$5,C349-(C349*S349),C349)</f>
        <v>0.24</v>
      </c>
      <c r="U349" s="465">
        <f>IF(L349='[3]11 FORMULAS'!$Q$6,D349-(D349*S349),D349)</f>
        <v>0.8</v>
      </c>
      <c r="V349" s="730">
        <f t="shared" ref="V349" si="82">+IF(T354="","",T354)</f>
        <v>0.24</v>
      </c>
      <c r="W349" s="733">
        <f t="shared" ref="W349" si="83">+IF(U354="","",U354)</f>
        <v>0.8</v>
      </c>
    </row>
    <row r="350" spans="1:23" x14ac:dyDescent="0.25">
      <c r="A350" s="722"/>
      <c r="B350" s="722"/>
      <c r="C350" s="725"/>
      <c r="D350" s="728"/>
      <c r="E350" s="260">
        <v>2</v>
      </c>
      <c r="F350" s="466"/>
      <c r="G350" s="364"/>
      <c r="H350" s="364"/>
      <c r="I350" s="261" t="str">
        <f t="shared" si="81"/>
        <v xml:space="preserve">  </v>
      </c>
      <c r="J350" s="367"/>
      <c r="K350" s="262" t="s">
        <v>956</v>
      </c>
      <c r="L350" s="262" t="s">
        <v>956</v>
      </c>
      <c r="M350" s="367"/>
      <c r="N350" s="262" t="s">
        <v>956</v>
      </c>
      <c r="O350" s="370"/>
      <c r="P350" s="370"/>
      <c r="Q350" s="370"/>
      <c r="R350" s="370"/>
      <c r="S350" s="262" t="str">
        <f t="shared" si="80"/>
        <v/>
      </c>
      <c r="T350" s="262">
        <f>IF(L350='[3]11 FORMULAS'!$Q$5,T349-(T349*S350),T349)</f>
        <v>0.24</v>
      </c>
      <c r="U350" s="467">
        <f>IF(L350='[3]11 FORMULAS'!$Q$6,U349-(U349*S350),U349)</f>
        <v>0.8</v>
      </c>
      <c r="V350" s="731"/>
      <c r="W350" s="734"/>
    </row>
    <row r="351" spans="1:23" x14ac:dyDescent="0.25">
      <c r="A351" s="722"/>
      <c r="B351" s="722"/>
      <c r="C351" s="725"/>
      <c r="D351" s="728"/>
      <c r="E351" s="260">
        <v>3</v>
      </c>
      <c r="F351" s="466"/>
      <c r="G351" s="364"/>
      <c r="H351" s="364"/>
      <c r="I351" s="261" t="str">
        <f t="shared" si="81"/>
        <v xml:space="preserve">  </v>
      </c>
      <c r="J351" s="367"/>
      <c r="K351" s="262" t="s">
        <v>956</v>
      </c>
      <c r="L351" s="262" t="s">
        <v>956</v>
      </c>
      <c r="M351" s="367"/>
      <c r="N351" s="262" t="s">
        <v>956</v>
      </c>
      <c r="O351" s="370"/>
      <c r="P351" s="370"/>
      <c r="Q351" s="370"/>
      <c r="R351" s="370"/>
      <c r="S351" s="262" t="str">
        <f t="shared" si="80"/>
        <v/>
      </c>
      <c r="T351" s="262">
        <f>IF(L351='[3]11 FORMULAS'!$Q$5,T350-(T350*S351),T350)</f>
        <v>0.24</v>
      </c>
      <c r="U351" s="467">
        <f>IF(L351='[3]11 FORMULAS'!$Q$6,U350-(U350*S351),U350)</f>
        <v>0.8</v>
      </c>
      <c r="V351" s="731"/>
      <c r="W351" s="734"/>
    </row>
    <row r="352" spans="1:23" x14ac:dyDescent="0.25">
      <c r="A352" s="722"/>
      <c r="B352" s="722"/>
      <c r="C352" s="725"/>
      <c r="D352" s="728"/>
      <c r="E352" s="453">
        <v>4</v>
      </c>
      <c r="F352" s="466"/>
      <c r="G352" s="364"/>
      <c r="H352" s="364"/>
      <c r="I352" s="261" t="str">
        <f t="shared" si="81"/>
        <v xml:space="preserve">  </v>
      </c>
      <c r="J352" s="367"/>
      <c r="K352" s="262"/>
      <c r="L352" s="262"/>
      <c r="M352" s="367"/>
      <c r="N352" s="262"/>
      <c r="O352" s="370"/>
      <c r="P352" s="370"/>
      <c r="Q352" s="370"/>
      <c r="R352" s="370"/>
      <c r="S352" s="262">
        <f t="shared" si="80"/>
        <v>0</v>
      </c>
      <c r="T352" s="262">
        <f>IF(L352='[3]11 FORMULAS'!$Q$5,T351-(T351*S352),T351)</f>
        <v>0.24</v>
      </c>
      <c r="U352" s="467">
        <f>IF(L352='[3]11 FORMULAS'!$Q$6,U351-(U351*S352),U351)</f>
        <v>0.8</v>
      </c>
      <c r="V352" s="731"/>
      <c r="W352" s="734"/>
    </row>
    <row r="353" spans="1:23" x14ac:dyDescent="0.25">
      <c r="A353" s="722"/>
      <c r="B353" s="722"/>
      <c r="C353" s="725"/>
      <c r="D353" s="728"/>
      <c r="E353" s="453">
        <v>5</v>
      </c>
      <c r="F353" s="466"/>
      <c r="G353" s="364"/>
      <c r="H353" s="364"/>
      <c r="I353" s="261" t="str">
        <f t="shared" si="81"/>
        <v xml:space="preserve">  </v>
      </c>
      <c r="J353" s="367"/>
      <c r="K353" s="262"/>
      <c r="L353" s="262"/>
      <c r="M353" s="367"/>
      <c r="N353" s="262"/>
      <c r="O353" s="370"/>
      <c r="P353" s="370"/>
      <c r="Q353" s="370"/>
      <c r="R353" s="370"/>
      <c r="S353" s="262">
        <f t="shared" si="80"/>
        <v>0</v>
      </c>
      <c r="T353" s="262">
        <f>IF(L353='[3]11 FORMULAS'!$Q$5,T352-(T352*S353),T352)</f>
        <v>0.24</v>
      </c>
      <c r="U353" s="467">
        <f>IF(L353='[3]11 FORMULAS'!$Q$6,U352-(U352*S353),U352)</f>
        <v>0.8</v>
      </c>
      <c r="V353" s="731"/>
      <c r="W353" s="734"/>
    </row>
    <row r="354" spans="1:23" ht="15" thickBot="1" x14ac:dyDescent="0.3">
      <c r="A354" s="723"/>
      <c r="B354" s="723"/>
      <c r="C354" s="726"/>
      <c r="D354" s="729"/>
      <c r="E354" s="263">
        <v>6</v>
      </c>
      <c r="F354" s="468"/>
      <c r="G354" s="365"/>
      <c r="H354" s="365"/>
      <c r="I354" s="264" t="str">
        <f t="shared" si="81"/>
        <v xml:space="preserve">  </v>
      </c>
      <c r="J354" s="368"/>
      <c r="K354" s="265" t="s">
        <v>956</v>
      </c>
      <c r="L354" s="265" t="s">
        <v>956</v>
      </c>
      <c r="M354" s="368"/>
      <c r="N354" s="265" t="s">
        <v>956</v>
      </c>
      <c r="O354" s="371"/>
      <c r="P354" s="371"/>
      <c r="Q354" s="371"/>
      <c r="R354" s="371"/>
      <c r="S354" s="265" t="str">
        <f t="shared" si="80"/>
        <v/>
      </c>
      <c r="T354" s="265">
        <f>IF(L354='[3]11 FORMULAS'!$Q$5,T353-(T353*S354),T353)</f>
        <v>0.24</v>
      </c>
      <c r="U354" s="469">
        <f>IF(L354='[3]11 FORMULAS'!$Q$6,U353-(U353*S354),U353)</f>
        <v>0.8</v>
      </c>
      <c r="V354" s="732"/>
      <c r="W354" s="735"/>
    </row>
    <row r="355" spans="1:23" ht="142.5" x14ac:dyDescent="0.25">
      <c r="A355" s="721" t="str">
        <f>'4 MAPA CALOR INHERENTE'!A65</f>
        <v>R8GIP</v>
      </c>
      <c r="B355" s="721" t="str">
        <f>'4 MAPA CALOR INHERENTE'!B65</f>
        <v>Posibilidad de afectación reputacional por requerimientos de entes de control debido a la pérdida de la confidencialidad de la información</v>
      </c>
      <c r="C355" s="724" cm="1">
        <f t="array" ref="C355">IF(MOD(ROW()-7,6)=0, INDEX('3 PROBABIL E IMPACTO INHERENTE'!$E$7:$E$74, (ROW()-7)/6 + 1), "")</f>
        <v>0.6</v>
      </c>
      <c r="D355" s="727" cm="1">
        <f t="array" ref="D355">IF(MOD(ROW()-7,6)=0, INDEX('3 PROBABIL E IMPACTO INHERENTE'!$M$7:$M$74, (ROW()-7)/6 + 1), "")</f>
        <v>0.8</v>
      </c>
      <c r="E355" s="254">
        <v>1</v>
      </c>
      <c r="F355" s="464" t="s">
        <v>920</v>
      </c>
      <c r="G355" s="363" t="s">
        <v>921</v>
      </c>
      <c r="H355" s="363" t="s">
        <v>922</v>
      </c>
      <c r="I355" s="255" t="str">
        <f t="shared" si="81"/>
        <v>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v>
      </c>
      <c r="J355" s="366" t="s">
        <v>56</v>
      </c>
      <c r="K355" s="256">
        <v>0.25</v>
      </c>
      <c r="L355" s="256" t="s">
        <v>259</v>
      </c>
      <c r="M355" s="366" t="s">
        <v>54</v>
      </c>
      <c r="N355" s="256">
        <v>0.15</v>
      </c>
      <c r="O355" s="369" t="s">
        <v>391</v>
      </c>
      <c r="P355" s="369" t="s">
        <v>394</v>
      </c>
      <c r="Q355" s="369"/>
      <c r="R355" s="369"/>
      <c r="S355" s="256">
        <f t="shared" si="80"/>
        <v>0.4</v>
      </c>
      <c r="T355" s="256">
        <f>IF(L355='[3]11 FORMULAS'!$Q$5,C355-(C355*S355),C355)</f>
        <v>0.36</v>
      </c>
      <c r="U355" s="465">
        <f>IF(L355='[3]11 FORMULAS'!$Q$6,D355-(D355*S355),D355)</f>
        <v>0.8</v>
      </c>
      <c r="V355" s="730">
        <f t="shared" ref="V355" si="84">+IF(T360="","",T360)</f>
        <v>0.36</v>
      </c>
      <c r="W355" s="733">
        <f t="shared" ref="W355" si="85">+IF(U360="","",U360)</f>
        <v>0.8</v>
      </c>
    </row>
    <row r="356" spans="1:23" x14ac:dyDescent="0.25">
      <c r="A356" s="722"/>
      <c r="B356" s="722"/>
      <c r="C356" s="725"/>
      <c r="D356" s="728"/>
      <c r="E356" s="260">
        <v>2</v>
      </c>
      <c r="F356" s="466"/>
      <c r="G356" s="364"/>
      <c r="H356" s="364"/>
      <c r="I356" s="261" t="str">
        <f t="shared" si="81"/>
        <v xml:space="preserve">  </v>
      </c>
      <c r="J356" s="367"/>
      <c r="K356" s="262" t="s">
        <v>956</v>
      </c>
      <c r="L356" s="262" t="s">
        <v>956</v>
      </c>
      <c r="M356" s="367"/>
      <c r="N356" s="262" t="s">
        <v>956</v>
      </c>
      <c r="O356" s="370"/>
      <c r="P356" s="370"/>
      <c r="Q356" s="370"/>
      <c r="R356" s="370"/>
      <c r="S356" s="262" t="str">
        <f t="shared" si="80"/>
        <v/>
      </c>
      <c r="T356" s="262">
        <f>IF(L356='[3]11 FORMULAS'!$Q$5,T355-(T355*S356),T355)</f>
        <v>0.36</v>
      </c>
      <c r="U356" s="467">
        <f>IF(L356='[3]11 FORMULAS'!$Q$6,U355-(U355*S356),U355)</f>
        <v>0.8</v>
      </c>
      <c r="V356" s="731"/>
      <c r="W356" s="734"/>
    </row>
    <row r="357" spans="1:23" x14ac:dyDescent="0.25">
      <c r="A357" s="722"/>
      <c r="B357" s="722"/>
      <c r="C357" s="725"/>
      <c r="D357" s="728"/>
      <c r="E357" s="260">
        <v>3</v>
      </c>
      <c r="F357" s="466"/>
      <c r="G357" s="364"/>
      <c r="H357" s="364"/>
      <c r="I357" s="261" t="str">
        <f t="shared" si="81"/>
        <v xml:space="preserve">  </v>
      </c>
      <c r="J357" s="367"/>
      <c r="K357" s="262" t="s">
        <v>956</v>
      </c>
      <c r="L357" s="262" t="s">
        <v>956</v>
      </c>
      <c r="M357" s="367"/>
      <c r="N357" s="262" t="s">
        <v>956</v>
      </c>
      <c r="O357" s="370"/>
      <c r="P357" s="370"/>
      <c r="Q357" s="370"/>
      <c r="R357" s="370"/>
      <c r="S357" s="262" t="str">
        <f t="shared" si="80"/>
        <v/>
      </c>
      <c r="T357" s="262">
        <f>IF(L357='[3]11 FORMULAS'!$Q$5,T356-(T356*S357),T356)</f>
        <v>0.36</v>
      </c>
      <c r="U357" s="467">
        <f>IF(L357='[3]11 FORMULAS'!$Q$6,U356-(U356*S357),U356)</f>
        <v>0.8</v>
      </c>
      <c r="V357" s="731"/>
      <c r="W357" s="734"/>
    </row>
    <row r="358" spans="1:23" x14ac:dyDescent="0.25">
      <c r="A358" s="722"/>
      <c r="B358" s="722"/>
      <c r="C358" s="725"/>
      <c r="D358" s="728"/>
      <c r="E358" s="453">
        <v>4</v>
      </c>
      <c r="F358" s="466"/>
      <c r="G358" s="364"/>
      <c r="H358" s="364"/>
      <c r="I358" s="261" t="str">
        <f t="shared" si="81"/>
        <v xml:space="preserve">  </v>
      </c>
      <c r="J358" s="367"/>
      <c r="K358" s="262"/>
      <c r="L358" s="262"/>
      <c r="M358" s="367"/>
      <c r="N358" s="262"/>
      <c r="O358" s="370"/>
      <c r="P358" s="370"/>
      <c r="Q358" s="370"/>
      <c r="R358" s="370"/>
      <c r="S358" s="262">
        <f t="shared" si="80"/>
        <v>0</v>
      </c>
      <c r="T358" s="262">
        <f>IF(L358='[3]11 FORMULAS'!$Q$5,T357-(T357*S358),T357)</f>
        <v>0.36</v>
      </c>
      <c r="U358" s="467">
        <f>IF(L358='[3]11 FORMULAS'!$Q$6,U357-(U357*S358),U357)</f>
        <v>0.8</v>
      </c>
      <c r="V358" s="731"/>
      <c r="W358" s="734"/>
    </row>
    <row r="359" spans="1:23" ht="14.25" customHeight="1" x14ac:dyDescent="0.25">
      <c r="A359" s="722"/>
      <c r="B359" s="722"/>
      <c r="C359" s="725"/>
      <c r="D359" s="728"/>
      <c r="E359" s="453">
        <v>5</v>
      </c>
      <c r="F359" s="466"/>
      <c r="G359" s="364"/>
      <c r="H359" s="364"/>
      <c r="I359" s="261" t="str">
        <f t="shared" si="81"/>
        <v xml:space="preserve">  </v>
      </c>
      <c r="J359" s="367"/>
      <c r="K359" s="262"/>
      <c r="L359" s="262"/>
      <c r="M359" s="367"/>
      <c r="N359" s="262"/>
      <c r="O359" s="370"/>
      <c r="P359" s="370"/>
      <c r="Q359" s="370"/>
      <c r="R359" s="370"/>
      <c r="S359" s="262">
        <f t="shared" si="80"/>
        <v>0</v>
      </c>
      <c r="T359" s="262">
        <f>IF(L359='[3]11 FORMULAS'!$Q$5,T358-(T358*S359),T358)</f>
        <v>0.36</v>
      </c>
      <c r="U359" s="467">
        <f>IF(L359='[3]11 FORMULAS'!$Q$6,U358-(U358*S359),U358)</f>
        <v>0.8</v>
      </c>
      <c r="V359" s="731"/>
      <c r="W359" s="734"/>
    </row>
    <row r="360" spans="1:23" ht="15" thickBot="1" x14ac:dyDescent="0.3">
      <c r="A360" s="723"/>
      <c r="B360" s="723"/>
      <c r="C360" s="726"/>
      <c r="D360" s="729"/>
      <c r="E360" s="263">
        <v>6</v>
      </c>
      <c r="F360" s="468"/>
      <c r="G360" s="365"/>
      <c r="H360" s="365"/>
      <c r="I360" s="264" t="str">
        <f t="shared" si="81"/>
        <v xml:space="preserve">  </v>
      </c>
      <c r="J360" s="368"/>
      <c r="K360" s="265" t="s">
        <v>956</v>
      </c>
      <c r="L360" s="265" t="s">
        <v>956</v>
      </c>
      <c r="M360" s="368"/>
      <c r="N360" s="265" t="s">
        <v>956</v>
      </c>
      <c r="O360" s="371"/>
      <c r="P360" s="371"/>
      <c r="Q360" s="371"/>
      <c r="R360" s="371"/>
      <c r="S360" s="265" t="str">
        <f t="shared" si="80"/>
        <v/>
      </c>
      <c r="T360" s="265">
        <f>IF(L360='[3]11 FORMULAS'!$Q$5,T359-(T359*S360),T359)</f>
        <v>0.36</v>
      </c>
      <c r="U360" s="469">
        <f>IF(L360='[3]11 FORMULAS'!$Q$6,U359-(U359*S360),U359)</f>
        <v>0.8</v>
      </c>
      <c r="V360" s="732"/>
      <c r="W360" s="735"/>
    </row>
    <row r="361" spans="1:23" ht="171" x14ac:dyDescent="0.25">
      <c r="A361" s="721" t="str">
        <f>'4 MAPA CALOR INHERENTE'!A66</f>
        <v>R9GIP</v>
      </c>
      <c r="B361" s="721" t="str">
        <f>'4 MAPA CALOR INHERENTE'!B66</f>
        <v xml:space="preserve">Posibilidad de afectación reputacional por requerimientos de entes de control y autoridades judiciales debido al vencimiento de trámites Jurídicos. </v>
      </c>
      <c r="C361" s="724" cm="1">
        <f t="array" ref="C361">IF(MOD(ROW()-7,6)=0, INDEX('3 PROBABIL E IMPACTO INHERENTE'!$E$7:$E$74, (ROW()-7)/6 + 1), "")</f>
        <v>0.6</v>
      </c>
      <c r="D361" s="727" cm="1">
        <f t="array" ref="D361">IF(MOD(ROW()-7,6)=0, INDEX('3 PROBABIL E IMPACTO INHERENTE'!$M$7:$M$74, (ROW()-7)/6 + 1), "")</f>
        <v>0.8</v>
      </c>
      <c r="E361" s="254">
        <v>1</v>
      </c>
      <c r="F361" s="464" t="s">
        <v>923</v>
      </c>
      <c r="G361" s="363" t="s">
        <v>924</v>
      </c>
      <c r="H361" s="363" t="s">
        <v>925</v>
      </c>
      <c r="I361" s="255" t="str">
        <f t="shared" si="81"/>
        <v>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v>
      </c>
      <c r="J361" s="366" t="s">
        <v>56</v>
      </c>
      <c r="K361" s="256">
        <v>0.25</v>
      </c>
      <c r="L361" s="256" t="s">
        <v>259</v>
      </c>
      <c r="M361" s="366" t="s">
        <v>54</v>
      </c>
      <c r="N361" s="256">
        <v>0.15</v>
      </c>
      <c r="O361" s="369" t="s">
        <v>391</v>
      </c>
      <c r="P361" s="369" t="s">
        <v>395</v>
      </c>
      <c r="Q361" s="369"/>
      <c r="R361" s="369"/>
      <c r="S361" s="256">
        <f t="shared" si="80"/>
        <v>0.4</v>
      </c>
      <c r="T361" s="256">
        <f>IF(L361='[3]11 FORMULAS'!$Q$5,C361-(C361*S361),C361)</f>
        <v>0.36</v>
      </c>
      <c r="U361" s="465">
        <f>IF(L361='[3]11 FORMULAS'!$Q$6,D361-(D361*S361),D361)</f>
        <v>0.8</v>
      </c>
      <c r="V361" s="730">
        <f t="shared" ref="V361" si="86">+IF(T366="","",T366)</f>
        <v>0.36</v>
      </c>
      <c r="W361" s="733">
        <f t="shared" ref="W361" si="87">+IF(U366="","",U366)</f>
        <v>0.8</v>
      </c>
    </row>
    <row r="362" spans="1:23" x14ac:dyDescent="0.25">
      <c r="A362" s="722"/>
      <c r="B362" s="722"/>
      <c r="C362" s="725"/>
      <c r="D362" s="728"/>
      <c r="E362" s="260">
        <v>2</v>
      </c>
      <c r="F362" s="466"/>
      <c r="G362" s="364"/>
      <c r="H362" s="364"/>
      <c r="I362" s="261" t="str">
        <f t="shared" si="81"/>
        <v xml:space="preserve">  </v>
      </c>
      <c r="J362" s="367"/>
      <c r="K362" s="262" t="s">
        <v>956</v>
      </c>
      <c r="L362" s="262" t="s">
        <v>956</v>
      </c>
      <c r="M362" s="367"/>
      <c r="N362" s="262" t="s">
        <v>956</v>
      </c>
      <c r="O362" s="370"/>
      <c r="P362" s="370"/>
      <c r="Q362" s="370"/>
      <c r="R362" s="370"/>
      <c r="S362" s="262" t="str">
        <f t="shared" si="80"/>
        <v/>
      </c>
      <c r="T362" s="262">
        <f>IF(L362='[3]11 FORMULAS'!$Q$5,T361-(T361*S362),T361)</f>
        <v>0.36</v>
      </c>
      <c r="U362" s="467">
        <f>IF(L362='[3]11 FORMULAS'!$Q$6,U361-(U361*S362),U361)</f>
        <v>0.8</v>
      </c>
      <c r="V362" s="731"/>
      <c r="W362" s="734"/>
    </row>
    <row r="363" spans="1:23" x14ac:dyDescent="0.25">
      <c r="A363" s="722"/>
      <c r="B363" s="722"/>
      <c r="C363" s="725"/>
      <c r="D363" s="728"/>
      <c r="E363" s="260">
        <v>3</v>
      </c>
      <c r="F363" s="466"/>
      <c r="G363" s="364"/>
      <c r="H363" s="364"/>
      <c r="I363" s="261" t="str">
        <f t="shared" si="81"/>
        <v xml:space="preserve">  </v>
      </c>
      <c r="J363" s="367"/>
      <c r="K363" s="262" t="s">
        <v>956</v>
      </c>
      <c r="L363" s="262" t="s">
        <v>956</v>
      </c>
      <c r="M363" s="367"/>
      <c r="N363" s="262" t="s">
        <v>956</v>
      </c>
      <c r="O363" s="370"/>
      <c r="P363" s="370"/>
      <c r="Q363" s="370"/>
      <c r="R363" s="370"/>
      <c r="S363" s="262" t="str">
        <f t="shared" si="80"/>
        <v/>
      </c>
      <c r="T363" s="262">
        <f>IF(L363='[3]11 FORMULAS'!$Q$5,T362-(T362*S363),T362)</f>
        <v>0.36</v>
      </c>
      <c r="U363" s="467">
        <f>IF(L363='[3]11 FORMULAS'!$Q$6,U362-(U362*S363),U362)</f>
        <v>0.8</v>
      </c>
      <c r="V363" s="731"/>
      <c r="W363" s="734"/>
    </row>
    <row r="364" spans="1:23" x14ac:dyDescent="0.25">
      <c r="A364" s="722"/>
      <c r="B364" s="722"/>
      <c r="C364" s="725"/>
      <c r="D364" s="728"/>
      <c r="E364" s="453">
        <v>4</v>
      </c>
      <c r="F364" s="466"/>
      <c r="G364" s="364"/>
      <c r="H364" s="364"/>
      <c r="I364" s="261" t="str">
        <f t="shared" si="81"/>
        <v xml:space="preserve">  </v>
      </c>
      <c r="J364" s="367"/>
      <c r="K364" s="262"/>
      <c r="L364" s="262"/>
      <c r="M364" s="367"/>
      <c r="N364" s="262"/>
      <c r="O364" s="370"/>
      <c r="P364" s="370"/>
      <c r="Q364" s="370"/>
      <c r="R364" s="370"/>
      <c r="S364" s="262">
        <f t="shared" si="80"/>
        <v>0</v>
      </c>
      <c r="T364" s="262">
        <f>IF(L364='[3]11 FORMULAS'!$Q$5,T363-(T363*S364),T363)</f>
        <v>0.36</v>
      </c>
      <c r="U364" s="467">
        <f>IF(L364='[3]11 FORMULAS'!$Q$6,U363-(U363*S364),U363)</f>
        <v>0.8</v>
      </c>
      <c r="V364" s="731"/>
      <c r="W364" s="734"/>
    </row>
    <row r="365" spans="1:23" x14ac:dyDescent="0.25">
      <c r="A365" s="722"/>
      <c r="B365" s="722"/>
      <c r="C365" s="725"/>
      <c r="D365" s="728"/>
      <c r="E365" s="453">
        <v>5</v>
      </c>
      <c r="F365" s="466"/>
      <c r="G365" s="364"/>
      <c r="H365" s="364"/>
      <c r="I365" s="261" t="str">
        <f t="shared" si="81"/>
        <v xml:space="preserve">  </v>
      </c>
      <c r="J365" s="367"/>
      <c r="K365" s="262"/>
      <c r="L365" s="262"/>
      <c r="M365" s="367"/>
      <c r="N365" s="262"/>
      <c r="O365" s="370"/>
      <c r="P365" s="370"/>
      <c r="Q365" s="370"/>
      <c r="R365" s="370"/>
      <c r="S365" s="262">
        <f t="shared" si="80"/>
        <v>0</v>
      </c>
      <c r="T365" s="262">
        <f>IF(L365='[3]11 FORMULAS'!$Q$5,T364-(T364*S365),T364)</f>
        <v>0.36</v>
      </c>
      <c r="U365" s="467">
        <f>IF(L365='[3]11 FORMULAS'!$Q$6,U364-(U364*S365),U364)</f>
        <v>0.8</v>
      </c>
      <c r="V365" s="731"/>
      <c r="W365" s="734"/>
    </row>
    <row r="366" spans="1:23" ht="15" thickBot="1" x14ac:dyDescent="0.3">
      <c r="A366" s="723"/>
      <c r="B366" s="723"/>
      <c r="C366" s="726"/>
      <c r="D366" s="729"/>
      <c r="E366" s="263">
        <v>6</v>
      </c>
      <c r="F366" s="468"/>
      <c r="G366" s="365"/>
      <c r="H366" s="365"/>
      <c r="I366" s="264" t="str">
        <f t="shared" si="81"/>
        <v xml:space="preserve">  </v>
      </c>
      <c r="J366" s="368"/>
      <c r="K366" s="265" t="s">
        <v>956</v>
      </c>
      <c r="L366" s="265" t="s">
        <v>956</v>
      </c>
      <c r="M366" s="368"/>
      <c r="N366" s="265" t="s">
        <v>956</v>
      </c>
      <c r="O366" s="371"/>
      <c r="P366" s="371"/>
      <c r="Q366" s="371"/>
      <c r="R366" s="371"/>
      <c r="S366" s="265" t="str">
        <f t="shared" si="80"/>
        <v/>
      </c>
      <c r="T366" s="265">
        <f>IF(L366='[3]11 FORMULAS'!$Q$5,T365-(T365*S366),T365)</f>
        <v>0.36</v>
      </c>
      <c r="U366" s="469">
        <f>IF(L366='[3]11 FORMULAS'!$Q$6,U365-(U365*S366),U365)</f>
        <v>0.8</v>
      </c>
      <c r="V366" s="732"/>
      <c r="W366" s="735"/>
    </row>
    <row r="367" spans="1:23" ht="14.25" customHeight="1" x14ac:dyDescent="0.25">
      <c r="A367" s="721" t="str">
        <f>'4 MAPA CALOR INHERENTE'!A67</f>
        <v>R10GIP</v>
      </c>
      <c r="B367" s="721" t="str">
        <f>'4 MAPA CALOR INHERENTE'!B67</f>
        <v xml:space="preserve">Posibilidad de afectación reputacional por requerimientos de entes de control y autoridades judiciales debido a la prescripción de trámites Jurídicos. </v>
      </c>
      <c r="C367" s="724" cm="1">
        <f t="array" ref="C367">IF(MOD(ROW()-7,6)=0, INDEX('3 PROBABIL E IMPACTO INHERENTE'!$E$7:$E$74, (ROW()-7)/6 + 1), "")</f>
        <v>0.6</v>
      </c>
      <c r="D367" s="727" cm="1">
        <f t="array" ref="D367">IF(MOD(ROW()-7,6)=0, INDEX('3 PROBABIL E IMPACTO INHERENTE'!$M$7:$M$74, (ROW()-7)/6 + 1), "")</f>
        <v>0.8</v>
      </c>
      <c r="E367" s="254">
        <v>1</v>
      </c>
      <c r="F367" s="464" t="s">
        <v>926</v>
      </c>
      <c r="G367" s="363" t="s">
        <v>927</v>
      </c>
      <c r="H367" s="363" t="s">
        <v>928</v>
      </c>
      <c r="I367" s="255" t="str">
        <f t="shared" si="81"/>
        <v>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v>
      </c>
      <c r="J367" s="366" t="s">
        <v>56</v>
      </c>
      <c r="K367" s="256">
        <v>0.25</v>
      </c>
      <c r="L367" s="256" t="s">
        <v>259</v>
      </c>
      <c r="M367" s="366" t="s">
        <v>54</v>
      </c>
      <c r="N367" s="256">
        <v>0.15</v>
      </c>
      <c r="O367" s="369" t="s">
        <v>391</v>
      </c>
      <c r="P367" s="369" t="s">
        <v>394</v>
      </c>
      <c r="Q367" s="369"/>
      <c r="R367" s="369"/>
      <c r="S367" s="256">
        <f t="shared" si="80"/>
        <v>0.4</v>
      </c>
      <c r="T367" s="256">
        <f>IF(L367='[3]11 FORMULAS'!$Q$5,C367-(C367*S367),C367)</f>
        <v>0.36</v>
      </c>
      <c r="U367" s="465">
        <f>IF(L367='[3]11 FORMULAS'!$Q$6,D367-(D367*S367),D367)</f>
        <v>0.8</v>
      </c>
      <c r="V367" s="730">
        <f t="shared" ref="V367" si="88">+IF(T372="","",T372)</f>
        <v>0.36</v>
      </c>
      <c r="W367" s="733">
        <f t="shared" ref="W367" si="89">+IF(U372="","",U372)</f>
        <v>0.8</v>
      </c>
    </row>
    <row r="368" spans="1:23" x14ac:dyDescent="0.25">
      <c r="A368" s="722"/>
      <c r="B368" s="722"/>
      <c r="C368" s="725"/>
      <c r="D368" s="728"/>
      <c r="E368" s="260">
        <v>2</v>
      </c>
      <c r="F368" s="466"/>
      <c r="G368" s="364"/>
      <c r="H368" s="364"/>
      <c r="I368" s="261" t="str">
        <f t="shared" si="81"/>
        <v xml:space="preserve">  </v>
      </c>
      <c r="J368" s="367"/>
      <c r="K368" s="262" t="s">
        <v>956</v>
      </c>
      <c r="L368" s="262" t="s">
        <v>956</v>
      </c>
      <c r="M368" s="367"/>
      <c r="N368" s="262" t="s">
        <v>956</v>
      </c>
      <c r="O368" s="370"/>
      <c r="P368" s="370"/>
      <c r="Q368" s="370"/>
      <c r="R368" s="370"/>
      <c r="S368" s="262" t="str">
        <f t="shared" si="80"/>
        <v/>
      </c>
      <c r="T368" s="262">
        <f>IF(L368='[3]11 FORMULAS'!$Q$5,T367-(T367*S368),T367)</f>
        <v>0.36</v>
      </c>
      <c r="U368" s="467">
        <f>IF(L368='[3]11 FORMULAS'!$Q$6,U367-(U367*S368),U367)</f>
        <v>0.8</v>
      </c>
      <c r="V368" s="731"/>
      <c r="W368" s="734"/>
    </row>
    <row r="369" spans="1:23" x14ac:dyDescent="0.25">
      <c r="A369" s="722"/>
      <c r="B369" s="722"/>
      <c r="C369" s="725"/>
      <c r="D369" s="728"/>
      <c r="E369" s="260">
        <v>3</v>
      </c>
      <c r="F369" s="466"/>
      <c r="G369" s="364"/>
      <c r="H369" s="364"/>
      <c r="I369" s="261" t="str">
        <f t="shared" si="81"/>
        <v xml:space="preserve">  </v>
      </c>
      <c r="J369" s="367"/>
      <c r="K369" s="262" t="s">
        <v>956</v>
      </c>
      <c r="L369" s="262" t="s">
        <v>956</v>
      </c>
      <c r="M369" s="367"/>
      <c r="N369" s="262" t="s">
        <v>956</v>
      </c>
      <c r="O369" s="370"/>
      <c r="P369" s="370"/>
      <c r="Q369" s="370"/>
      <c r="R369" s="370"/>
      <c r="S369" s="262" t="str">
        <f t="shared" si="80"/>
        <v/>
      </c>
      <c r="T369" s="262">
        <f>IF(L369='[3]11 FORMULAS'!$Q$5,T368-(T368*S369),T368)</f>
        <v>0.36</v>
      </c>
      <c r="U369" s="467">
        <f>IF(L369='[3]11 FORMULAS'!$Q$6,U368-(U368*S369),U368)</f>
        <v>0.8</v>
      </c>
      <c r="V369" s="731"/>
      <c r="W369" s="734"/>
    </row>
    <row r="370" spans="1:23" x14ac:dyDescent="0.25">
      <c r="A370" s="722"/>
      <c r="B370" s="722"/>
      <c r="C370" s="725"/>
      <c r="D370" s="728"/>
      <c r="E370" s="453">
        <v>4</v>
      </c>
      <c r="F370" s="466"/>
      <c r="G370" s="364"/>
      <c r="H370" s="364"/>
      <c r="I370" s="261" t="str">
        <f t="shared" si="81"/>
        <v xml:space="preserve">  </v>
      </c>
      <c r="J370" s="367"/>
      <c r="K370" s="262"/>
      <c r="L370" s="262"/>
      <c r="M370" s="367"/>
      <c r="N370" s="262"/>
      <c r="O370" s="370"/>
      <c r="P370" s="370"/>
      <c r="Q370" s="370"/>
      <c r="R370" s="370"/>
      <c r="S370" s="262">
        <f t="shared" si="80"/>
        <v>0</v>
      </c>
      <c r="T370" s="262">
        <f>IF(L370='[3]11 FORMULAS'!$Q$5,T369-(T369*S370),T369)</f>
        <v>0.36</v>
      </c>
      <c r="U370" s="467">
        <f>IF(L370='[3]11 FORMULAS'!$Q$6,U369-(U369*S370),U369)</f>
        <v>0.8</v>
      </c>
      <c r="V370" s="731"/>
      <c r="W370" s="734"/>
    </row>
    <row r="371" spans="1:23" x14ac:dyDescent="0.25">
      <c r="A371" s="722"/>
      <c r="B371" s="722"/>
      <c r="C371" s="725"/>
      <c r="D371" s="728"/>
      <c r="E371" s="453">
        <v>5</v>
      </c>
      <c r="F371" s="466"/>
      <c r="G371" s="364"/>
      <c r="H371" s="364"/>
      <c r="I371" s="261" t="str">
        <f t="shared" si="81"/>
        <v xml:space="preserve">  </v>
      </c>
      <c r="J371" s="367"/>
      <c r="K371" s="262"/>
      <c r="L371" s="262"/>
      <c r="M371" s="367"/>
      <c r="N371" s="262"/>
      <c r="O371" s="370"/>
      <c r="P371" s="370"/>
      <c r="Q371" s="370"/>
      <c r="R371" s="370"/>
      <c r="S371" s="262">
        <f t="shared" si="80"/>
        <v>0</v>
      </c>
      <c r="T371" s="262">
        <f>IF(L371='[3]11 FORMULAS'!$Q$5,T370-(T370*S371),T370)</f>
        <v>0.36</v>
      </c>
      <c r="U371" s="467">
        <f>IF(L371='[3]11 FORMULAS'!$Q$6,U370-(U370*S371),U370)</f>
        <v>0.8</v>
      </c>
      <c r="V371" s="731"/>
      <c r="W371" s="734"/>
    </row>
    <row r="372" spans="1:23" ht="15" thickBot="1" x14ac:dyDescent="0.3">
      <c r="A372" s="723"/>
      <c r="B372" s="723"/>
      <c r="C372" s="726"/>
      <c r="D372" s="729"/>
      <c r="E372" s="263">
        <v>6</v>
      </c>
      <c r="F372" s="468"/>
      <c r="G372" s="365"/>
      <c r="H372" s="365"/>
      <c r="I372" s="264" t="str">
        <f t="shared" si="81"/>
        <v xml:space="preserve">  </v>
      </c>
      <c r="J372" s="368"/>
      <c r="K372" s="265" t="s">
        <v>956</v>
      </c>
      <c r="L372" s="265" t="s">
        <v>956</v>
      </c>
      <c r="M372" s="368"/>
      <c r="N372" s="265" t="s">
        <v>956</v>
      </c>
      <c r="O372" s="371"/>
      <c r="P372" s="371"/>
      <c r="Q372" s="371"/>
      <c r="R372" s="371"/>
      <c r="S372" s="265" t="str">
        <f t="shared" si="80"/>
        <v/>
      </c>
      <c r="T372" s="265">
        <f>IF(L372='[3]11 FORMULAS'!$Q$5,T371-(T371*S372),T371)</f>
        <v>0.36</v>
      </c>
      <c r="U372" s="469">
        <f>IF(L372='[3]11 FORMULAS'!$Q$6,U371-(U371*S372),U371)</f>
        <v>0.8</v>
      </c>
      <c r="V372" s="732"/>
      <c r="W372" s="735"/>
    </row>
    <row r="373" spans="1:23" ht="171" x14ac:dyDescent="0.25">
      <c r="A373" s="721" t="str">
        <f>'4 MAPA CALOR INHERENTE'!A68</f>
        <v>R11GIP</v>
      </c>
      <c r="B373" s="721" t="str">
        <f>'4 MAPA CALOR INHERENTE'!B68</f>
        <v>Posibilidad de afectación reputacional por requerimientos de entes de control y autoridades judiciales  debido a permitir la prolongación Ilícita de la libertad</v>
      </c>
      <c r="C373" s="724" cm="1">
        <f t="array" ref="C373">IF(MOD(ROW()-7,6)=0, INDEX('3 PROBABIL E IMPACTO INHERENTE'!$E$7:$E$74, (ROW()-7)/6 + 1), "")</f>
        <v>0.6</v>
      </c>
      <c r="D373" s="727" cm="1">
        <f t="array" ref="D373">IF(MOD(ROW()-7,6)=0, INDEX('3 PROBABIL E IMPACTO INHERENTE'!$M$7:$M$74, (ROW()-7)/6 + 1), "")</f>
        <v>0.8</v>
      </c>
      <c r="E373" s="254">
        <v>1</v>
      </c>
      <c r="F373" s="464" t="s">
        <v>929</v>
      </c>
      <c r="G373" s="363" t="s">
        <v>924</v>
      </c>
      <c r="H373" s="363" t="s">
        <v>930</v>
      </c>
      <c r="I373" s="255" t="str">
        <f t="shared" si="81"/>
        <v>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v>
      </c>
      <c r="J373" s="366" t="s">
        <v>56</v>
      </c>
      <c r="K373" s="256">
        <v>0.25</v>
      </c>
      <c r="L373" s="256" t="s">
        <v>259</v>
      </c>
      <c r="M373" s="366" t="s">
        <v>54</v>
      </c>
      <c r="N373" s="256">
        <v>0.15</v>
      </c>
      <c r="O373" s="369" t="s">
        <v>391</v>
      </c>
      <c r="P373" s="369" t="s">
        <v>395</v>
      </c>
      <c r="Q373" s="369"/>
      <c r="R373" s="369"/>
      <c r="S373" s="256">
        <f t="shared" si="80"/>
        <v>0.4</v>
      </c>
      <c r="T373" s="256">
        <f>IF(L373='[3]11 FORMULAS'!$Q$5,C373-(C373*S373),C373)</f>
        <v>0.36</v>
      </c>
      <c r="U373" s="465">
        <f>IF(L373='[3]11 FORMULAS'!$Q$6,D373-(D373*S373),D373)</f>
        <v>0.8</v>
      </c>
      <c r="V373" s="730">
        <f t="shared" ref="V373" si="90">+IF(T378="","",T378)</f>
        <v>0.216</v>
      </c>
      <c r="W373" s="733">
        <f t="shared" ref="W373" si="91">+IF(U378="","",U378)</f>
        <v>0.8</v>
      </c>
    </row>
    <row r="374" spans="1:23" ht="185.25" x14ac:dyDescent="0.25">
      <c r="A374" s="722"/>
      <c r="B374" s="722"/>
      <c r="C374" s="725"/>
      <c r="D374" s="728"/>
      <c r="E374" s="260">
        <v>2</v>
      </c>
      <c r="F374" s="466" t="s">
        <v>931</v>
      </c>
      <c r="G374" s="364" t="s">
        <v>807</v>
      </c>
      <c r="H374" s="364" t="s">
        <v>932</v>
      </c>
      <c r="I374" s="261" t="str">
        <f t="shared" si="81"/>
        <v>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v>
      </c>
      <c r="J374" s="367" t="s">
        <v>56</v>
      </c>
      <c r="K374" s="262">
        <v>0.25</v>
      </c>
      <c r="L374" s="262" t="s">
        <v>259</v>
      </c>
      <c r="M374" s="367" t="s">
        <v>54</v>
      </c>
      <c r="N374" s="262">
        <v>0.15</v>
      </c>
      <c r="O374" s="370" t="s">
        <v>391</v>
      </c>
      <c r="P374" s="370" t="s">
        <v>395</v>
      </c>
      <c r="Q374" s="370"/>
      <c r="R374" s="370"/>
      <c r="S374" s="262">
        <f t="shared" si="80"/>
        <v>0.4</v>
      </c>
      <c r="T374" s="262">
        <f>IF(L374='[3]11 FORMULAS'!$Q$5,T373-(T373*S374),T373)</f>
        <v>0.216</v>
      </c>
      <c r="U374" s="467">
        <f>IF(L374='[3]11 FORMULAS'!$Q$6,U373-(U373*S374),U373)</f>
        <v>0.8</v>
      </c>
      <c r="V374" s="731"/>
      <c r="W374" s="734"/>
    </row>
    <row r="375" spans="1:23" x14ac:dyDescent="0.25">
      <c r="A375" s="722"/>
      <c r="B375" s="722"/>
      <c r="C375" s="725"/>
      <c r="D375" s="728"/>
      <c r="E375" s="260">
        <v>3</v>
      </c>
      <c r="F375" s="466"/>
      <c r="G375" s="364"/>
      <c r="H375" s="364"/>
      <c r="I375" s="261" t="str">
        <f t="shared" si="81"/>
        <v xml:space="preserve">  </v>
      </c>
      <c r="J375" s="367"/>
      <c r="K375" s="262" t="s">
        <v>956</v>
      </c>
      <c r="L375" s="262" t="s">
        <v>956</v>
      </c>
      <c r="M375" s="367"/>
      <c r="N375" s="262" t="s">
        <v>956</v>
      </c>
      <c r="O375" s="370"/>
      <c r="P375" s="370"/>
      <c r="Q375" s="370"/>
      <c r="R375" s="370"/>
      <c r="S375" s="262" t="str">
        <f t="shared" si="80"/>
        <v/>
      </c>
      <c r="T375" s="262">
        <f>IF(L375='[3]11 FORMULAS'!$Q$5,T374-(T374*S375),T374)</f>
        <v>0.216</v>
      </c>
      <c r="U375" s="467">
        <f>IF(L375='[3]11 FORMULAS'!$Q$6,U374-(U374*S375),U374)</f>
        <v>0.8</v>
      </c>
      <c r="V375" s="731"/>
      <c r="W375" s="734"/>
    </row>
    <row r="376" spans="1:23" x14ac:dyDescent="0.25">
      <c r="A376" s="722"/>
      <c r="B376" s="722"/>
      <c r="C376" s="725"/>
      <c r="D376" s="728"/>
      <c r="E376" s="453">
        <v>4</v>
      </c>
      <c r="F376" s="466"/>
      <c r="G376" s="364"/>
      <c r="H376" s="364"/>
      <c r="I376" s="261" t="str">
        <f t="shared" si="81"/>
        <v xml:space="preserve">  </v>
      </c>
      <c r="J376" s="367"/>
      <c r="K376" s="262"/>
      <c r="L376" s="262"/>
      <c r="M376" s="367"/>
      <c r="N376" s="262"/>
      <c r="O376" s="370"/>
      <c r="P376" s="370"/>
      <c r="Q376" s="370"/>
      <c r="R376" s="370"/>
      <c r="S376" s="262">
        <f t="shared" si="80"/>
        <v>0</v>
      </c>
      <c r="T376" s="262">
        <f>IF(L376='[3]11 FORMULAS'!$Q$5,T375-(T375*S376),T375)</f>
        <v>0.216</v>
      </c>
      <c r="U376" s="467">
        <f>IF(L376='[3]11 FORMULAS'!$Q$6,U375-(U375*S376),U375)</f>
        <v>0.8</v>
      </c>
      <c r="V376" s="731"/>
      <c r="W376" s="734"/>
    </row>
    <row r="377" spans="1:23" ht="14.25" customHeight="1" x14ac:dyDescent="0.25">
      <c r="A377" s="722"/>
      <c r="B377" s="722"/>
      <c r="C377" s="725"/>
      <c r="D377" s="728"/>
      <c r="E377" s="453">
        <v>5</v>
      </c>
      <c r="F377" s="466"/>
      <c r="G377" s="364"/>
      <c r="H377" s="364"/>
      <c r="I377" s="261" t="str">
        <f t="shared" si="81"/>
        <v xml:space="preserve">  </v>
      </c>
      <c r="J377" s="367"/>
      <c r="K377" s="262"/>
      <c r="L377" s="262"/>
      <c r="M377" s="367"/>
      <c r="N377" s="262"/>
      <c r="O377" s="370"/>
      <c r="P377" s="370"/>
      <c r="Q377" s="370"/>
      <c r="R377" s="370"/>
      <c r="S377" s="262">
        <f t="shared" si="80"/>
        <v>0</v>
      </c>
      <c r="T377" s="262">
        <f>IF(L377='[3]11 FORMULAS'!$Q$5,T376-(T376*S377),T376)</f>
        <v>0.216</v>
      </c>
      <c r="U377" s="467">
        <f>IF(L377='[3]11 FORMULAS'!$Q$6,U376-(U376*S377),U376)</f>
        <v>0.8</v>
      </c>
      <c r="V377" s="731"/>
      <c r="W377" s="734"/>
    </row>
    <row r="378" spans="1:23" ht="15" thickBot="1" x14ac:dyDescent="0.3">
      <c r="A378" s="723"/>
      <c r="B378" s="723"/>
      <c r="C378" s="726"/>
      <c r="D378" s="729"/>
      <c r="E378" s="263">
        <v>6</v>
      </c>
      <c r="F378" s="468"/>
      <c r="G378" s="365"/>
      <c r="H378" s="365"/>
      <c r="I378" s="264" t="str">
        <f t="shared" si="81"/>
        <v xml:space="preserve">  </v>
      </c>
      <c r="J378" s="368"/>
      <c r="K378" s="265" t="s">
        <v>956</v>
      </c>
      <c r="L378" s="265" t="s">
        <v>956</v>
      </c>
      <c r="M378" s="368"/>
      <c r="N378" s="265" t="s">
        <v>956</v>
      </c>
      <c r="O378" s="371"/>
      <c r="P378" s="371"/>
      <c r="Q378" s="371"/>
      <c r="R378" s="371"/>
      <c r="S378" s="265" t="str">
        <f t="shared" si="80"/>
        <v/>
      </c>
      <c r="T378" s="265">
        <f>IF(L378='[3]11 FORMULAS'!$Q$5,T377-(T377*S378),T377)</f>
        <v>0.216</v>
      </c>
      <c r="U378" s="469">
        <f>IF(L378='[3]11 FORMULAS'!$Q$6,U377-(U377*S378),U377)</f>
        <v>0.8</v>
      </c>
      <c r="V378" s="732"/>
      <c r="W378" s="735"/>
    </row>
    <row r="379" spans="1:23" ht="185.25" x14ac:dyDescent="0.25">
      <c r="A379" s="721" t="str">
        <f>'4 MAPA CALOR INHERENTE'!A69</f>
        <v>R12GIP</v>
      </c>
      <c r="B379" s="721" t="str">
        <f>'4 MAPA CALOR INHERENTE'!B69</f>
        <v>Posibilidad de afectación reputacional por requerimientos de entes de control y autoridades judiciales debido a Hojas de vida incompletas, desactualizadas o imprecisas (Física o en el aplicativo SISIPEC WEB)</v>
      </c>
      <c r="C379" s="724" cm="1">
        <f t="array" ref="C379">IF(MOD(ROW()-7,6)=0, INDEX('3 PROBABIL E IMPACTO INHERENTE'!$E$7:$E$74, (ROW()-7)/6 + 1), "")</f>
        <v>0.6</v>
      </c>
      <c r="D379" s="727" cm="1">
        <f t="array" ref="D379">IF(MOD(ROW()-7,6)=0, INDEX('3 PROBABIL E IMPACTO INHERENTE'!$M$7:$M$74, (ROW()-7)/6 + 1), "")</f>
        <v>0.8</v>
      </c>
      <c r="E379" s="254">
        <v>1</v>
      </c>
      <c r="F379" s="464" t="s">
        <v>933</v>
      </c>
      <c r="G379" s="363" t="s">
        <v>934</v>
      </c>
      <c r="H379" s="363" t="s">
        <v>935</v>
      </c>
      <c r="I379" s="255" t="str">
        <f t="shared" si="81"/>
        <v>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v>
      </c>
      <c r="J379" s="366" t="s">
        <v>56</v>
      </c>
      <c r="K379" s="256">
        <v>0.25</v>
      </c>
      <c r="L379" s="256" t="s">
        <v>259</v>
      </c>
      <c r="M379" s="366" t="s">
        <v>54</v>
      </c>
      <c r="N379" s="256">
        <v>0.15</v>
      </c>
      <c r="O379" s="369" t="s">
        <v>391</v>
      </c>
      <c r="P379" s="369" t="s">
        <v>394</v>
      </c>
      <c r="Q379" s="369"/>
      <c r="R379" s="369"/>
      <c r="S379" s="256">
        <f t="shared" si="80"/>
        <v>0.4</v>
      </c>
      <c r="T379" s="256">
        <f>IF(L379='[3]11 FORMULAS'!$Q$5,C379-(C379*S379),C379)</f>
        <v>0.36</v>
      </c>
      <c r="U379" s="465">
        <f>IF(L379='[3]11 FORMULAS'!$Q$6,D379-(D379*S379),D379)</f>
        <v>0.8</v>
      </c>
      <c r="V379" s="730">
        <f t="shared" ref="V379" si="92">+IF(T384="","",T384)</f>
        <v>0.36</v>
      </c>
      <c r="W379" s="733">
        <f t="shared" ref="W379" si="93">+IF(U384="","",U384)</f>
        <v>0.8</v>
      </c>
    </row>
    <row r="380" spans="1:23" x14ac:dyDescent="0.25">
      <c r="A380" s="722"/>
      <c r="B380" s="722"/>
      <c r="C380" s="725"/>
      <c r="D380" s="728"/>
      <c r="E380" s="260">
        <v>2</v>
      </c>
      <c r="F380" s="466"/>
      <c r="G380" s="364"/>
      <c r="H380" s="364"/>
      <c r="I380" s="261" t="str">
        <f t="shared" si="81"/>
        <v xml:space="preserve">  </v>
      </c>
      <c r="J380" s="367"/>
      <c r="K380" s="262" t="s">
        <v>956</v>
      </c>
      <c r="L380" s="262" t="s">
        <v>956</v>
      </c>
      <c r="M380" s="367"/>
      <c r="N380" s="262" t="s">
        <v>956</v>
      </c>
      <c r="O380" s="370"/>
      <c r="P380" s="370"/>
      <c r="Q380" s="370"/>
      <c r="R380" s="370"/>
      <c r="S380" s="262" t="str">
        <f t="shared" si="80"/>
        <v/>
      </c>
      <c r="T380" s="262">
        <f>IF(L380='[3]11 FORMULAS'!$Q$5,T379-(T379*S380),T379)</f>
        <v>0.36</v>
      </c>
      <c r="U380" s="467">
        <f>IF(L380='[3]11 FORMULAS'!$Q$6,U379-(U379*S380),U379)</f>
        <v>0.8</v>
      </c>
      <c r="V380" s="731"/>
      <c r="W380" s="734"/>
    </row>
    <row r="381" spans="1:23" x14ac:dyDescent="0.25">
      <c r="A381" s="722"/>
      <c r="B381" s="722"/>
      <c r="C381" s="725"/>
      <c r="D381" s="728"/>
      <c r="E381" s="260">
        <v>3</v>
      </c>
      <c r="F381" s="466"/>
      <c r="G381" s="364"/>
      <c r="H381" s="364"/>
      <c r="I381" s="261" t="str">
        <f t="shared" si="81"/>
        <v xml:space="preserve">  </v>
      </c>
      <c r="J381" s="367"/>
      <c r="K381" s="262" t="s">
        <v>956</v>
      </c>
      <c r="L381" s="262" t="s">
        <v>956</v>
      </c>
      <c r="M381" s="367"/>
      <c r="N381" s="262" t="s">
        <v>956</v>
      </c>
      <c r="O381" s="370"/>
      <c r="P381" s="370"/>
      <c r="Q381" s="370"/>
      <c r="R381" s="370"/>
      <c r="S381" s="262" t="str">
        <f t="shared" si="80"/>
        <v/>
      </c>
      <c r="T381" s="262">
        <f>IF(L381='[3]11 FORMULAS'!$Q$5,T380-(T380*S381),T380)</f>
        <v>0.36</v>
      </c>
      <c r="U381" s="467">
        <f>IF(L381='[3]11 FORMULAS'!$Q$6,U380-(U380*S381),U380)</f>
        <v>0.8</v>
      </c>
      <c r="V381" s="731"/>
      <c r="W381" s="734"/>
    </row>
    <row r="382" spans="1:23" x14ac:dyDescent="0.25">
      <c r="A382" s="722"/>
      <c r="B382" s="722"/>
      <c r="C382" s="725"/>
      <c r="D382" s="728"/>
      <c r="E382" s="453">
        <v>4</v>
      </c>
      <c r="F382" s="466"/>
      <c r="G382" s="364"/>
      <c r="H382" s="364"/>
      <c r="I382" s="261" t="str">
        <f t="shared" si="81"/>
        <v xml:space="preserve">  </v>
      </c>
      <c r="J382" s="367"/>
      <c r="K382" s="262"/>
      <c r="L382" s="262"/>
      <c r="M382" s="367"/>
      <c r="N382" s="262"/>
      <c r="O382" s="370"/>
      <c r="P382" s="370"/>
      <c r="Q382" s="370"/>
      <c r="R382" s="370"/>
      <c r="S382" s="262">
        <f t="shared" si="80"/>
        <v>0</v>
      </c>
      <c r="T382" s="262">
        <f>IF(L382='[3]11 FORMULAS'!$Q$5,T381-(T381*S382),T381)</f>
        <v>0.36</v>
      </c>
      <c r="U382" s="467">
        <f>IF(L382='[3]11 FORMULAS'!$Q$6,U381-(U381*S382),U381)</f>
        <v>0.8</v>
      </c>
      <c r="V382" s="731"/>
      <c r="W382" s="734"/>
    </row>
    <row r="383" spans="1:23" x14ac:dyDescent="0.25">
      <c r="A383" s="722"/>
      <c r="B383" s="722"/>
      <c r="C383" s="725"/>
      <c r="D383" s="728"/>
      <c r="E383" s="453">
        <v>5</v>
      </c>
      <c r="F383" s="466"/>
      <c r="G383" s="364"/>
      <c r="H383" s="364"/>
      <c r="I383" s="261" t="str">
        <f t="shared" si="81"/>
        <v xml:space="preserve">  </v>
      </c>
      <c r="J383" s="367"/>
      <c r="K383" s="262"/>
      <c r="L383" s="262"/>
      <c r="M383" s="367"/>
      <c r="N383" s="262"/>
      <c r="O383" s="370"/>
      <c r="P383" s="370"/>
      <c r="Q383" s="370"/>
      <c r="R383" s="370"/>
      <c r="S383" s="262">
        <f t="shared" si="80"/>
        <v>0</v>
      </c>
      <c r="T383" s="262">
        <f>IF(L383='[3]11 FORMULAS'!$Q$5,T382-(T382*S383),T382)</f>
        <v>0.36</v>
      </c>
      <c r="U383" s="467">
        <f>IF(L383='[3]11 FORMULAS'!$Q$6,U382-(U382*S383),U382)</f>
        <v>0.8</v>
      </c>
      <c r="V383" s="731"/>
      <c r="W383" s="734"/>
    </row>
    <row r="384" spans="1:23" ht="15" thickBot="1" x14ac:dyDescent="0.3">
      <c r="A384" s="723"/>
      <c r="B384" s="723"/>
      <c r="C384" s="726"/>
      <c r="D384" s="729"/>
      <c r="E384" s="263">
        <v>6</v>
      </c>
      <c r="F384" s="468"/>
      <c r="G384" s="365"/>
      <c r="H384" s="365"/>
      <c r="I384" s="264" t="str">
        <f t="shared" si="81"/>
        <v xml:space="preserve">  </v>
      </c>
      <c r="J384" s="368"/>
      <c r="K384" s="265" t="s">
        <v>956</v>
      </c>
      <c r="L384" s="265" t="s">
        <v>956</v>
      </c>
      <c r="M384" s="368"/>
      <c r="N384" s="265" t="s">
        <v>956</v>
      </c>
      <c r="O384" s="371"/>
      <c r="P384" s="371"/>
      <c r="Q384" s="371"/>
      <c r="R384" s="371"/>
      <c r="S384" s="265" t="str">
        <f t="shared" si="80"/>
        <v/>
      </c>
      <c r="T384" s="265">
        <f>IF(L384='[3]11 FORMULAS'!$Q$5,T383-(T383*S384),T383)</f>
        <v>0.36</v>
      </c>
      <c r="U384" s="469">
        <f>IF(L384='[3]11 FORMULAS'!$Q$6,U383-(U383*S384),U383)</f>
        <v>0.8</v>
      </c>
      <c r="V384" s="732"/>
      <c r="W384" s="735"/>
    </row>
    <row r="385" spans="1:23" ht="14.25" customHeight="1" x14ac:dyDescent="0.25">
      <c r="A385" s="721" t="str">
        <f>'4 MAPA CALOR INHERENTE'!A70</f>
        <v>R13GIP</v>
      </c>
      <c r="B385" s="721" t="str">
        <f>'4 MAPA CALOR INHERENTE'!B70</f>
        <v>Posibilidad de afectación reputacional por requerimientos de entes de control y autoridades judiciales debido a conceder u otorgar libertad o trasladar a una PPL sin el debido cumplimiento de los requisitos legales.</v>
      </c>
      <c r="C385" s="724" cm="1">
        <f t="array" ref="C385">IF(MOD(ROW()-7,6)=0, INDEX('3 PROBABIL E IMPACTO INHERENTE'!$E$7:$E$74, (ROW()-7)/6 + 1), "")</f>
        <v>0.6</v>
      </c>
      <c r="D385" s="727" cm="1">
        <f t="array" ref="D385">IF(MOD(ROW()-7,6)=0, INDEX('3 PROBABIL E IMPACTO INHERENTE'!$M$7:$M$74, (ROW()-7)/6 + 1), "")</f>
        <v>0.8</v>
      </c>
      <c r="E385" s="254">
        <v>1</v>
      </c>
      <c r="F385" s="464" t="s">
        <v>936</v>
      </c>
      <c r="G385" s="363" t="s">
        <v>937</v>
      </c>
      <c r="H385" s="363" t="s">
        <v>938</v>
      </c>
      <c r="I385" s="255" t="str">
        <f t="shared" si="81"/>
        <v>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v>
      </c>
      <c r="J385" s="366" t="s">
        <v>56</v>
      </c>
      <c r="K385" s="256">
        <v>0.25</v>
      </c>
      <c r="L385" s="256" t="s">
        <v>259</v>
      </c>
      <c r="M385" s="366" t="s">
        <v>54</v>
      </c>
      <c r="N385" s="256">
        <v>0.15</v>
      </c>
      <c r="O385" s="369" t="s">
        <v>391</v>
      </c>
      <c r="P385" s="369" t="s">
        <v>394</v>
      </c>
      <c r="Q385" s="369"/>
      <c r="R385" s="369"/>
      <c r="S385" s="256">
        <f t="shared" si="80"/>
        <v>0.4</v>
      </c>
      <c r="T385" s="256">
        <f>IF(L385='[3]11 FORMULAS'!$Q$5,C385-(C385*S385),C385)</f>
        <v>0.36</v>
      </c>
      <c r="U385" s="465">
        <f>IF(L385='[3]11 FORMULAS'!$Q$6,D385-(D385*S385),D385)</f>
        <v>0.8</v>
      </c>
      <c r="V385" s="730">
        <f t="shared" ref="V385" si="94">+IF(T390="","",T390)</f>
        <v>0.36</v>
      </c>
      <c r="W385" s="733">
        <f t="shared" ref="W385" si="95">+IF(U390="","",U390)</f>
        <v>0.8</v>
      </c>
    </row>
    <row r="386" spans="1:23" x14ac:dyDescent="0.25">
      <c r="A386" s="722"/>
      <c r="B386" s="722"/>
      <c r="C386" s="725"/>
      <c r="D386" s="728"/>
      <c r="E386" s="260">
        <v>2</v>
      </c>
      <c r="F386" s="466"/>
      <c r="G386" s="364"/>
      <c r="H386" s="364"/>
      <c r="I386" s="261" t="str">
        <f t="shared" si="81"/>
        <v xml:space="preserve">  </v>
      </c>
      <c r="J386" s="367"/>
      <c r="K386" s="262" t="s">
        <v>956</v>
      </c>
      <c r="L386" s="262" t="s">
        <v>956</v>
      </c>
      <c r="M386" s="367"/>
      <c r="N386" s="262" t="s">
        <v>956</v>
      </c>
      <c r="O386" s="370"/>
      <c r="P386" s="370"/>
      <c r="Q386" s="370"/>
      <c r="R386" s="370"/>
      <c r="S386" s="262" t="str">
        <f t="shared" si="80"/>
        <v/>
      </c>
      <c r="T386" s="262">
        <f>IF(L386='[3]11 FORMULAS'!$Q$5,T385-(T385*S386),T385)</f>
        <v>0.36</v>
      </c>
      <c r="U386" s="467">
        <f>IF(L386='[3]11 FORMULAS'!$Q$6,U385-(U385*S386),U385)</f>
        <v>0.8</v>
      </c>
      <c r="V386" s="731"/>
      <c r="W386" s="734"/>
    </row>
    <row r="387" spans="1:23" x14ac:dyDescent="0.25">
      <c r="A387" s="722"/>
      <c r="B387" s="722"/>
      <c r="C387" s="725"/>
      <c r="D387" s="728"/>
      <c r="E387" s="260">
        <v>3</v>
      </c>
      <c r="F387" s="466"/>
      <c r="G387" s="364"/>
      <c r="H387" s="364"/>
      <c r="I387" s="261" t="str">
        <f t="shared" si="81"/>
        <v xml:space="preserve">  </v>
      </c>
      <c r="J387" s="367"/>
      <c r="K387" s="262" t="s">
        <v>956</v>
      </c>
      <c r="L387" s="262" t="s">
        <v>956</v>
      </c>
      <c r="M387" s="367"/>
      <c r="N387" s="262" t="s">
        <v>956</v>
      </c>
      <c r="O387" s="370"/>
      <c r="P387" s="370"/>
      <c r="Q387" s="370"/>
      <c r="R387" s="370"/>
      <c r="S387" s="262" t="str">
        <f t="shared" si="80"/>
        <v/>
      </c>
      <c r="T387" s="262">
        <f>IF(L387='[3]11 FORMULAS'!$Q$5,T386-(T386*S387),T386)</f>
        <v>0.36</v>
      </c>
      <c r="U387" s="467">
        <f>IF(L387='[3]11 FORMULAS'!$Q$6,U386-(U386*S387),U386)</f>
        <v>0.8</v>
      </c>
      <c r="V387" s="731"/>
      <c r="W387" s="734"/>
    </row>
    <row r="388" spans="1:23" x14ac:dyDescent="0.25">
      <c r="A388" s="722"/>
      <c r="B388" s="722"/>
      <c r="C388" s="725"/>
      <c r="D388" s="728"/>
      <c r="E388" s="453">
        <v>4</v>
      </c>
      <c r="F388" s="466"/>
      <c r="G388" s="364"/>
      <c r="H388" s="364"/>
      <c r="I388" s="261" t="str">
        <f t="shared" si="81"/>
        <v xml:space="preserve">  </v>
      </c>
      <c r="J388" s="367"/>
      <c r="K388" s="262"/>
      <c r="L388" s="262"/>
      <c r="M388" s="367"/>
      <c r="N388" s="262"/>
      <c r="O388" s="370"/>
      <c r="P388" s="370"/>
      <c r="Q388" s="370"/>
      <c r="R388" s="370"/>
      <c r="S388" s="262">
        <f t="shared" si="80"/>
        <v>0</v>
      </c>
      <c r="T388" s="262">
        <f>IF(L388='[3]11 FORMULAS'!$Q$5,T387-(T387*S388),T387)</f>
        <v>0.36</v>
      </c>
      <c r="U388" s="467">
        <f>IF(L388='[3]11 FORMULAS'!$Q$6,U387-(U387*S388),U387)</f>
        <v>0.8</v>
      </c>
      <c r="V388" s="731"/>
      <c r="W388" s="734"/>
    </row>
    <row r="389" spans="1:23" x14ac:dyDescent="0.25">
      <c r="A389" s="722"/>
      <c r="B389" s="722"/>
      <c r="C389" s="725"/>
      <c r="D389" s="728"/>
      <c r="E389" s="453">
        <v>5</v>
      </c>
      <c r="F389" s="466"/>
      <c r="G389" s="364"/>
      <c r="H389" s="364"/>
      <c r="I389" s="261" t="str">
        <f t="shared" si="81"/>
        <v xml:space="preserve">  </v>
      </c>
      <c r="J389" s="367"/>
      <c r="K389" s="262"/>
      <c r="L389" s="262"/>
      <c r="M389" s="367"/>
      <c r="N389" s="262"/>
      <c r="O389" s="370"/>
      <c r="P389" s="370"/>
      <c r="Q389" s="370"/>
      <c r="R389" s="370"/>
      <c r="S389" s="262">
        <f t="shared" si="80"/>
        <v>0</v>
      </c>
      <c r="T389" s="262">
        <f>IF(L389='[3]11 FORMULAS'!$Q$5,T388-(T388*S389),T388)</f>
        <v>0.36</v>
      </c>
      <c r="U389" s="467">
        <f>IF(L389='[3]11 FORMULAS'!$Q$6,U388-(U388*S389),U388)</f>
        <v>0.8</v>
      </c>
      <c r="V389" s="731"/>
      <c r="W389" s="734"/>
    </row>
    <row r="390" spans="1:23" ht="15" thickBot="1" x14ac:dyDescent="0.3">
      <c r="A390" s="723"/>
      <c r="B390" s="723"/>
      <c r="C390" s="726"/>
      <c r="D390" s="729"/>
      <c r="E390" s="263">
        <v>6</v>
      </c>
      <c r="F390" s="468"/>
      <c r="G390" s="365"/>
      <c r="H390" s="365"/>
      <c r="I390" s="264" t="str">
        <f t="shared" si="81"/>
        <v xml:space="preserve">  </v>
      </c>
      <c r="J390" s="368"/>
      <c r="K390" s="265" t="s">
        <v>956</v>
      </c>
      <c r="L390" s="265" t="s">
        <v>956</v>
      </c>
      <c r="M390" s="368"/>
      <c r="N390" s="265" t="s">
        <v>956</v>
      </c>
      <c r="O390" s="371"/>
      <c r="P390" s="371"/>
      <c r="Q390" s="371"/>
      <c r="R390" s="371"/>
      <c r="S390" s="265" t="str">
        <f t="shared" si="80"/>
        <v/>
      </c>
      <c r="T390" s="265">
        <f>IF(L390='[3]11 FORMULAS'!$Q$5,T389-(T389*S390),T389)</f>
        <v>0.36</v>
      </c>
      <c r="U390" s="469">
        <f>IF(L390='[3]11 FORMULAS'!$Q$6,U389-(U389*S390),U389)</f>
        <v>0.8</v>
      </c>
      <c r="V390" s="732"/>
      <c r="W390" s="735"/>
    </row>
    <row r="391" spans="1:23" ht="185.25" x14ac:dyDescent="0.25">
      <c r="A391" s="721" t="str">
        <f>'4 MAPA CALOR INHERENTE'!A71</f>
        <v>R14GIP</v>
      </c>
      <c r="B391" s="721" t="str">
        <f>'4 MAPA CALOR INHERENTE'!B71</f>
        <v xml:space="preserve">Posibilidad de afectación reputacional por requerimientos de entes de control y autoridades judiciales  debido a la privación ilegal de la libertad </v>
      </c>
      <c r="C391" s="724" cm="1">
        <f t="array" ref="C391">IF(MOD(ROW()-7,6)=0, INDEX('3 PROBABIL E IMPACTO INHERENTE'!$E$7:$E$74, (ROW()-7)/6 + 1), "")</f>
        <v>0.6</v>
      </c>
      <c r="D391" s="727" cm="1">
        <f t="array" ref="D391">IF(MOD(ROW()-7,6)=0, INDEX('3 PROBABIL E IMPACTO INHERENTE'!$M$7:$M$74, (ROW()-7)/6 + 1), "")</f>
        <v>0.8</v>
      </c>
      <c r="E391" s="254">
        <v>1</v>
      </c>
      <c r="F391" s="464" t="s">
        <v>939</v>
      </c>
      <c r="G391" s="363" t="s">
        <v>702</v>
      </c>
      <c r="H391" s="363" t="s">
        <v>940</v>
      </c>
      <c r="I391" s="255" t="str">
        <f t="shared" si="81"/>
        <v>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v>
      </c>
      <c r="J391" s="366" t="s">
        <v>56</v>
      </c>
      <c r="K391" s="256">
        <v>0.25</v>
      </c>
      <c r="L391" s="256" t="s">
        <v>259</v>
      </c>
      <c r="M391" s="366" t="s">
        <v>54</v>
      </c>
      <c r="N391" s="256">
        <v>0.15</v>
      </c>
      <c r="O391" s="369" t="s">
        <v>391</v>
      </c>
      <c r="P391" s="369" t="s">
        <v>394</v>
      </c>
      <c r="Q391" s="369"/>
      <c r="R391" s="369"/>
      <c r="S391" s="256">
        <f t="shared" si="80"/>
        <v>0.4</v>
      </c>
      <c r="T391" s="256">
        <f>IF(L391='[3]11 FORMULAS'!$Q$5,C391-(C391*S391),C391)</f>
        <v>0.36</v>
      </c>
      <c r="U391" s="465">
        <f>IF(L391='[3]11 FORMULAS'!$Q$6,D391-(D391*S391),D391)</f>
        <v>0.8</v>
      </c>
      <c r="V391" s="730">
        <f t="shared" ref="V391" si="96">+IF(T396="","",T396)</f>
        <v>0.216</v>
      </c>
      <c r="W391" s="733">
        <f t="shared" ref="W391" si="97">+IF(U396="","",U396)</f>
        <v>0.8</v>
      </c>
    </row>
    <row r="392" spans="1:23" ht="185.25" x14ac:dyDescent="0.25">
      <c r="A392" s="722"/>
      <c r="B392" s="722"/>
      <c r="C392" s="725"/>
      <c r="D392" s="728"/>
      <c r="E392" s="260">
        <v>2</v>
      </c>
      <c r="F392" s="466" t="s">
        <v>941</v>
      </c>
      <c r="G392" s="364" t="s">
        <v>942</v>
      </c>
      <c r="H392" s="364" t="s">
        <v>943</v>
      </c>
      <c r="I392" s="261" t="str">
        <f t="shared" si="81"/>
        <v>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v>
      </c>
      <c r="J392" s="367" t="s">
        <v>56</v>
      </c>
      <c r="K392" s="262">
        <v>0.25</v>
      </c>
      <c r="L392" s="262" t="s">
        <v>259</v>
      </c>
      <c r="M392" s="367" t="s">
        <v>54</v>
      </c>
      <c r="N392" s="262">
        <v>0.15</v>
      </c>
      <c r="O392" s="370" t="s">
        <v>391</v>
      </c>
      <c r="P392" s="370" t="s">
        <v>394</v>
      </c>
      <c r="Q392" s="370"/>
      <c r="R392" s="370"/>
      <c r="S392" s="262">
        <f t="shared" si="80"/>
        <v>0.4</v>
      </c>
      <c r="T392" s="262">
        <f>IF(L392='[3]11 FORMULAS'!$Q$5,T391-(T391*S392),T391)</f>
        <v>0.216</v>
      </c>
      <c r="U392" s="467">
        <f>IF(L392='[3]11 FORMULAS'!$Q$6,U391-(U391*S392),U391)</f>
        <v>0.8</v>
      </c>
      <c r="V392" s="731"/>
      <c r="W392" s="734"/>
    </row>
    <row r="393" spans="1:23" x14ac:dyDescent="0.25">
      <c r="A393" s="722"/>
      <c r="B393" s="722"/>
      <c r="C393" s="725"/>
      <c r="D393" s="728"/>
      <c r="E393" s="260">
        <v>3</v>
      </c>
      <c r="F393" s="466"/>
      <c r="G393" s="364"/>
      <c r="H393" s="364"/>
      <c r="I393" s="261" t="str">
        <f t="shared" si="81"/>
        <v xml:space="preserve">  </v>
      </c>
      <c r="J393" s="367"/>
      <c r="K393" s="262" t="s">
        <v>956</v>
      </c>
      <c r="L393" s="262" t="s">
        <v>956</v>
      </c>
      <c r="M393" s="367"/>
      <c r="N393" s="262" t="s">
        <v>956</v>
      </c>
      <c r="O393" s="370"/>
      <c r="P393" s="370"/>
      <c r="Q393" s="370"/>
      <c r="R393" s="370"/>
      <c r="S393" s="262" t="str">
        <f t="shared" si="80"/>
        <v/>
      </c>
      <c r="T393" s="262">
        <f>IF(L393='[3]11 FORMULAS'!$Q$5,T392-(T392*S393),T392)</f>
        <v>0.216</v>
      </c>
      <c r="U393" s="467">
        <f>IF(L393='[3]11 FORMULAS'!$Q$6,U392-(U392*S393),U392)</f>
        <v>0.8</v>
      </c>
      <c r="V393" s="731"/>
      <c r="W393" s="734"/>
    </row>
    <row r="394" spans="1:23" x14ac:dyDescent="0.25">
      <c r="A394" s="722"/>
      <c r="B394" s="722"/>
      <c r="C394" s="725"/>
      <c r="D394" s="728"/>
      <c r="E394" s="453">
        <v>4</v>
      </c>
      <c r="F394" s="466"/>
      <c r="G394" s="364"/>
      <c r="H394" s="364"/>
      <c r="I394" s="261" t="str">
        <f t="shared" si="81"/>
        <v xml:space="preserve">  </v>
      </c>
      <c r="J394" s="367"/>
      <c r="K394" s="262"/>
      <c r="L394" s="262"/>
      <c r="M394" s="367"/>
      <c r="N394" s="262"/>
      <c r="O394" s="370"/>
      <c r="P394" s="370"/>
      <c r="Q394" s="370"/>
      <c r="R394" s="370"/>
      <c r="S394" s="262">
        <f t="shared" si="80"/>
        <v>0</v>
      </c>
      <c r="T394" s="262">
        <f>IF(L394='[3]11 FORMULAS'!$Q$5,T393-(T393*S394),T393)</f>
        <v>0.216</v>
      </c>
      <c r="U394" s="467">
        <f>IF(L394='[3]11 FORMULAS'!$Q$6,U393-(U393*S394),U393)</f>
        <v>0.8</v>
      </c>
      <c r="V394" s="731"/>
      <c r="W394" s="734"/>
    </row>
    <row r="395" spans="1:23" ht="14.25" customHeight="1" x14ac:dyDescent="0.25">
      <c r="A395" s="722"/>
      <c r="B395" s="722"/>
      <c r="C395" s="725"/>
      <c r="D395" s="728"/>
      <c r="E395" s="453">
        <v>5</v>
      </c>
      <c r="F395" s="466"/>
      <c r="G395" s="364"/>
      <c r="H395" s="364"/>
      <c r="I395" s="261" t="str">
        <f t="shared" si="81"/>
        <v xml:space="preserve">  </v>
      </c>
      <c r="J395" s="367"/>
      <c r="K395" s="262"/>
      <c r="L395" s="262"/>
      <c r="M395" s="367"/>
      <c r="N395" s="262"/>
      <c r="O395" s="370"/>
      <c r="P395" s="370"/>
      <c r="Q395" s="370"/>
      <c r="R395" s="370"/>
      <c r="S395" s="262">
        <f t="shared" si="80"/>
        <v>0</v>
      </c>
      <c r="T395" s="262">
        <f>IF(L395='[3]11 FORMULAS'!$Q$5,T394-(T394*S395),T394)</f>
        <v>0.216</v>
      </c>
      <c r="U395" s="467">
        <f>IF(L395='[3]11 FORMULAS'!$Q$6,U394-(U394*S395),U394)</f>
        <v>0.8</v>
      </c>
      <c r="V395" s="731"/>
      <c r="W395" s="734"/>
    </row>
    <row r="396" spans="1:23" ht="15" thickBot="1" x14ac:dyDescent="0.3">
      <c r="A396" s="723"/>
      <c r="B396" s="723"/>
      <c r="C396" s="726"/>
      <c r="D396" s="729"/>
      <c r="E396" s="263">
        <v>6</v>
      </c>
      <c r="F396" s="468"/>
      <c r="G396" s="365"/>
      <c r="H396" s="365"/>
      <c r="I396" s="264" t="str">
        <f t="shared" si="81"/>
        <v xml:space="preserve">  </v>
      </c>
      <c r="J396" s="368"/>
      <c r="K396" s="265" t="s">
        <v>956</v>
      </c>
      <c r="L396" s="265" t="s">
        <v>956</v>
      </c>
      <c r="M396" s="368"/>
      <c r="N396" s="265" t="s">
        <v>956</v>
      </c>
      <c r="O396" s="371"/>
      <c r="P396" s="371"/>
      <c r="Q396" s="371"/>
      <c r="R396" s="371"/>
      <c r="S396" s="265" t="str">
        <f t="shared" si="80"/>
        <v/>
      </c>
      <c r="T396" s="265">
        <f>IF(L396='[3]11 FORMULAS'!$Q$5,T395-(T395*S396),T395)</f>
        <v>0.216</v>
      </c>
      <c r="U396" s="469">
        <f>IF(L396='[3]11 FORMULAS'!$Q$6,U395-(U395*S396),U395)</f>
        <v>0.8</v>
      </c>
      <c r="V396" s="732"/>
      <c r="W396" s="735"/>
    </row>
    <row r="397" spans="1:23" ht="156.75" x14ac:dyDescent="0.25">
      <c r="A397" s="721" t="str">
        <f>'4 MAPA CALOR INHERENTE'!A72</f>
        <v>R1GCI</v>
      </c>
      <c r="B397" s="721" t="str">
        <f>'4 MAPA CALOR INHERENTE'!B72</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397" s="724" cm="1">
        <f t="array" ref="C397">IF(MOD(ROW()-7,6)=0, INDEX('3 PROBABIL E IMPACTO INHERENTE'!$E$7:$E$74, (ROW()-7)/6 + 1), "")</f>
        <v>0.6</v>
      </c>
      <c r="D397" s="727" cm="1">
        <f t="array" ref="D397">IF(MOD(ROW()-7,6)=0, INDEX('3 PROBABIL E IMPACTO INHERENTE'!$M$7:$M$74, (ROW()-7)/6 + 1), "")</f>
        <v>0.4</v>
      </c>
      <c r="E397" s="254">
        <v>1</v>
      </c>
      <c r="F397" s="464" t="s">
        <v>944</v>
      </c>
      <c r="G397" s="363" t="s">
        <v>728</v>
      </c>
      <c r="H397" s="363" t="s">
        <v>945</v>
      </c>
      <c r="I397" s="255" t="str">
        <f t="shared" si="81"/>
        <v>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v>
      </c>
      <c r="J397" s="366" t="s">
        <v>56</v>
      </c>
      <c r="K397" s="256">
        <v>0.25</v>
      </c>
      <c r="L397" s="256" t="s">
        <v>259</v>
      </c>
      <c r="M397" s="366" t="s">
        <v>54</v>
      </c>
      <c r="N397" s="256">
        <v>0.15</v>
      </c>
      <c r="O397" s="369" t="s">
        <v>391</v>
      </c>
      <c r="P397" s="369" t="s">
        <v>402</v>
      </c>
      <c r="Q397" s="369"/>
      <c r="R397" s="369"/>
      <c r="S397" s="256">
        <f t="shared" si="80"/>
        <v>0.4</v>
      </c>
      <c r="T397" s="256">
        <f>IF(L397='[3]11 FORMULAS'!$Q$5,C397-(C397*S397),C397)</f>
        <v>0.36</v>
      </c>
      <c r="U397" s="465">
        <f>IF(L397='[3]11 FORMULAS'!$Q$6,D397-(D397*S397),D397)</f>
        <v>0.4</v>
      </c>
      <c r="V397" s="730">
        <f t="shared" ref="V397" si="98">+IF(T402="","",T402)</f>
        <v>0.36</v>
      </c>
      <c r="W397" s="733">
        <f t="shared" ref="W397" si="99">+IF(U402="","",U402)</f>
        <v>0.4</v>
      </c>
    </row>
    <row r="398" spans="1:23" x14ac:dyDescent="0.25">
      <c r="A398" s="722"/>
      <c r="B398" s="722"/>
      <c r="C398" s="725"/>
      <c r="D398" s="728"/>
      <c r="E398" s="260">
        <v>2</v>
      </c>
      <c r="F398" s="466"/>
      <c r="G398" s="364"/>
      <c r="H398" s="364"/>
      <c r="I398" s="261" t="str">
        <f t="shared" si="81"/>
        <v xml:space="preserve">  </v>
      </c>
      <c r="J398" s="367"/>
      <c r="K398" s="262" t="s">
        <v>956</v>
      </c>
      <c r="L398" s="262" t="s">
        <v>956</v>
      </c>
      <c r="M398" s="367"/>
      <c r="N398" s="262" t="s">
        <v>956</v>
      </c>
      <c r="O398" s="370"/>
      <c r="P398" s="370"/>
      <c r="Q398" s="370"/>
      <c r="R398" s="370"/>
      <c r="S398" s="262" t="str">
        <f t="shared" si="80"/>
        <v/>
      </c>
      <c r="T398" s="262">
        <f>IF(L398='[3]11 FORMULAS'!$Q$5,T397-(T397*S398),T397)</f>
        <v>0.36</v>
      </c>
      <c r="U398" s="467">
        <f>IF(L398='[3]11 FORMULAS'!$Q$6,U397-(U397*S398),U397)</f>
        <v>0.4</v>
      </c>
      <c r="V398" s="731"/>
      <c r="W398" s="734"/>
    </row>
    <row r="399" spans="1:23" x14ac:dyDescent="0.25">
      <c r="A399" s="722"/>
      <c r="B399" s="722"/>
      <c r="C399" s="725"/>
      <c r="D399" s="728"/>
      <c r="E399" s="260">
        <v>3</v>
      </c>
      <c r="F399" s="466"/>
      <c r="G399" s="364"/>
      <c r="H399" s="364"/>
      <c r="I399" s="261" t="str">
        <f t="shared" si="81"/>
        <v xml:space="preserve">  </v>
      </c>
      <c r="J399" s="367"/>
      <c r="K399" s="262" t="s">
        <v>956</v>
      </c>
      <c r="L399" s="262" t="s">
        <v>956</v>
      </c>
      <c r="M399" s="367"/>
      <c r="N399" s="262" t="s">
        <v>956</v>
      </c>
      <c r="O399" s="370"/>
      <c r="P399" s="370"/>
      <c r="Q399" s="370"/>
      <c r="R399" s="370"/>
      <c r="S399" s="262" t="str">
        <f t="shared" si="80"/>
        <v/>
      </c>
      <c r="T399" s="262">
        <f>IF(L399='[3]11 FORMULAS'!$Q$5,T398-(T398*S399),T398)</f>
        <v>0.36</v>
      </c>
      <c r="U399" s="467">
        <f>IF(L399='[3]11 FORMULAS'!$Q$6,U398-(U398*S399),U398)</f>
        <v>0.4</v>
      </c>
      <c r="V399" s="731"/>
      <c r="W399" s="734"/>
    </row>
    <row r="400" spans="1:23" x14ac:dyDescent="0.25">
      <c r="A400" s="722"/>
      <c r="B400" s="722"/>
      <c r="C400" s="725"/>
      <c r="D400" s="728"/>
      <c r="E400" s="453">
        <v>4</v>
      </c>
      <c r="F400" s="466"/>
      <c r="G400" s="364"/>
      <c r="H400" s="364"/>
      <c r="I400" s="261" t="str">
        <f t="shared" si="81"/>
        <v xml:space="preserve">  </v>
      </c>
      <c r="J400" s="367"/>
      <c r="K400" s="262"/>
      <c r="L400" s="262"/>
      <c r="M400" s="367"/>
      <c r="N400" s="262"/>
      <c r="O400" s="370"/>
      <c r="P400" s="370"/>
      <c r="Q400" s="370"/>
      <c r="R400" s="370"/>
      <c r="S400" s="262">
        <f t="shared" si="80"/>
        <v>0</v>
      </c>
      <c r="T400" s="262">
        <f>IF(L400='[3]11 FORMULAS'!$Q$5,T399-(T399*S400),T399)</f>
        <v>0.36</v>
      </c>
      <c r="U400" s="467">
        <f>IF(L400='[3]11 FORMULAS'!$Q$6,U399-(U399*S400),U399)</f>
        <v>0.4</v>
      </c>
      <c r="V400" s="731"/>
      <c r="W400" s="734"/>
    </row>
    <row r="401" spans="1:23" x14ac:dyDescent="0.25">
      <c r="A401" s="722"/>
      <c r="B401" s="722"/>
      <c r="C401" s="725"/>
      <c r="D401" s="728"/>
      <c r="E401" s="453">
        <v>5</v>
      </c>
      <c r="F401" s="466"/>
      <c r="G401" s="364"/>
      <c r="H401" s="364"/>
      <c r="I401" s="261" t="str">
        <f t="shared" si="81"/>
        <v xml:space="preserve">  </v>
      </c>
      <c r="J401" s="367"/>
      <c r="K401" s="262"/>
      <c r="L401" s="262"/>
      <c r="M401" s="367"/>
      <c r="N401" s="262"/>
      <c r="O401" s="370"/>
      <c r="P401" s="370"/>
      <c r="Q401" s="370"/>
      <c r="R401" s="370"/>
      <c r="S401" s="262">
        <f t="shared" si="80"/>
        <v>0</v>
      </c>
      <c r="T401" s="262">
        <f>IF(L401='[3]11 FORMULAS'!$Q$5,T400-(T400*S401),T400)</f>
        <v>0.36</v>
      </c>
      <c r="U401" s="467">
        <f>IF(L401='[3]11 FORMULAS'!$Q$6,U400-(U400*S401),U400)</f>
        <v>0.4</v>
      </c>
      <c r="V401" s="731"/>
      <c r="W401" s="734"/>
    </row>
    <row r="402" spans="1:23" ht="15" thickBot="1" x14ac:dyDescent="0.3">
      <c r="A402" s="723"/>
      <c r="B402" s="723"/>
      <c r="C402" s="726"/>
      <c r="D402" s="729"/>
      <c r="E402" s="263">
        <v>6</v>
      </c>
      <c r="F402" s="468"/>
      <c r="G402" s="365"/>
      <c r="H402" s="365"/>
      <c r="I402" s="264" t="str">
        <f t="shared" si="81"/>
        <v xml:space="preserve">  </v>
      </c>
      <c r="J402" s="368"/>
      <c r="K402" s="265" t="s">
        <v>956</v>
      </c>
      <c r="L402" s="265" t="s">
        <v>956</v>
      </c>
      <c r="M402" s="368"/>
      <c r="N402" s="265" t="s">
        <v>956</v>
      </c>
      <c r="O402" s="371"/>
      <c r="P402" s="371"/>
      <c r="Q402" s="371"/>
      <c r="R402" s="371"/>
      <c r="S402" s="265" t="str">
        <f t="shared" si="80"/>
        <v/>
      </c>
      <c r="T402" s="265">
        <f>IF(L402='[3]11 FORMULAS'!$Q$5,T401-(T401*S402),T401)</f>
        <v>0.36</v>
      </c>
      <c r="U402" s="469">
        <f>IF(L402='[3]11 FORMULAS'!$Q$6,U401-(U401*S402),U401)</f>
        <v>0.4</v>
      </c>
      <c r="V402" s="732"/>
      <c r="W402" s="735"/>
    </row>
    <row r="403" spans="1:23" ht="14.25" customHeight="1" x14ac:dyDescent="0.25">
      <c r="A403" s="721" t="str">
        <f>'4 MAPA CALOR INHERENTE'!A73</f>
        <v>R1GTS</v>
      </c>
      <c r="B403" s="721" t="str">
        <f>'4 MAPA CALOR INHERENTE'!B73</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403" s="724" cm="1">
        <f t="array" ref="C403">IF(MOD(ROW()-7,6)=0, INDEX('3 PROBABIL E IMPACTO INHERENTE'!$E$7:$E$74, (ROW()-7)/6 + 1), "")</f>
        <v>0.4</v>
      </c>
      <c r="D403" s="727" cm="1">
        <f t="array" ref="D403">IF(MOD(ROW()-7,6)=0, INDEX('3 PROBABIL E IMPACTO INHERENTE'!$M$7:$M$74, (ROW()-7)/6 + 1), "")</f>
        <v>0.6</v>
      </c>
      <c r="E403" s="254">
        <v>1</v>
      </c>
      <c r="F403" s="464" t="s">
        <v>946</v>
      </c>
      <c r="G403" s="363" t="s">
        <v>859</v>
      </c>
      <c r="H403" s="363" t="s">
        <v>947</v>
      </c>
      <c r="I403" s="255" t="str">
        <f t="shared" si="81"/>
        <v>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v>
      </c>
      <c r="J403" s="366" t="s">
        <v>56</v>
      </c>
      <c r="K403" s="256">
        <v>0.25</v>
      </c>
      <c r="L403" s="256" t="s">
        <v>259</v>
      </c>
      <c r="M403" s="366" t="s">
        <v>54</v>
      </c>
      <c r="N403" s="256">
        <v>0.15</v>
      </c>
      <c r="O403" s="369" t="s">
        <v>391</v>
      </c>
      <c r="P403" s="369" t="s">
        <v>397</v>
      </c>
      <c r="Q403" s="369"/>
      <c r="R403" s="369"/>
      <c r="S403" s="256">
        <f t="shared" si="80"/>
        <v>0.4</v>
      </c>
      <c r="T403" s="256">
        <f>IF(L403='[3]11 FORMULAS'!$Q$5,C403-(C403*S403),C403)</f>
        <v>0.24</v>
      </c>
      <c r="U403" s="465">
        <f>IF(L403='[3]11 FORMULAS'!$Q$6,D403-(D403*S403),D403)</f>
        <v>0.6</v>
      </c>
      <c r="V403" s="730">
        <f t="shared" ref="V403" si="100">+IF(T408="","",T408)</f>
        <v>0.24</v>
      </c>
      <c r="W403" s="733">
        <f t="shared" ref="W403" si="101">+IF(U408="","",U408)</f>
        <v>0.6</v>
      </c>
    </row>
    <row r="404" spans="1:23" x14ac:dyDescent="0.25">
      <c r="A404" s="722"/>
      <c r="B404" s="722"/>
      <c r="C404" s="725"/>
      <c r="D404" s="728"/>
      <c r="E404" s="260">
        <v>2</v>
      </c>
      <c r="F404" s="466"/>
      <c r="G404" s="364"/>
      <c r="H404" s="364"/>
      <c r="I404" s="261" t="str">
        <f t="shared" si="81"/>
        <v xml:space="preserve">  </v>
      </c>
      <c r="J404" s="367"/>
      <c r="K404" s="262" t="s">
        <v>956</v>
      </c>
      <c r="L404" s="262" t="s">
        <v>956</v>
      </c>
      <c r="M404" s="367"/>
      <c r="N404" s="262" t="s">
        <v>956</v>
      </c>
      <c r="O404" s="370"/>
      <c r="P404" s="370"/>
      <c r="Q404" s="370"/>
      <c r="R404" s="370"/>
      <c r="S404" s="262" t="str">
        <f t="shared" si="80"/>
        <v/>
      </c>
      <c r="T404" s="262">
        <f>IF(L404='[3]11 FORMULAS'!$Q$5,T403-(T403*S404),T403)</f>
        <v>0.24</v>
      </c>
      <c r="U404" s="467">
        <f>IF(L404='[3]11 FORMULAS'!$Q$6,U403-(U403*S404),U403)</f>
        <v>0.6</v>
      </c>
      <c r="V404" s="731"/>
      <c r="W404" s="734"/>
    </row>
    <row r="405" spans="1:23" x14ac:dyDescent="0.25">
      <c r="A405" s="722"/>
      <c r="B405" s="722"/>
      <c r="C405" s="725"/>
      <c r="D405" s="728"/>
      <c r="E405" s="260">
        <v>3</v>
      </c>
      <c r="F405" s="466"/>
      <c r="G405" s="364"/>
      <c r="H405" s="364"/>
      <c r="I405" s="261" t="str">
        <f t="shared" si="81"/>
        <v xml:space="preserve">  </v>
      </c>
      <c r="J405" s="367"/>
      <c r="K405" s="262" t="s">
        <v>956</v>
      </c>
      <c r="L405" s="262" t="s">
        <v>956</v>
      </c>
      <c r="M405" s="367"/>
      <c r="N405" s="262" t="s">
        <v>956</v>
      </c>
      <c r="O405" s="370"/>
      <c r="P405" s="370"/>
      <c r="Q405" s="370"/>
      <c r="R405" s="370"/>
      <c r="S405" s="262" t="str">
        <f t="shared" si="80"/>
        <v/>
      </c>
      <c r="T405" s="262">
        <f>IF(L405='[3]11 FORMULAS'!$Q$5,T404-(T404*S405),T404)</f>
        <v>0.24</v>
      </c>
      <c r="U405" s="467">
        <f>IF(L405='[3]11 FORMULAS'!$Q$6,U404-(U404*S405),U404)</f>
        <v>0.6</v>
      </c>
      <c r="V405" s="731"/>
      <c r="W405" s="734"/>
    </row>
    <row r="406" spans="1:23" x14ac:dyDescent="0.25">
      <c r="A406" s="722"/>
      <c r="B406" s="722"/>
      <c r="C406" s="725"/>
      <c r="D406" s="728"/>
      <c r="E406" s="453">
        <v>4</v>
      </c>
      <c r="F406" s="466"/>
      <c r="G406" s="364"/>
      <c r="H406" s="364"/>
      <c r="I406" s="261" t="str">
        <f t="shared" si="81"/>
        <v xml:space="preserve">  </v>
      </c>
      <c r="J406" s="367"/>
      <c r="K406" s="262"/>
      <c r="L406" s="262"/>
      <c r="M406" s="367"/>
      <c r="N406" s="262"/>
      <c r="O406" s="370"/>
      <c r="P406" s="370"/>
      <c r="Q406" s="370"/>
      <c r="R406" s="370"/>
      <c r="S406" s="262">
        <f t="shared" si="80"/>
        <v>0</v>
      </c>
      <c r="T406" s="262">
        <f>IF(L406='[3]11 FORMULAS'!$Q$5,T405-(T405*S406),T405)</f>
        <v>0.24</v>
      </c>
      <c r="U406" s="467">
        <f>IF(L406='[3]11 FORMULAS'!$Q$6,U405-(U405*S406),U405)</f>
        <v>0.6</v>
      </c>
      <c r="V406" s="731"/>
      <c r="W406" s="734"/>
    </row>
    <row r="407" spans="1:23" x14ac:dyDescent="0.25">
      <c r="A407" s="722"/>
      <c r="B407" s="722"/>
      <c r="C407" s="725"/>
      <c r="D407" s="728"/>
      <c r="E407" s="453">
        <v>5</v>
      </c>
      <c r="F407" s="466"/>
      <c r="G407" s="364"/>
      <c r="H407" s="364"/>
      <c r="I407" s="261" t="str">
        <f t="shared" si="81"/>
        <v xml:space="preserve">  </v>
      </c>
      <c r="J407" s="367"/>
      <c r="K407" s="262"/>
      <c r="L407" s="262"/>
      <c r="M407" s="367"/>
      <c r="N407" s="262"/>
      <c r="O407" s="370"/>
      <c r="P407" s="370"/>
      <c r="Q407" s="370"/>
      <c r="R407" s="370"/>
      <c r="S407" s="262">
        <f t="shared" si="80"/>
        <v>0</v>
      </c>
      <c r="T407" s="262">
        <f>IF(L407='[3]11 FORMULAS'!$Q$5,T406-(T406*S407),T406)</f>
        <v>0.24</v>
      </c>
      <c r="U407" s="467">
        <f>IF(L407='[3]11 FORMULAS'!$Q$6,U406-(U406*S407),U406)</f>
        <v>0.6</v>
      </c>
      <c r="V407" s="731"/>
      <c r="W407" s="734"/>
    </row>
    <row r="408" spans="1:23" ht="15" thickBot="1" x14ac:dyDescent="0.3">
      <c r="A408" s="723"/>
      <c r="B408" s="723"/>
      <c r="C408" s="726"/>
      <c r="D408" s="729"/>
      <c r="E408" s="263">
        <v>6</v>
      </c>
      <c r="F408" s="468"/>
      <c r="G408" s="365"/>
      <c r="H408" s="365"/>
      <c r="I408" s="264" t="str">
        <f t="shared" si="81"/>
        <v xml:space="preserve">  </v>
      </c>
      <c r="J408" s="368"/>
      <c r="K408" s="265" t="s">
        <v>956</v>
      </c>
      <c r="L408" s="265" t="s">
        <v>956</v>
      </c>
      <c r="M408" s="368"/>
      <c r="N408" s="265" t="s">
        <v>956</v>
      </c>
      <c r="O408" s="371"/>
      <c r="P408" s="371"/>
      <c r="Q408" s="371"/>
      <c r="R408" s="371"/>
      <c r="S408" s="265" t="str">
        <f t="shared" si="80"/>
        <v/>
      </c>
      <c r="T408" s="265">
        <f>IF(L408='[3]11 FORMULAS'!$Q$5,T407-(T407*S408),T407)</f>
        <v>0.24</v>
      </c>
      <c r="U408" s="469">
        <f>IF(L408='[3]11 FORMULAS'!$Q$6,U407-(U407*S408),U407)</f>
        <v>0.6</v>
      </c>
      <c r="V408" s="732"/>
      <c r="W408" s="735"/>
    </row>
    <row r="409" spans="1:23" ht="142.5" x14ac:dyDescent="0.25">
      <c r="A409" s="721" t="str">
        <f>'4 MAPA CALOR INHERENTE'!A74</f>
        <v>R2GTS</v>
      </c>
      <c r="B409" s="721" t="str">
        <f>'4 MAPA CALOR INHERENTE'!B74</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409" s="724" cm="1">
        <f t="array" ref="C409">IF(MOD(ROW()-7,6)=0, INDEX('3 PROBABIL E IMPACTO INHERENTE'!$E$7:$E$74, (ROW()-7)/6 + 1), "")</f>
        <v>0.2</v>
      </c>
      <c r="D409" s="727" cm="1">
        <f t="array" ref="D409">IF(MOD(ROW()-7,6)=0, INDEX('3 PROBABIL E IMPACTO INHERENTE'!$M$7:$M$74, (ROW()-7)/6 + 1), "")</f>
        <v>0.6</v>
      </c>
      <c r="E409" s="254">
        <v>1</v>
      </c>
      <c r="F409" s="464" t="s">
        <v>946</v>
      </c>
      <c r="G409" s="363" t="s">
        <v>717</v>
      </c>
      <c r="H409" s="363" t="s">
        <v>948</v>
      </c>
      <c r="I409" s="255" t="str">
        <f t="shared" si="81"/>
        <v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v>
      </c>
      <c r="J409" s="366" t="s">
        <v>56</v>
      </c>
      <c r="K409" s="256">
        <v>0.25</v>
      </c>
      <c r="L409" s="256" t="s">
        <v>259</v>
      </c>
      <c r="M409" s="366" t="s">
        <v>54</v>
      </c>
      <c r="N409" s="256">
        <v>0.15</v>
      </c>
      <c r="O409" s="369" t="s">
        <v>391</v>
      </c>
      <c r="P409" s="369" t="s">
        <v>397</v>
      </c>
      <c r="Q409" s="369"/>
      <c r="R409" s="369"/>
      <c r="S409" s="256">
        <f t="shared" ref="S409:S414" si="102">+IFERROR(K409+N409,"")</f>
        <v>0.4</v>
      </c>
      <c r="T409" s="256">
        <f>IF(L409='[3]11 FORMULAS'!$Q$5,C409-(C409*S409),C409)</f>
        <v>0.12</v>
      </c>
      <c r="U409" s="465">
        <f>IF(L409='[3]11 FORMULAS'!$Q$6,D409-(D409*S409),D409)</f>
        <v>0.6</v>
      </c>
      <c r="V409" s="730">
        <f t="shared" ref="V409" si="103">+IF(T414="","",T414)</f>
        <v>2.5919999999999995E-2</v>
      </c>
      <c r="W409" s="733">
        <f t="shared" ref="W409" si="104">+IF(U414="","",U414)</f>
        <v>0.6</v>
      </c>
    </row>
    <row r="410" spans="1:23" ht="99.75" x14ac:dyDescent="0.25">
      <c r="A410" s="722"/>
      <c r="B410" s="722"/>
      <c r="C410" s="725"/>
      <c r="D410" s="728"/>
      <c r="E410" s="260">
        <v>2</v>
      </c>
      <c r="F410" s="466" t="s">
        <v>949</v>
      </c>
      <c r="G410" s="364" t="s">
        <v>783</v>
      </c>
      <c r="H410" s="364" t="s">
        <v>950</v>
      </c>
      <c r="I410" s="261" t="str">
        <f t="shared" si="81"/>
        <v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v>
      </c>
      <c r="J410" s="367" t="s">
        <v>56</v>
      </c>
      <c r="K410" s="262">
        <v>0.25</v>
      </c>
      <c r="L410" s="262" t="s">
        <v>259</v>
      </c>
      <c r="M410" s="367" t="s">
        <v>54</v>
      </c>
      <c r="N410" s="262">
        <v>0.15</v>
      </c>
      <c r="O410" s="370" t="s">
        <v>391</v>
      </c>
      <c r="P410" s="370" t="s">
        <v>397</v>
      </c>
      <c r="Q410" s="370"/>
      <c r="R410" s="370"/>
      <c r="S410" s="262">
        <f t="shared" si="102"/>
        <v>0.4</v>
      </c>
      <c r="T410" s="262">
        <f>IF(L410='[3]11 FORMULAS'!$Q$5,T409-(T409*S410),T409)</f>
        <v>7.1999999999999995E-2</v>
      </c>
      <c r="U410" s="467">
        <f>IF(L410='[3]11 FORMULAS'!$Q$6,U409-(U409*S410),U409)</f>
        <v>0.6</v>
      </c>
      <c r="V410" s="731"/>
      <c r="W410" s="734"/>
    </row>
    <row r="411" spans="1:23" ht="156.75" x14ac:dyDescent="0.25">
      <c r="A411" s="722"/>
      <c r="B411" s="722"/>
      <c r="C411" s="725"/>
      <c r="D411" s="728"/>
      <c r="E411" s="260">
        <v>3</v>
      </c>
      <c r="F411" s="466" t="s">
        <v>951</v>
      </c>
      <c r="G411" s="364" t="s">
        <v>952</v>
      </c>
      <c r="H411" s="364" t="s">
        <v>953</v>
      </c>
      <c r="I411" s="261" t="str">
        <f t="shared" si="81"/>
        <v>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v>
      </c>
      <c r="J411" s="367" t="s">
        <v>56</v>
      </c>
      <c r="K411" s="262">
        <v>0.25</v>
      </c>
      <c r="L411" s="262" t="s">
        <v>259</v>
      </c>
      <c r="M411" s="367" t="s">
        <v>54</v>
      </c>
      <c r="N411" s="262">
        <v>0.15</v>
      </c>
      <c r="O411" s="370" t="s">
        <v>391</v>
      </c>
      <c r="P411" s="370" t="s">
        <v>397</v>
      </c>
      <c r="Q411" s="370"/>
      <c r="R411" s="370"/>
      <c r="S411" s="262">
        <f t="shared" si="102"/>
        <v>0.4</v>
      </c>
      <c r="T411" s="262">
        <f>IF(L411='[3]11 FORMULAS'!$Q$5,T410-(T410*S411),T410)</f>
        <v>4.3199999999999995E-2</v>
      </c>
      <c r="U411" s="467">
        <f>IF(L411='[3]11 FORMULAS'!$Q$6,U410-(U410*S411),U410)</f>
        <v>0.6</v>
      </c>
      <c r="V411" s="731"/>
      <c r="W411" s="734"/>
    </row>
    <row r="412" spans="1:23" ht="142.5" x14ac:dyDescent="0.25">
      <c r="A412" s="722"/>
      <c r="B412" s="722"/>
      <c r="C412" s="725"/>
      <c r="D412" s="728"/>
      <c r="E412" s="453">
        <v>4</v>
      </c>
      <c r="F412" s="466" t="s">
        <v>949</v>
      </c>
      <c r="G412" s="364" t="s">
        <v>954</v>
      </c>
      <c r="H412" s="364" t="s">
        <v>955</v>
      </c>
      <c r="I412" s="261" t="str">
        <f t="shared" ref="I412:I414" si="105">+CONCATENATE(F412," ",G412," ",H412)</f>
        <v>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v>
      </c>
      <c r="J412" s="367" t="s">
        <v>56</v>
      </c>
      <c r="K412" s="262">
        <v>0.25</v>
      </c>
      <c r="L412" s="262" t="s">
        <v>259</v>
      </c>
      <c r="M412" s="367" t="s">
        <v>54</v>
      </c>
      <c r="N412" s="262">
        <v>0.15</v>
      </c>
      <c r="O412" s="370" t="s">
        <v>391</v>
      </c>
      <c r="P412" s="370" t="s">
        <v>394</v>
      </c>
      <c r="Q412" s="370"/>
      <c r="R412" s="370"/>
      <c r="S412" s="262">
        <f t="shared" si="102"/>
        <v>0.4</v>
      </c>
      <c r="T412" s="262">
        <f>IF(L412='[3]11 FORMULAS'!$Q$5,T411-(T411*S412),T411)</f>
        <v>2.5919999999999995E-2</v>
      </c>
      <c r="U412" s="467">
        <f>IF(L412='[3]11 FORMULAS'!$Q$6,U411-(U411*S412),U411)</f>
        <v>0.6</v>
      </c>
      <c r="V412" s="731"/>
      <c r="W412" s="734"/>
    </row>
    <row r="413" spans="1:23" ht="14.25" customHeight="1" x14ac:dyDescent="0.25">
      <c r="A413" s="722"/>
      <c r="B413" s="722"/>
      <c r="C413" s="725"/>
      <c r="D413" s="728"/>
      <c r="E413" s="453">
        <v>5</v>
      </c>
      <c r="F413" s="466"/>
      <c r="G413" s="364"/>
      <c r="H413" s="364"/>
      <c r="I413" s="261" t="str">
        <f t="shared" si="105"/>
        <v xml:space="preserve">  </v>
      </c>
      <c r="J413" s="367"/>
      <c r="K413" s="262"/>
      <c r="L413" s="262"/>
      <c r="M413" s="367"/>
      <c r="N413" s="262"/>
      <c r="O413" s="370"/>
      <c r="P413" s="370"/>
      <c r="Q413" s="370"/>
      <c r="R413" s="370"/>
      <c r="S413" s="262">
        <f t="shared" si="102"/>
        <v>0</v>
      </c>
      <c r="T413" s="262">
        <f>IF(L413='[3]11 FORMULAS'!$Q$5,T412-(T412*S413),T412)</f>
        <v>2.5919999999999995E-2</v>
      </c>
      <c r="U413" s="467">
        <f>IF(L413='[3]11 FORMULAS'!$Q$6,U412-(U412*S413),U412)</f>
        <v>0.6</v>
      </c>
      <c r="V413" s="731"/>
      <c r="W413" s="734"/>
    </row>
    <row r="414" spans="1:23" ht="15" thickBot="1" x14ac:dyDescent="0.3">
      <c r="A414" s="723"/>
      <c r="B414" s="723"/>
      <c r="C414" s="725"/>
      <c r="D414" s="728"/>
      <c r="E414" s="263">
        <v>6</v>
      </c>
      <c r="F414" s="468"/>
      <c r="G414" s="365"/>
      <c r="H414" s="365"/>
      <c r="I414" s="264" t="str">
        <f t="shared" si="105"/>
        <v xml:space="preserve">  </v>
      </c>
      <c r="J414" s="368"/>
      <c r="K414" s="265" t="s">
        <v>956</v>
      </c>
      <c r="L414" s="265" t="s">
        <v>956</v>
      </c>
      <c r="M414" s="368"/>
      <c r="N414" s="265" t="s">
        <v>956</v>
      </c>
      <c r="O414" s="371"/>
      <c r="P414" s="371"/>
      <c r="Q414" s="371"/>
      <c r="R414" s="371"/>
      <c r="S414" s="265" t="str">
        <f t="shared" si="102"/>
        <v/>
      </c>
      <c r="T414" s="265">
        <f>IF(L414='[3]11 FORMULAS'!$Q$5,T413-(T413*S414),T413)</f>
        <v>2.5919999999999995E-2</v>
      </c>
      <c r="U414" s="469">
        <f>IF(L414='[3]11 FORMULAS'!$Q$6,U413-(U413*S414),U413)</f>
        <v>0.6</v>
      </c>
      <c r="V414" s="732"/>
      <c r="W414" s="735"/>
    </row>
  </sheetData>
  <sheetProtection formatCells="0" formatColumns="0" formatRows="0" sort="0" autoFilter="0" pivotTables="0"/>
  <autoFilter ref="A6:W126" xr:uid="{00000000-0009-0000-0000-000007000000}"/>
  <dataConsolidate/>
  <mergeCells count="421">
    <mergeCell ref="A1:B1"/>
    <mergeCell ref="Y1:AA1"/>
    <mergeCell ref="C1:X1"/>
    <mergeCell ref="T3:T5"/>
    <mergeCell ref="U3:U5"/>
    <mergeCell ref="J4:R4"/>
    <mergeCell ref="F5:H5"/>
    <mergeCell ref="J5:N5"/>
    <mergeCell ref="O5:R5"/>
    <mergeCell ref="B2:D2"/>
    <mergeCell ref="B3:D3"/>
    <mergeCell ref="S3:S5"/>
    <mergeCell ref="A13:A18"/>
    <mergeCell ref="B13:B18"/>
    <mergeCell ref="C13:C18"/>
    <mergeCell ref="D13:D18"/>
    <mergeCell ref="V13:V18"/>
    <mergeCell ref="W13:W18"/>
    <mergeCell ref="Y6:AA6"/>
    <mergeCell ref="A7:A12"/>
    <mergeCell ref="B7:B12"/>
    <mergeCell ref="C7:C12"/>
    <mergeCell ref="D7:D12"/>
    <mergeCell ref="V7:V12"/>
    <mergeCell ref="W7:W12"/>
    <mergeCell ref="A25:A30"/>
    <mergeCell ref="B25:B30"/>
    <mergeCell ref="C25:C30"/>
    <mergeCell ref="D25:D30"/>
    <mergeCell ref="V25:V30"/>
    <mergeCell ref="W25:W30"/>
    <mergeCell ref="A19:A24"/>
    <mergeCell ref="B19:B24"/>
    <mergeCell ref="C19:C24"/>
    <mergeCell ref="D19:D24"/>
    <mergeCell ref="V19:V24"/>
    <mergeCell ref="W19:W24"/>
    <mergeCell ref="A37:A42"/>
    <mergeCell ref="B37:B42"/>
    <mergeCell ref="C37:C42"/>
    <mergeCell ref="D37:D42"/>
    <mergeCell ref="V37:V42"/>
    <mergeCell ref="W37:W42"/>
    <mergeCell ref="A31:A36"/>
    <mergeCell ref="B31:B36"/>
    <mergeCell ref="C31:C36"/>
    <mergeCell ref="D31:D36"/>
    <mergeCell ref="V31:V36"/>
    <mergeCell ref="W31:W36"/>
    <mergeCell ref="A49:A54"/>
    <mergeCell ref="B49:B54"/>
    <mergeCell ref="C49:C54"/>
    <mergeCell ref="D49:D54"/>
    <mergeCell ref="V49:V54"/>
    <mergeCell ref="W49:W54"/>
    <mergeCell ref="A43:A48"/>
    <mergeCell ref="B43:B48"/>
    <mergeCell ref="C43:C48"/>
    <mergeCell ref="D43:D48"/>
    <mergeCell ref="V43:V48"/>
    <mergeCell ref="W43:W48"/>
    <mergeCell ref="A61:A66"/>
    <mergeCell ref="B61:B66"/>
    <mergeCell ref="C61:C66"/>
    <mergeCell ref="D61:D66"/>
    <mergeCell ref="V61:V66"/>
    <mergeCell ref="W61:W66"/>
    <mergeCell ref="A55:A60"/>
    <mergeCell ref="B55:B60"/>
    <mergeCell ref="C55:C60"/>
    <mergeCell ref="D55:D60"/>
    <mergeCell ref="V55:V60"/>
    <mergeCell ref="W55:W60"/>
    <mergeCell ref="A73:A78"/>
    <mergeCell ref="B73:B78"/>
    <mergeCell ref="C73:C78"/>
    <mergeCell ref="D73:D78"/>
    <mergeCell ref="V73:V78"/>
    <mergeCell ref="W73:W78"/>
    <mergeCell ref="A67:A72"/>
    <mergeCell ref="B67:B72"/>
    <mergeCell ref="C67:C72"/>
    <mergeCell ref="D67:D72"/>
    <mergeCell ref="V67:V72"/>
    <mergeCell ref="W67:W72"/>
    <mergeCell ref="A85:A90"/>
    <mergeCell ref="B85:B90"/>
    <mergeCell ref="C85:C90"/>
    <mergeCell ref="D85:D90"/>
    <mergeCell ref="V85:V90"/>
    <mergeCell ref="W85:W90"/>
    <mergeCell ref="A79:A84"/>
    <mergeCell ref="B79:B84"/>
    <mergeCell ref="C79:C84"/>
    <mergeCell ref="D79:D84"/>
    <mergeCell ref="V79:V84"/>
    <mergeCell ref="W79:W84"/>
    <mergeCell ref="A97:A102"/>
    <mergeCell ref="B97:B102"/>
    <mergeCell ref="C97:C102"/>
    <mergeCell ref="D97:D102"/>
    <mergeCell ref="V97:V102"/>
    <mergeCell ref="W97:W102"/>
    <mergeCell ref="A91:A96"/>
    <mergeCell ref="B91:B96"/>
    <mergeCell ref="C91:C96"/>
    <mergeCell ref="D91:D96"/>
    <mergeCell ref="V91:V96"/>
    <mergeCell ref="W91:W96"/>
    <mergeCell ref="A109:A114"/>
    <mergeCell ref="B109:B114"/>
    <mergeCell ref="C109:C114"/>
    <mergeCell ref="D109:D114"/>
    <mergeCell ref="V109:V114"/>
    <mergeCell ref="W109:W114"/>
    <mergeCell ref="A103:A108"/>
    <mergeCell ref="B103:B108"/>
    <mergeCell ref="C103:C108"/>
    <mergeCell ref="D103:D108"/>
    <mergeCell ref="V103:V108"/>
    <mergeCell ref="W103:W108"/>
    <mergeCell ref="A121:A126"/>
    <mergeCell ref="B121:B126"/>
    <mergeCell ref="C121:C126"/>
    <mergeCell ref="D121:D126"/>
    <mergeCell ref="V121:V126"/>
    <mergeCell ref="W121:W126"/>
    <mergeCell ref="A115:A120"/>
    <mergeCell ref="B115:B120"/>
    <mergeCell ref="C115:C120"/>
    <mergeCell ref="D115:D120"/>
    <mergeCell ref="V115:V120"/>
    <mergeCell ref="W115:W120"/>
    <mergeCell ref="A127:A132"/>
    <mergeCell ref="B127:B132"/>
    <mergeCell ref="C127:C132"/>
    <mergeCell ref="D127:D132"/>
    <mergeCell ref="V127:V132"/>
    <mergeCell ref="W127:W132"/>
    <mergeCell ref="A133:A138"/>
    <mergeCell ref="B133:B138"/>
    <mergeCell ref="C133:C138"/>
    <mergeCell ref="D133:D138"/>
    <mergeCell ref="V133:V138"/>
    <mergeCell ref="W133:W138"/>
    <mergeCell ref="A139:A144"/>
    <mergeCell ref="B139:B144"/>
    <mergeCell ref="C139:C144"/>
    <mergeCell ref="D139:D144"/>
    <mergeCell ref="V139:V144"/>
    <mergeCell ref="W139:W144"/>
    <mergeCell ref="A145:A150"/>
    <mergeCell ref="B145:B150"/>
    <mergeCell ref="C145:C150"/>
    <mergeCell ref="D145:D150"/>
    <mergeCell ref="V145:V150"/>
    <mergeCell ref="W145:W150"/>
    <mergeCell ref="A151:A156"/>
    <mergeCell ref="B151:B156"/>
    <mergeCell ref="C151:C156"/>
    <mergeCell ref="D151:D156"/>
    <mergeCell ref="V151:V156"/>
    <mergeCell ref="W151:W156"/>
    <mergeCell ref="A157:A162"/>
    <mergeCell ref="B157:B162"/>
    <mergeCell ref="C157:C162"/>
    <mergeCell ref="D157:D162"/>
    <mergeCell ref="V157:V162"/>
    <mergeCell ref="W157:W162"/>
    <mergeCell ref="A163:A168"/>
    <mergeCell ref="B163:B168"/>
    <mergeCell ref="C163:C168"/>
    <mergeCell ref="D163:D168"/>
    <mergeCell ref="V163:V168"/>
    <mergeCell ref="W163:W168"/>
    <mergeCell ref="A169:A174"/>
    <mergeCell ref="B169:B174"/>
    <mergeCell ref="C169:C174"/>
    <mergeCell ref="D169:D174"/>
    <mergeCell ref="V169:V174"/>
    <mergeCell ref="W169:W174"/>
    <mergeCell ref="A175:A180"/>
    <mergeCell ref="B175:B180"/>
    <mergeCell ref="C175:C180"/>
    <mergeCell ref="D175:D180"/>
    <mergeCell ref="V175:V180"/>
    <mergeCell ref="W175:W180"/>
    <mergeCell ref="A181:A186"/>
    <mergeCell ref="B181:B186"/>
    <mergeCell ref="C181:C186"/>
    <mergeCell ref="D181:D186"/>
    <mergeCell ref="V181:V186"/>
    <mergeCell ref="W181:W186"/>
    <mergeCell ref="A187:A192"/>
    <mergeCell ref="B187:B192"/>
    <mergeCell ref="C187:C192"/>
    <mergeCell ref="D187:D192"/>
    <mergeCell ref="V187:V192"/>
    <mergeCell ref="W187:W192"/>
    <mergeCell ref="A193:A198"/>
    <mergeCell ref="B193:B198"/>
    <mergeCell ref="C193:C198"/>
    <mergeCell ref="D193:D198"/>
    <mergeCell ref="V193:V198"/>
    <mergeCell ref="W193:W198"/>
    <mergeCell ref="A199:A204"/>
    <mergeCell ref="B199:B204"/>
    <mergeCell ref="C199:C204"/>
    <mergeCell ref="D199:D204"/>
    <mergeCell ref="V199:V204"/>
    <mergeCell ref="W199:W204"/>
    <mergeCell ref="A205:A210"/>
    <mergeCell ref="B205:B210"/>
    <mergeCell ref="C205:C210"/>
    <mergeCell ref="D205:D210"/>
    <mergeCell ref="V205:V210"/>
    <mergeCell ref="W205:W210"/>
    <mergeCell ref="A211:A216"/>
    <mergeCell ref="B211:B216"/>
    <mergeCell ref="C211:C216"/>
    <mergeCell ref="D211:D216"/>
    <mergeCell ref="V211:V216"/>
    <mergeCell ref="W211:W216"/>
    <mergeCell ref="A217:A222"/>
    <mergeCell ref="B217:B222"/>
    <mergeCell ref="C217:C222"/>
    <mergeCell ref="D217:D222"/>
    <mergeCell ref="V217:V222"/>
    <mergeCell ref="W217:W222"/>
    <mergeCell ref="A223:A228"/>
    <mergeCell ref="B223:B228"/>
    <mergeCell ref="C223:C228"/>
    <mergeCell ref="D223:D228"/>
    <mergeCell ref="V223:V228"/>
    <mergeCell ref="W223:W228"/>
    <mergeCell ref="A229:A234"/>
    <mergeCell ref="B229:B234"/>
    <mergeCell ref="C229:C234"/>
    <mergeCell ref="D229:D234"/>
    <mergeCell ref="V229:V234"/>
    <mergeCell ref="W229:W234"/>
    <mergeCell ref="A235:A240"/>
    <mergeCell ref="B235:B240"/>
    <mergeCell ref="C235:C240"/>
    <mergeCell ref="D235:D240"/>
    <mergeCell ref="V235:V240"/>
    <mergeCell ref="W235:W240"/>
    <mergeCell ref="A241:A246"/>
    <mergeCell ref="B241:B246"/>
    <mergeCell ref="C241:C246"/>
    <mergeCell ref="D241:D246"/>
    <mergeCell ref="V241:V246"/>
    <mergeCell ref="W241:W246"/>
    <mergeCell ref="A247:A252"/>
    <mergeCell ref="B247:B252"/>
    <mergeCell ref="C247:C252"/>
    <mergeCell ref="D247:D252"/>
    <mergeCell ref="V247:V252"/>
    <mergeCell ref="W247:W252"/>
    <mergeCell ref="A253:A258"/>
    <mergeCell ref="B253:B258"/>
    <mergeCell ref="C253:C258"/>
    <mergeCell ref="D253:D258"/>
    <mergeCell ref="V253:V258"/>
    <mergeCell ref="W253:W258"/>
    <mergeCell ref="A259:A264"/>
    <mergeCell ref="B259:B264"/>
    <mergeCell ref="C259:C264"/>
    <mergeCell ref="D259:D264"/>
    <mergeCell ref="V259:V264"/>
    <mergeCell ref="W259:W264"/>
    <mergeCell ref="A265:A270"/>
    <mergeCell ref="B265:B270"/>
    <mergeCell ref="C265:C270"/>
    <mergeCell ref="D265:D270"/>
    <mergeCell ref="V265:V270"/>
    <mergeCell ref="W265:W270"/>
    <mergeCell ref="A271:A276"/>
    <mergeCell ref="B271:B276"/>
    <mergeCell ref="C271:C276"/>
    <mergeCell ref="D271:D276"/>
    <mergeCell ref="V271:V276"/>
    <mergeCell ref="W271:W276"/>
    <mergeCell ref="A277:A282"/>
    <mergeCell ref="B277:B282"/>
    <mergeCell ref="C277:C282"/>
    <mergeCell ref="D277:D282"/>
    <mergeCell ref="V277:V282"/>
    <mergeCell ref="W277:W282"/>
    <mergeCell ref="A283:A288"/>
    <mergeCell ref="B283:B288"/>
    <mergeCell ref="C283:C288"/>
    <mergeCell ref="D283:D288"/>
    <mergeCell ref="V283:V288"/>
    <mergeCell ref="W283:W288"/>
    <mergeCell ref="A289:A294"/>
    <mergeCell ref="B289:B294"/>
    <mergeCell ref="C289:C294"/>
    <mergeCell ref="D289:D294"/>
    <mergeCell ref="V289:V294"/>
    <mergeCell ref="W289:W294"/>
    <mergeCell ref="A295:A300"/>
    <mergeCell ref="B295:B300"/>
    <mergeCell ref="C295:C300"/>
    <mergeCell ref="D295:D300"/>
    <mergeCell ref="V295:V300"/>
    <mergeCell ref="W295:W300"/>
    <mergeCell ref="A301:A306"/>
    <mergeCell ref="B301:B306"/>
    <mergeCell ref="C301:C306"/>
    <mergeCell ref="D301:D306"/>
    <mergeCell ref="V301:V306"/>
    <mergeCell ref="W301:W306"/>
    <mergeCell ref="A307:A312"/>
    <mergeCell ref="B307:B312"/>
    <mergeCell ref="C307:C312"/>
    <mergeCell ref="D307:D312"/>
    <mergeCell ref="V307:V312"/>
    <mergeCell ref="W307:W312"/>
    <mergeCell ref="A313:A318"/>
    <mergeCell ref="B313:B318"/>
    <mergeCell ref="C313:C318"/>
    <mergeCell ref="D313:D318"/>
    <mergeCell ref="V313:V318"/>
    <mergeCell ref="W313:W318"/>
    <mergeCell ref="A319:A324"/>
    <mergeCell ref="B319:B324"/>
    <mergeCell ref="C319:C324"/>
    <mergeCell ref="D319:D324"/>
    <mergeCell ref="V319:V324"/>
    <mergeCell ref="W319:W324"/>
    <mergeCell ref="A325:A330"/>
    <mergeCell ref="B325:B330"/>
    <mergeCell ref="C325:C330"/>
    <mergeCell ref="D325:D330"/>
    <mergeCell ref="V325:V330"/>
    <mergeCell ref="W325:W330"/>
    <mergeCell ref="A331:A336"/>
    <mergeCell ref="B331:B336"/>
    <mergeCell ref="C331:C336"/>
    <mergeCell ref="D331:D336"/>
    <mergeCell ref="V331:V336"/>
    <mergeCell ref="W331:W336"/>
    <mergeCell ref="A337:A342"/>
    <mergeCell ref="B337:B342"/>
    <mergeCell ref="C337:C342"/>
    <mergeCell ref="D337:D342"/>
    <mergeCell ref="V337:V342"/>
    <mergeCell ref="W337:W342"/>
    <mergeCell ref="A343:A348"/>
    <mergeCell ref="B343:B348"/>
    <mergeCell ref="C343:C348"/>
    <mergeCell ref="D343:D348"/>
    <mergeCell ref="V343:V348"/>
    <mergeCell ref="W343:W348"/>
    <mergeCell ref="A349:A354"/>
    <mergeCell ref="B349:B354"/>
    <mergeCell ref="C349:C354"/>
    <mergeCell ref="D349:D354"/>
    <mergeCell ref="V349:V354"/>
    <mergeCell ref="W349:W354"/>
    <mergeCell ref="A355:A360"/>
    <mergeCell ref="B355:B360"/>
    <mergeCell ref="C355:C360"/>
    <mergeCell ref="D355:D360"/>
    <mergeCell ref="V355:V360"/>
    <mergeCell ref="W355:W360"/>
    <mergeCell ref="A361:A366"/>
    <mergeCell ref="B361:B366"/>
    <mergeCell ref="C361:C366"/>
    <mergeCell ref="D361:D366"/>
    <mergeCell ref="V361:V366"/>
    <mergeCell ref="W361:W366"/>
    <mergeCell ref="A367:A372"/>
    <mergeCell ref="B367:B372"/>
    <mergeCell ref="C367:C372"/>
    <mergeCell ref="D367:D372"/>
    <mergeCell ref="V367:V372"/>
    <mergeCell ref="W367:W372"/>
    <mergeCell ref="A373:A378"/>
    <mergeCell ref="B373:B378"/>
    <mergeCell ref="C373:C378"/>
    <mergeCell ref="D373:D378"/>
    <mergeCell ref="V373:V378"/>
    <mergeCell ref="W373:W378"/>
    <mergeCell ref="A379:A384"/>
    <mergeCell ref="B379:B384"/>
    <mergeCell ref="C379:C384"/>
    <mergeCell ref="D379:D384"/>
    <mergeCell ref="V379:V384"/>
    <mergeCell ref="W379:W384"/>
    <mergeCell ref="A385:A390"/>
    <mergeCell ref="B385:B390"/>
    <mergeCell ref="C385:C390"/>
    <mergeCell ref="D385:D390"/>
    <mergeCell ref="V385:V390"/>
    <mergeCell ref="W385:W390"/>
    <mergeCell ref="A391:A396"/>
    <mergeCell ref="B391:B396"/>
    <mergeCell ref="C391:C396"/>
    <mergeCell ref="D391:D396"/>
    <mergeCell ref="V391:V396"/>
    <mergeCell ref="W391:W396"/>
    <mergeCell ref="A397:A402"/>
    <mergeCell ref="B397:B402"/>
    <mergeCell ref="C397:C402"/>
    <mergeCell ref="D397:D402"/>
    <mergeCell ref="V397:V402"/>
    <mergeCell ref="W397:W402"/>
    <mergeCell ref="A403:A408"/>
    <mergeCell ref="B403:B408"/>
    <mergeCell ref="C403:C408"/>
    <mergeCell ref="D403:D408"/>
    <mergeCell ref="V403:V408"/>
    <mergeCell ref="W403:W408"/>
    <mergeCell ref="A409:A414"/>
    <mergeCell ref="B409:B414"/>
    <mergeCell ref="C409:C414"/>
    <mergeCell ref="D409:D414"/>
    <mergeCell ref="V409:V414"/>
    <mergeCell ref="W409:W414"/>
  </mergeCells>
  <conditionalFormatting sqref="C7:D414">
    <cfRule type="cellIs" dxfId="69" priority="451" operator="between">
      <formula>$Z$12</formula>
      <formula>$AA$12</formula>
    </cfRule>
    <cfRule type="cellIs" dxfId="68" priority="452" operator="between">
      <formula>$Z$11</formula>
      <formula>$AA$11</formula>
    </cfRule>
    <cfRule type="cellIs" dxfId="67" priority="453" operator="between">
      <formula>$Z$10</formula>
      <formula>$AA$10</formula>
    </cfRule>
    <cfRule type="cellIs" dxfId="66" priority="454" operator="between">
      <formula>$Z$9</formula>
      <formula>$AA$9</formula>
    </cfRule>
    <cfRule type="cellIs" dxfId="65" priority="455" operator="between">
      <formula>$Z$8</formula>
      <formula>$AA$8</formula>
    </cfRule>
  </conditionalFormatting>
  <conditionalFormatting sqref="V7:W7 V13:W13 V19:W19 V25:W25 V31:W31 V37:W37 V43:W45 V49:W49 V55:W55 V61:W61 V67:W67 V73:W73 V79:W79 V85:W85 V91:W91 V97:W97 V103:W103 V109:W109 V115:W115 V121:W121 V127:W127 V133:W133 V139:W139 V145:W145 V151:W151 V157:W157 V163:W163 V169:W169 V175:W175 V181:W181 V187:W187 V193:W193 V199:W199 V205:W205 V211:W211 V217:W217 V223:W223 V229:W229 V235:W235 V241:W241 V247:W247 V253:W253 V259:W259 V265:W265 V271:W271 V277:W277 V283:W283 V289:W289 V295:W295 V301:W301 V307:W307 V313:W313 V319:W319 V325:W325 V331:W331 V337:W337 V343:W343 V349:W349 V355:W355 V361:W361 V367:W367 V373:W373 V379:W379 V385:W385 V391:W391 V397:W397 V403:W403 V409:W409">
    <cfRule type="cellIs" dxfId="64" priority="111" operator="between">
      <formula>$Z$8</formula>
      <formula>$AA$8</formula>
    </cfRule>
    <cfRule type="cellIs" dxfId="63" priority="112" operator="between">
      <formula>$Z$9</formula>
      <formula>$AA$9</formula>
    </cfRule>
    <cfRule type="cellIs" dxfId="62" priority="113" operator="between">
      <formula>$Z$10</formula>
      <formula>$AA$10</formula>
    </cfRule>
    <cfRule type="cellIs" dxfId="61" priority="114" operator="between">
      <formula>$Z$11</formula>
      <formula>$AA$11</formula>
    </cfRule>
    <cfRule type="cellIs" dxfId="60" priority="115" operator="between">
      <formula>$Z$12</formula>
      <formula>$AA$12</formula>
    </cfRule>
  </conditionalFormatting>
  <dataValidations count="3">
    <dataValidation type="list" allowBlank="1" showInputMessage="1" showErrorMessage="1" sqref="O7:O414" xr:uid="{DCE555DD-FC74-446F-B328-E51108A16158}">
      <formula1>"Documentado,Sin Documentar"</formula1>
    </dataValidation>
    <dataValidation type="list" allowBlank="1" showInputMessage="1" showErrorMessage="1" sqref="Q7:Q414" xr:uid="{AD254298-5B33-43B0-913D-217E16E0022E}">
      <formula1>"Con Registro,Sin Registro"</formula1>
    </dataValidation>
    <dataValidation type="list" allowBlank="1" showInputMessage="1" showErrorMessage="1" sqref="R7:R414" xr:uid="{3673D13A-5BF6-4770-A3BA-679C45F12167}">
      <formula1>"Si,No"</formula1>
    </dataValidation>
  </dataValidations>
  <printOptions horizontalCentered="1" verticalCentered="1"/>
  <pageMargins left="0.23622047244094491" right="0.23622047244094491" top="0.74803149606299213" bottom="0.74803149606299213" header="0.31496062992125984" footer="0.31496062992125984"/>
  <pageSetup scale="26" orientation="landscape" r:id="rId1"/>
  <headerFooter alignWithMargins="0">
    <oddFooter>&amp;R&amp;G</oddFoot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50567436-7D13-4D1A-A528-2D3CAE049DF9}">
          <x14:formula1>
            <xm:f>'TABLAS DE INFORMACIÓN'!$T$4:$T$6</xm:f>
          </x14:formula1>
          <xm:sqref>J7:J414</xm:sqref>
        </x14:dataValidation>
        <x14:dataValidation type="list" allowBlank="1" showInputMessage="1" showErrorMessage="1" xr:uid="{B0A8D010-E6A3-4243-A611-B2C388D89ECB}">
          <x14:formula1>
            <xm:f>'TABLAS DE INFORMACIÓN'!$Q$4:$Q$5</xm:f>
          </x14:formula1>
          <xm:sqref>M7:M414</xm:sqref>
        </x14:dataValidation>
        <x14:dataValidation type="list" allowBlank="1" showInputMessage="1" showErrorMessage="1" xr:uid="{10F152FF-1B8F-4753-B8E3-F18279A88739}">
          <x14:formula1>
            <xm:f>'TABLAS DE INFORMACIÓN'!$AN$4:$AN$12</xm:f>
          </x14:formula1>
          <xm:sqref>P7:P414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7"/>
  <dimension ref="A1:BJ232"/>
  <sheetViews>
    <sheetView topLeftCell="I1" zoomScale="57" zoomScaleNormal="57" zoomScaleSheetLayoutView="30" workbookViewId="0">
      <selection activeCell="Q6" sqref="Q6"/>
    </sheetView>
  </sheetViews>
  <sheetFormatPr baseColWidth="10" defaultColWidth="11.42578125" defaultRowHeight="15" x14ac:dyDescent="0.25"/>
  <cols>
    <col min="1" max="1" width="11.42578125" style="2"/>
    <col min="2" max="2" width="20.85546875" style="2" bestFit="1" customWidth="1"/>
    <col min="3" max="3" width="36.140625" style="2" customWidth="1"/>
    <col min="4" max="4" width="11.42578125" style="2"/>
    <col min="5" max="5" width="35.140625" style="2" bestFit="1" customWidth="1"/>
    <col min="6" max="6" width="24.42578125" style="2" customWidth="1"/>
    <col min="7" max="7" width="11.42578125" style="2"/>
    <col min="8" max="8" width="35.140625" style="2" bestFit="1" customWidth="1"/>
    <col min="9" max="9" width="39.85546875" style="2" bestFit="1" customWidth="1"/>
    <col min="10" max="10" width="24.85546875" style="2" bestFit="1" customWidth="1"/>
    <col min="11" max="11" width="22.140625" style="2" bestFit="1" customWidth="1"/>
    <col min="12" max="12" width="20.42578125" style="2" customWidth="1"/>
    <col min="13" max="13" width="28.42578125" style="2" customWidth="1"/>
    <col min="14" max="14" width="35.42578125" style="2" bestFit="1" customWidth="1"/>
    <col min="15" max="15" width="43.42578125" style="2" bestFit="1" customWidth="1"/>
    <col min="16" max="16" width="19.28515625" style="2" customWidth="1"/>
    <col min="17" max="17" width="31.28515625" style="2" bestFit="1" customWidth="1"/>
    <col min="18" max="18" width="33.7109375" style="2" bestFit="1" customWidth="1"/>
    <col min="19" max="19" width="19" style="2" bestFit="1" customWidth="1"/>
    <col min="20" max="20" width="39.140625" style="2" bestFit="1" customWidth="1"/>
    <col min="21" max="21" width="43.7109375" style="2" customWidth="1"/>
    <col min="22" max="22" width="11.42578125" style="2"/>
    <col min="23" max="23" width="35.42578125" style="2" bestFit="1" customWidth="1"/>
    <col min="24" max="24" width="11.42578125" style="2"/>
    <col min="25" max="25" width="40" style="2" customWidth="1"/>
    <col min="26" max="26" width="11.42578125" style="2"/>
    <col min="27" max="27" width="39.28515625" style="2" customWidth="1"/>
    <col min="28" max="28" width="11.42578125" style="2"/>
    <col min="29" max="29" width="37.42578125" style="2" customWidth="1"/>
    <col min="30" max="30" width="11.42578125" style="2"/>
    <col min="31" max="31" width="41.7109375" style="2" customWidth="1"/>
    <col min="32" max="32" width="11.42578125" style="2"/>
    <col min="33" max="33" width="32.42578125" style="2" customWidth="1"/>
    <col min="34" max="34" width="11.42578125" style="2"/>
    <col min="35" max="35" width="36.42578125" style="2" customWidth="1"/>
    <col min="36" max="36" width="11.42578125" style="2"/>
    <col min="37" max="37" width="46.140625" style="2" customWidth="1"/>
    <col min="38" max="39" width="11.42578125" style="2"/>
    <col min="40" max="40" width="25" style="2" bestFit="1" customWidth="1"/>
    <col min="41" max="16384" width="11.42578125" style="2"/>
  </cols>
  <sheetData>
    <row r="1" spans="1:62" ht="15.75" thickBot="1" x14ac:dyDescent="0.3">
      <c r="A1" s="1"/>
      <c r="B1" s="1"/>
      <c r="C1" s="1"/>
      <c r="D1" s="1"/>
      <c r="E1" s="1"/>
      <c r="F1" s="1"/>
      <c r="G1" s="1"/>
      <c r="H1" s="1"/>
      <c r="I1" s="1"/>
      <c r="J1" s="1"/>
      <c r="K1" s="1"/>
      <c r="L1" s="1"/>
      <c r="M1" s="1"/>
      <c r="N1" s="1"/>
      <c r="P1" s="1"/>
      <c r="Q1" s="1"/>
      <c r="R1" s="1"/>
      <c r="S1" s="1"/>
      <c r="V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row>
    <row r="2" spans="1:62" ht="30.75" customHeight="1" thickBot="1" x14ac:dyDescent="0.3">
      <c r="A2" s="1"/>
      <c r="B2" s="1"/>
      <c r="C2" s="1"/>
      <c r="D2" s="1"/>
      <c r="E2" s="1"/>
      <c r="F2" s="1"/>
      <c r="G2" s="1"/>
      <c r="H2" s="1"/>
      <c r="I2" s="1"/>
      <c r="J2" s="1"/>
      <c r="K2" s="763" t="s">
        <v>34</v>
      </c>
      <c r="L2" s="764"/>
      <c r="M2" s="1"/>
      <c r="N2" s="3"/>
      <c r="O2" s="4" t="s">
        <v>35</v>
      </c>
      <c r="P2" s="1"/>
      <c r="Q2" s="763" t="s">
        <v>36</v>
      </c>
      <c r="R2" s="764"/>
      <c r="S2" s="1"/>
      <c r="T2" s="761" t="s">
        <v>37</v>
      </c>
      <c r="U2" s="762"/>
      <c r="V2" s="1"/>
      <c r="W2" s="5" t="s">
        <v>38</v>
      </c>
      <c r="X2" s="1"/>
      <c r="Y2" s="5" t="s">
        <v>38</v>
      </c>
      <c r="Z2" s="1"/>
      <c r="AA2" s="5" t="s">
        <v>38</v>
      </c>
      <c r="AB2" s="1"/>
      <c r="AC2" s="5" t="s">
        <v>38</v>
      </c>
      <c r="AD2" s="1"/>
      <c r="AE2" s="5" t="s">
        <v>38</v>
      </c>
      <c r="AF2" s="1"/>
      <c r="AG2" s="5" t="s">
        <v>38</v>
      </c>
      <c r="AH2" s="1"/>
      <c r="AI2" s="5" t="s">
        <v>38</v>
      </c>
      <c r="AJ2" s="1"/>
      <c r="AK2" s="5" t="s">
        <v>38</v>
      </c>
      <c r="AL2" s="1"/>
      <c r="AM2" s="1"/>
      <c r="AN2" s="1"/>
      <c r="AO2" s="1"/>
      <c r="AP2" s="1"/>
      <c r="AQ2" s="1"/>
      <c r="AR2" s="1"/>
      <c r="AS2" s="1"/>
      <c r="AT2" s="1"/>
      <c r="AU2" s="1"/>
      <c r="AV2" s="1"/>
      <c r="AW2" s="1"/>
      <c r="AX2" s="1"/>
      <c r="AY2" s="1"/>
      <c r="AZ2" s="1"/>
      <c r="BA2" s="1"/>
      <c r="BB2" s="1"/>
      <c r="BC2" s="1"/>
      <c r="BD2" s="1"/>
      <c r="BE2" s="1"/>
      <c r="BF2" s="1"/>
      <c r="BG2" s="1"/>
      <c r="BH2" s="1"/>
      <c r="BI2" s="1"/>
      <c r="BJ2" s="1"/>
    </row>
    <row r="3" spans="1:62" ht="65.25" customHeight="1" thickBot="1" x14ac:dyDescent="0.3">
      <c r="A3" s="1"/>
      <c r="B3" s="765" t="s">
        <v>39</v>
      </c>
      <c r="C3" s="766"/>
      <c r="D3" s="1"/>
      <c r="E3" s="763" t="s">
        <v>40</v>
      </c>
      <c r="F3" s="764"/>
      <c r="G3" s="1"/>
      <c r="H3" s="761" t="s">
        <v>41</v>
      </c>
      <c r="I3" s="762"/>
      <c r="J3" s="1"/>
      <c r="K3" s="1"/>
      <c r="L3" s="1"/>
      <c r="M3" s="1"/>
      <c r="N3" s="6"/>
      <c r="O3" s="7" t="s">
        <v>23</v>
      </c>
      <c r="P3" s="8"/>
      <c r="Q3" s="9" t="s">
        <v>42</v>
      </c>
      <c r="R3" s="10" t="s">
        <v>43</v>
      </c>
      <c r="S3" s="1"/>
      <c r="T3" s="10" t="s">
        <v>44</v>
      </c>
      <c r="U3" s="10" t="s">
        <v>43</v>
      </c>
      <c r="V3" s="1"/>
      <c r="W3" s="9" t="s">
        <v>45</v>
      </c>
      <c r="X3" s="1"/>
      <c r="Y3" s="9" t="s">
        <v>46</v>
      </c>
      <c r="Z3" s="1"/>
      <c r="AA3" s="9" t="s">
        <v>47</v>
      </c>
      <c r="AB3" s="1"/>
      <c r="AC3" s="9" t="s">
        <v>48</v>
      </c>
      <c r="AD3" s="1"/>
      <c r="AE3" s="9" t="s">
        <v>49</v>
      </c>
      <c r="AF3" s="1"/>
      <c r="AG3" s="9" t="s">
        <v>50</v>
      </c>
      <c r="AH3" s="1"/>
      <c r="AI3" s="9" t="s">
        <v>51</v>
      </c>
      <c r="AJ3" s="1"/>
      <c r="AK3" s="9" t="s">
        <v>51</v>
      </c>
      <c r="AL3" s="1"/>
      <c r="AM3" s="1"/>
      <c r="AN3" t="s">
        <v>393</v>
      </c>
      <c r="AO3" s="1"/>
      <c r="AP3" s="1"/>
      <c r="AQ3" s="1"/>
      <c r="AR3" s="1"/>
      <c r="AS3" s="1"/>
      <c r="AT3" s="1"/>
      <c r="AU3" s="1"/>
      <c r="AV3" s="1"/>
      <c r="AW3" s="1"/>
      <c r="AX3" s="1"/>
      <c r="AY3" s="1"/>
      <c r="AZ3" s="1"/>
      <c r="BA3" s="1"/>
      <c r="BB3" s="1"/>
      <c r="BC3" s="1"/>
      <c r="BD3" s="1"/>
      <c r="BE3" s="1"/>
      <c r="BF3" s="1"/>
      <c r="BG3" s="1"/>
      <c r="BH3" s="1"/>
      <c r="BI3" s="1"/>
      <c r="BJ3" s="1"/>
    </row>
    <row r="4" spans="1:62" ht="180.75" customHeight="1" thickBot="1" x14ac:dyDescent="0.3">
      <c r="A4" s="1"/>
      <c r="B4" s="65" t="s">
        <v>52</v>
      </c>
      <c r="C4" s="65" t="s">
        <v>43</v>
      </c>
      <c r="D4" s="1"/>
      <c r="E4" s="9" t="s">
        <v>53</v>
      </c>
      <c r="F4" s="11" t="s">
        <v>43</v>
      </c>
      <c r="G4" s="1"/>
      <c r="H4" s="9" t="s">
        <v>17</v>
      </c>
      <c r="I4" s="11" t="s">
        <v>43</v>
      </c>
      <c r="J4" s="1"/>
      <c r="K4" s="1"/>
      <c r="L4" s="1"/>
      <c r="M4" s="1"/>
      <c r="N4" s="12"/>
      <c r="O4" s="7" t="s">
        <v>27</v>
      </c>
      <c r="P4" s="1"/>
      <c r="Q4" s="13" t="s">
        <v>54</v>
      </c>
      <c r="R4" s="14" t="s">
        <v>55</v>
      </c>
      <c r="S4" s="1"/>
      <c r="T4" s="16" t="s">
        <v>56</v>
      </c>
      <c r="U4" s="51" t="s">
        <v>57</v>
      </c>
      <c r="V4" s="1"/>
      <c r="W4" s="16" t="s">
        <v>58</v>
      </c>
      <c r="X4" s="1"/>
      <c r="Y4" s="16" t="s">
        <v>59</v>
      </c>
      <c r="Z4" s="1"/>
      <c r="AA4" s="51" t="s">
        <v>60</v>
      </c>
      <c r="AB4" s="1"/>
      <c r="AC4" s="51" t="s">
        <v>61</v>
      </c>
      <c r="AD4" s="1"/>
      <c r="AE4" s="16" t="s">
        <v>59</v>
      </c>
      <c r="AF4" s="1"/>
      <c r="AG4" s="16" t="s">
        <v>62</v>
      </c>
      <c r="AH4" s="1"/>
      <c r="AI4" s="16" t="s">
        <v>63</v>
      </c>
      <c r="AJ4" s="1"/>
      <c r="AK4" s="16" t="s">
        <v>63</v>
      </c>
      <c r="AL4" s="1"/>
      <c r="AM4" s="1"/>
      <c r="AN4" t="s">
        <v>394</v>
      </c>
      <c r="AO4" s="1"/>
      <c r="AP4" s="1"/>
      <c r="AQ4" s="1"/>
      <c r="AR4" s="1"/>
      <c r="AS4" s="1"/>
      <c r="AT4" s="1"/>
      <c r="AU4" s="1"/>
      <c r="AV4" s="1"/>
      <c r="AW4" s="1"/>
      <c r="AX4" s="1"/>
      <c r="AY4" s="1"/>
      <c r="AZ4" s="1"/>
      <c r="BA4" s="1"/>
      <c r="BB4" s="1"/>
      <c r="BC4" s="1"/>
      <c r="BD4" s="1"/>
      <c r="BE4" s="1"/>
      <c r="BF4" s="1"/>
      <c r="BG4" s="1"/>
      <c r="BH4" s="1"/>
      <c r="BI4" s="1"/>
      <c r="BJ4" s="1"/>
    </row>
    <row r="5" spans="1:62" ht="138.75" customHeight="1" thickBot="1" x14ac:dyDescent="0.3">
      <c r="A5" s="1"/>
      <c r="B5" s="66" t="s">
        <v>64</v>
      </c>
      <c r="C5" s="67" t="s">
        <v>65</v>
      </c>
      <c r="D5" s="1"/>
      <c r="E5" s="15">
        <v>5</v>
      </c>
      <c r="F5" s="17" t="s">
        <v>66</v>
      </c>
      <c r="G5" s="1"/>
      <c r="H5" s="15">
        <v>5</v>
      </c>
      <c r="I5" s="17" t="s">
        <v>67</v>
      </c>
      <c r="J5" s="1"/>
      <c r="K5" s="1"/>
      <c r="L5" s="1"/>
      <c r="M5" s="1"/>
      <c r="N5" s="18"/>
      <c r="O5" s="19" t="s">
        <v>25</v>
      </c>
      <c r="P5" s="1"/>
      <c r="Q5" s="54" t="s">
        <v>403</v>
      </c>
      <c r="R5" s="53" t="s">
        <v>68</v>
      </c>
      <c r="S5" s="1"/>
      <c r="T5" s="13" t="s">
        <v>69</v>
      </c>
      <c r="U5" s="20" t="s">
        <v>70</v>
      </c>
      <c r="V5" s="1"/>
      <c r="W5" s="54" t="s">
        <v>71</v>
      </c>
      <c r="X5" s="1"/>
      <c r="Y5" s="54" t="s">
        <v>72</v>
      </c>
      <c r="Z5" s="1"/>
      <c r="AA5" s="52" t="s">
        <v>73</v>
      </c>
      <c r="AB5" s="1"/>
      <c r="AC5" s="60" t="s">
        <v>74</v>
      </c>
      <c r="AD5" s="1"/>
      <c r="AE5" s="54" t="s">
        <v>72</v>
      </c>
      <c r="AF5" s="1"/>
      <c r="AG5" s="15" t="s">
        <v>75</v>
      </c>
      <c r="AH5" s="1"/>
      <c r="AI5" s="54" t="s">
        <v>76</v>
      </c>
      <c r="AJ5" s="1"/>
      <c r="AK5" s="15" t="s">
        <v>77</v>
      </c>
      <c r="AL5" s="1"/>
      <c r="AM5" s="1"/>
      <c r="AN5" t="s">
        <v>395</v>
      </c>
      <c r="AO5" s="1"/>
      <c r="AP5" s="1"/>
      <c r="AQ5" s="1"/>
      <c r="AR5" s="1"/>
      <c r="AS5" s="1"/>
      <c r="AT5" s="1"/>
      <c r="AU5" s="1"/>
      <c r="AV5" s="1"/>
      <c r="AW5" s="1"/>
      <c r="AX5" s="1"/>
      <c r="AY5" s="1"/>
      <c r="AZ5" s="1"/>
      <c r="BA5" s="1"/>
      <c r="BB5" s="1"/>
      <c r="BC5" s="1"/>
      <c r="BD5" s="1"/>
      <c r="BE5" s="1"/>
      <c r="BF5" s="1"/>
      <c r="BG5" s="1"/>
      <c r="BH5" s="1"/>
      <c r="BI5" s="1"/>
      <c r="BJ5" s="1"/>
    </row>
    <row r="6" spans="1:62" ht="102" customHeight="1" thickBot="1" x14ac:dyDescent="0.3">
      <c r="A6" s="1"/>
      <c r="B6" s="66" t="s">
        <v>78</v>
      </c>
      <c r="C6" s="67" t="s">
        <v>79</v>
      </c>
      <c r="D6" s="1"/>
      <c r="E6" s="15">
        <v>4</v>
      </c>
      <c r="F6" s="17" t="s">
        <v>80</v>
      </c>
      <c r="G6" s="1"/>
      <c r="H6" s="15">
        <v>4</v>
      </c>
      <c r="I6" s="17" t="s">
        <v>81</v>
      </c>
      <c r="J6" s="1"/>
      <c r="K6" s="21" t="s">
        <v>82</v>
      </c>
      <c r="L6" s="1"/>
      <c r="M6" s="1"/>
      <c r="N6" s="1"/>
      <c r="O6" s="1"/>
      <c r="P6" s="1"/>
      <c r="Q6" s="1"/>
      <c r="R6" s="1"/>
      <c r="S6" s="1"/>
      <c r="T6" s="13" t="s">
        <v>390</v>
      </c>
      <c r="U6" s="64"/>
      <c r="V6" s="1"/>
      <c r="W6" s="1"/>
      <c r="X6" s="1"/>
      <c r="Y6" s="1"/>
      <c r="Z6" s="1"/>
      <c r="AA6" s="1"/>
      <c r="AB6" s="1"/>
      <c r="AC6" s="54" t="s">
        <v>83</v>
      </c>
      <c r="AD6" s="1"/>
      <c r="AE6" s="1"/>
      <c r="AF6" s="1"/>
      <c r="AG6" s="54" t="s">
        <v>84</v>
      </c>
      <c r="AH6" s="1"/>
      <c r="AI6" s="1"/>
      <c r="AJ6" s="1"/>
      <c r="AK6" s="54" t="s">
        <v>76</v>
      </c>
      <c r="AL6" s="1"/>
      <c r="AM6" s="1"/>
      <c r="AN6" t="s">
        <v>396</v>
      </c>
      <c r="AO6" s="1"/>
      <c r="AP6" s="1"/>
      <c r="AQ6" s="1"/>
      <c r="AR6" s="1"/>
      <c r="AS6" s="1"/>
      <c r="AT6" s="1"/>
      <c r="AU6" s="1"/>
      <c r="AV6" s="1"/>
      <c r="AW6" s="1"/>
      <c r="AX6" s="1"/>
      <c r="AY6" s="1"/>
      <c r="AZ6" s="1"/>
      <c r="BA6" s="1"/>
      <c r="BB6" s="1"/>
      <c r="BC6" s="1"/>
      <c r="BD6" s="1"/>
      <c r="BE6" s="1"/>
      <c r="BF6" s="1"/>
      <c r="BG6" s="1"/>
      <c r="BH6" s="1"/>
      <c r="BI6" s="1"/>
      <c r="BJ6" s="1"/>
    </row>
    <row r="7" spans="1:62" ht="114" x14ac:dyDescent="0.25">
      <c r="A7" s="1"/>
      <c r="B7" s="66" t="s">
        <v>85</v>
      </c>
      <c r="C7" s="67" t="s">
        <v>86</v>
      </c>
      <c r="D7" s="1"/>
      <c r="E7" s="15">
        <v>3</v>
      </c>
      <c r="F7" s="17" t="s">
        <v>87</v>
      </c>
      <c r="G7" s="1"/>
      <c r="H7" s="15">
        <v>3</v>
      </c>
      <c r="I7" s="17" t="s">
        <v>88</v>
      </c>
      <c r="J7" s="1"/>
      <c r="K7" s="15" t="s">
        <v>89</v>
      </c>
      <c r="L7" s="1"/>
      <c r="M7" s="1"/>
      <c r="N7" s="16">
        <v>5</v>
      </c>
      <c r="O7" s="22">
        <f>$N$7*O12</f>
        <v>5</v>
      </c>
      <c r="P7" s="23">
        <f>$N$7*P12</f>
        <v>10</v>
      </c>
      <c r="Q7" s="24">
        <f>$N$7*Q12</f>
        <v>15</v>
      </c>
      <c r="R7" s="24">
        <f>$N$7*R12</f>
        <v>20</v>
      </c>
      <c r="S7" s="25">
        <f>$N$7*S12</f>
        <v>25</v>
      </c>
      <c r="T7" s="1"/>
      <c r="U7" s="1"/>
      <c r="W7" s="1"/>
      <c r="X7" s="1"/>
      <c r="Y7" s="1"/>
      <c r="Z7" s="1"/>
      <c r="AA7" s="1"/>
      <c r="AB7" s="1"/>
      <c r="AC7" s="1"/>
      <c r="AD7" s="1"/>
      <c r="AE7" s="1"/>
      <c r="AF7" s="1"/>
      <c r="AG7" s="1"/>
      <c r="AH7" s="1"/>
      <c r="AI7" s="1"/>
      <c r="AJ7" s="1"/>
      <c r="AK7" s="1"/>
      <c r="AL7" s="1"/>
      <c r="AM7" s="1"/>
      <c r="AN7" t="s">
        <v>397</v>
      </c>
      <c r="AO7" s="1"/>
      <c r="AP7" s="1"/>
      <c r="AQ7" s="1"/>
      <c r="AR7" s="1"/>
      <c r="AS7" s="1"/>
      <c r="AT7" s="1"/>
      <c r="AU7" s="1"/>
      <c r="AV7" s="1"/>
      <c r="AW7" s="1"/>
      <c r="AX7" s="1"/>
      <c r="AY7" s="1"/>
      <c r="AZ7" s="1"/>
      <c r="BA7" s="1"/>
      <c r="BB7" s="1"/>
      <c r="BC7" s="1"/>
      <c r="BD7" s="1"/>
      <c r="BE7" s="1"/>
      <c r="BF7" s="1"/>
      <c r="BG7" s="1"/>
      <c r="BH7" s="1"/>
      <c r="BI7" s="1"/>
      <c r="BJ7" s="1"/>
    </row>
    <row r="8" spans="1:62" ht="72" thickBot="1" x14ac:dyDescent="0.3">
      <c r="A8" s="1"/>
      <c r="B8" s="66" t="s">
        <v>90</v>
      </c>
      <c r="C8" s="67" t="s">
        <v>91</v>
      </c>
      <c r="D8" s="1"/>
      <c r="E8" s="15">
        <v>2</v>
      </c>
      <c r="F8" s="17" t="s">
        <v>92</v>
      </c>
      <c r="G8" s="1"/>
      <c r="H8" s="15">
        <v>2</v>
      </c>
      <c r="I8" s="17" t="s">
        <v>93</v>
      </c>
      <c r="J8" s="1"/>
      <c r="K8" s="54" t="s">
        <v>94</v>
      </c>
      <c r="L8" s="1"/>
      <c r="M8" s="1"/>
      <c r="N8" s="15">
        <v>4</v>
      </c>
      <c r="O8" s="26">
        <f>$N$8*O12</f>
        <v>4</v>
      </c>
      <c r="P8" s="27">
        <f>$N$8*P12</f>
        <v>8</v>
      </c>
      <c r="Q8" s="27">
        <f>$N$8*Q12</f>
        <v>12</v>
      </c>
      <c r="R8" s="28">
        <f>$N$8*R12</f>
        <v>16</v>
      </c>
      <c r="S8" s="29">
        <f>$N$8*S12</f>
        <v>20</v>
      </c>
      <c r="T8" s="1"/>
      <c r="U8" s="1"/>
      <c r="X8" s="1"/>
      <c r="Y8" s="1"/>
      <c r="Z8" s="1"/>
      <c r="AA8" s="1"/>
      <c r="AB8" s="1"/>
      <c r="AC8" s="1"/>
      <c r="AD8" s="1"/>
      <c r="AE8" s="1"/>
      <c r="AF8" s="1"/>
      <c r="AG8" s="1" t="s">
        <v>95</v>
      </c>
      <c r="AH8" s="1"/>
      <c r="AI8" s="1"/>
      <c r="AJ8" s="1"/>
      <c r="AK8" s="1"/>
      <c r="AL8" s="1"/>
      <c r="AM8" s="1"/>
      <c r="AN8" t="s">
        <v>398</v>
      </c>
      <c r="AO8" s="1"/>
      <c r="AP8" s="1"/>
      <c r="AQ8" s="1"/>
      <c r="AR8" s="1"/>
      <c r="AS8" s="1"/>
      <c r="AT8" s="1"/>
      <c r="AU8" s="1"/>
      <c r="AV8" s="1"/>
      <c r="AW8" s="1"/>
      <c r="AX8" s="1"/>
      <c r="AY8" s="1"/>
      <c r="AZ8" s="1"/>
      <c r="BA8" s="1"/>
      <c r="BB8" s="1"/>
      <c r="BC8" s="1"/>
      <c r="BD8" s="1"/>
      <c r="BE8" s="1"/>
      <c r="BF8" s="1"/>
      <c r="BG8" s="1"/>
      <c r="BH8" s="1"/>
      <c r="BI8" s="1"/>
      <c r="BJ8" s="1"/>
    </row>
    <row r="9" spans="1:62" ht="43.5" thickBot="1" x14ac:dyDescent="0.3">
      <c r="A9" s="1"/>
      <c r="B9" s="66" t="s">
        <v>96</v>
      </c>
      <c r="C9" s="67" t="s">
        <v>97</v>
      </c>
      <c r="D9" s="1"/>
      <c r="E9" s="54">
        <v>1</v>
      </c>
      <c r="F9" s="30" t="s">
        <v>98</v>
      </c>
      <c r="G9" s="1"/>
      <c r="H9" s="54">
        <v>1</v>
      </c>
      <c r="I9" s="30" t="s">
        <v>99</v>
      </c>
      <c r="J9" s="1"/>
      <c r="L9" s="1"/>
      <c r="M9" s="1"/>
      <c r="N9" s="15">
        <v>3</v>
      </c>
      <c r="O9" s="31">
        <f>$N$9*O12</f>
        <v>3</v>
      </c>
      <c r="P9" s="32">
        <f>$N$9*P12</f>
        <v>6</v>
      </c>
      <c r="Q9" s="27">
        <f>$N$9*Q12</f>
        <v>9</v>
      </c>
      <c r="R9" s="28">
        <f>$N$9*R12</f>
        <v>12</v>
      </c>
      <c r="S9" s="29">
        <f>$N$9*S12</f>
        <v>15</v>
      </c>
      <c r="T9" s="1"/>
      <c r="U9" s="1"/>
      <c r="X9" s="1"/>
      <c r="Y9" s="1"/>
      <c r="Z9" s="1"/>
      <c r="AA9" s="1"/>
      <c r="AB9" s="1"/>
      <c r="AC9" s="1"/>
      <c r="AD9" s="1"/>
      <c r="AE9" s="1"/>
      <c r="AF9" s="1"/>
      <c r="AG9" s="1"/>
      <c r="AH9" s="1"/>
      <c r="AI9" s="1"/>
      <c r="AJ9" s="1"/>
      <c r="AK9" s="1"/>
      <c r="AL9" s="1"/>
      <c r="AM9" s="1"/>
      <c r="AN9" t="s">
        <v>399</v>
      </c>
      <c r="AO9" s="1"/>
      <c r="AP9" s="1"/>
      <c r="AQ9" s="1"/>
      <c r="AR9" s="1"/>
      <c r="AS9" s="1"/>
      <c r="AT9" s="1"/>
      <c r="AU9" s="1"/>
      <c r="AV9" s="1"/>
      <c r="AW9" s="1"/>
      <c r="AX9" s="1"/>
      <c r="AY9" s="1"/>
      <c r="AZ9" s="1"/>
      <c r="BA9" s="1"/>
      <c r="BB9" s="1"/>
      <c r="BC9" s="1"/>
      <c r="BD9" s="1"/>
      <c r="BE9" s="1"/>
      <c r="BF9" s="1"/>
      <c r="BG9" s="1"/>
      <c r="BH9" s="1"/>
      <c r="BI9" s="1"/>
      <c r="BJ9" s="1"/>
    </row>
    <row r="10" spans="1:62" ht="72" thickBot="1" x14ac:dyDescent="0.3">
      <c r="A10" s="1"/>
      <c r="B10" s="66" t="s">
        <v>100</v>
      </c>
      <c r="C10" s="67" t="s">
        <v>101</v>
      </c>
      <c r="D10" s="1"/>
      <c r="E10" s="1"/>
      <c r="F10" s="1"/>
      <c r="G10" s="1"/>
      <c r="H10" s="1"/>
      <c r="I10" s="1"/>
      <c r="J10" s="1"/>
      <c r="K10" s="21" t="s">
        <v>102</v>
      </c>
      <c r="L10" s="1"/>
      <c r="M10" s="1"/>
      <c r="N10" s="15">
        <v>2</v>
      </c>
      <c r="O10" s="31">
        <f>$N$10*O12</f>
        <v>2</v>
      </c>
      <c r="P10" s="33">
        <f>$N$10*P12</f>
        <v>4</v>
      </c>
      <c r="Q10" s="32">
        <f>$N$10*Q12</f>
        <v>6</v>
      </c>
      <c r="R10" s="27">
        <f>$N$10*R12</f>
        <v>8</v>
      </c>
      <c r="S10" s="29">
        <f>$N$10*S12</f>
        <v>10</v>
      </c>
      <c r="T10" s="1"/>
      <c r="U10" s="1"/>
      <c r="X10" s="1"/>
      <c r="Y10" s="1"/>
      <c r="Z10" s="1"/>
      <c r="AA10" s="1"/>
      <c r="AB10" s="1"/>
      <c r="AC10" s="1"/>
      <c r="AD10" s="1"/>
      <c r="AE10" s="1"/>
      <c r="AF10" s="1"/>
      <c r="AG10" s="1"/>
      <c r="AH10" s="1"/>
      <c r="AI10" s="1"/>
      <c r="AJ10" s="1"/>
      <c r="AK10" s="1"/>
      <c r="AL10" s="1"/>
      <c r="AM10" s="1"/>
      <c r="AN10" t="s">
        <v>400</v>
      </c>
      <c r="AO10" s="1"/>
      <c r="AP10" s="1"/>
      <c r="AQ10" s="1"/>
      <c r="AR10" s="1"/>
      <c r="AS10" s="1"/>
      <c r="AT10" s="1"/>
      <c r="AU10" s="1"/>
      <c r="AV10" s="1"/>
      <c r="AW10" s="1"/>
      <c r="AX10" s="1"/>
      <c r="AY10" s="1"/>
      <c r="AZ10" s="1"/>
      <c r="BA10" s="1"/>
      <c r="BB10" s="1"/>
      <c r="BC10" s="1"/>
      <c r="BD10" s="1"/>
      <c r="BE10" s="1"/>
      <c r="BF10" s="1"/>
      <c r="BG10" s="1"/>
      <c r="BH10" s="1"/>
      <c r="BI10" s="1"/>
      <c r="BJ10" s="1"/>
    </row>
    <row r="11" spans="1:62" ht="15.75" thickBot="1" x14ac:dyDescent="0.3">
      <c r="A11" s="1"/>
      <c r="B11" s="66" t="s">
        <v>103</v>
      </c>
      <c r="C11" s="67" t="s">
        <v>104</v>
      </c>
      <c r="D11" s="1"/>
      <c r="G11" s="1"/>
      <c r="H11" s="1"/>
      <c r="I11" s="1"/>
      <c r="J11" s="1"/>
      <c r="K11" s="15">
        <v>1</v>
      </c>
      <c r="L11" s="1"/>
      <c r="M11" s="1"/>
      <c r="N11" s="54">
        <v>1</v>
      </c>
      <c r="O11" s="34">
        <f>$N$11*O12</f>
        <v>1</v>
      </c>
      <c r="P11" s="35">
        <f>$N$11*P12</f>
        <v>2</v>
      </c>
      <c r="Q11" s="36">
        <f>$N$11*Q12</f>
        <v>3</v>
      </c>
      <c r="R11" s="37">
        <f>$N$11*R12</f>
        <v>4</v>
      </c>
      <c r="S11" s="38">
        <f>$N$11*S12</f>
        <v>5</v>
      </c>
      <c r="T11" s="1"/>
      <c r="U11" s="1"/>
      <c r="X11" s="1"/>
      <c r="Y11" s="1"/>
      <c r="Z11" s="1"/>
      <c r="AA11" s="1"/>
      <c r="AB11" s="1"/>
      <c r="AC11" s="1"/>
      <c r="AD11" s="1"/>
      <c r="AE11" s="1"/>
      <c r="AF11" s="1"/>
      <c r="AG11" s="1"/>
      <c r="AH11" s="1"/>
      <c r="AI11" s="1"/>
      <c r="AJ11" s="1"/>
      <c r="AK11" s="1"/>
      <c r="AL11" s="1"/>
      <c r="AM11" s="1"/>
      <c r="AN11" t="s">
        <v>401</v>
      </c>
      <c r="AO11" s="1"/>
      <c r="AP11" s="1"/>
      <c r="AQ11" s="1"/>
      <c r="AR11" s="1"/>
      <c r="AS11" s="1"/>
      <c r="AT11" s="1"/>
      <c r="AU11" s="1"/>
      <c r="AV11" s="1"/>
      <c r="AW11" s="1"/>
      <c r="AX11" s="1"/>
      <c r="AY11" s="1"/>
      <c r="AZ11" s="1"/>
      <c r="BA11" s="1"/>
      <c r="BB11" s="1"/>
      <c r="BC11" s="1"/>
      <c r="BD11" s="1"/>
      <c r="BE11" s="1"/>
      <c r="BF11" s="1"/>
      <c r="BG11" s="1"/>
      <c r="BH11" s="1"/>
      <c r="BI11" s="1"/>
      <c r="BJ11" s="1"/>
    </row>
    <row r="12" spans="1:62" ht="86.25" thickBot="1" x14ac:dyDescent="0.3">
      <c r="A12" s="1"/>
      <c r="B12" s="66" t="s">
        <v>105</v>
      </c>
      <c r="C12" s="67" t="s">
        <v>106</v>
      </c>
      <c r="D12" s="1"/>
      <c r="E12" s="39" t="s">
        <v>107</v>
      </c>
      <c r="F12" s="11" t="s">
        <v>43</v>
      </c>
      <c r="G12" s="1"/>
      <c r="H12" s="10" t="s">
        <v>108</v>
      </c>
      <c r="I12" s="40" t="s">
        <v>109</v>
      </c>
      <c r="J12" s="1"/>
      <c r="K12" s="15">
        <v>2</v>
      </c>
      <c r="L12" s="1"/>
      <c r="M12" s="1"/>
      <c r="N12" s="1"/>
      <c r="O12" s="63">
        <v>1</v>
      </c>
      <c r="P12" s="41">
        <v>2</v>
      </c>
      <c r="Q12" s="41">
        <v>3</v>
      </c>
      <c r="R12" s="41">
        <v>4</v>
      </c>
      <c r="S12" s="64">
        <v>5</v>
      </c>
      <c r="T12" s="1"/>
      <c r="U12" s="1"/>
      <c r="V12" s="1"/>
      <c r="W12" s="1"/>
      <c r="X12" s="1"/>
      <c r="Y12" s="1"/>
      <c r="Z12" s="1"/>
      <c r="AA12" s="1"/>
      <c r="AB12" s="1"/>
      <c r="AC12" s="1"/>
      <c r="AD12" s="1"/>
      <c r="AE12" s="1"/>
      <c r="AF12" s="1"/>
      <c r="AG12" s="1"/>
      <c r="AH12" s="1"/>
      <c r="AI12" s="1"/>
      <c r="AJ12" s="1"/>
      <c r="AK12" s="1"/>
      <c r="AL12" s="1"/>
      <c r="AM12" s="1"/>
      <c r="AN12" t="s">
        <v>402</v>
      </c>
      <c r="AO12" s="1"/>
      <c r="AP12" s="1"/>
      <c r="AQ12" s="1"/>
      <c r="AR12" s="1"/>
      <c r="AS12" s="1"/>
      <c r="AT12" s="1"/>
      <c r="AU12" s="1"/>
      <c r="AV12" s="1"/>
      <c r="AW12" s="1"/>
      <c r="AX12" s="1"/>
      <c r="AY12" s="1"/>
      <c r="AZ12" s="1"/>
      <c r="BA12" s="1"/>
      <c r="BB12" s="1"/>
      <c r="BC12" s="1"/>
      <c r="BD12" s="1"/>
      <c r="BE12" s="1"/>
      <c r="BF12" s="1"/>
      <c r="BG12" s="1"/>
      <c r="BH12" s="1"/>
      <c r="BI12" s="1"/>
      <c r="BJ12" s="1"/>
    </row>
    <row r="13" spans="1:62" ht="86.25" thickBot="1" x14ac:dyDescent="0.3">
      <c r="A13" s="1"/>
      <c r="B13" s="66" t="s">
        <v>110</v>
      </c>
      <c r="C13" s="67" t="s">
        <v>111</v>
      </c>
      <c r="D13" s="1"/>
      <c r="E13" s="16" t="s">
        <v>112</v>
      </c>
      <c r="F13" s="51" t="s">
        <v>113</v>
      </c>
      <c r="G13" s="1"/>
      <c r="H13" s="42" t="s">
        <v>22</v>
      </c>
      <c r="I13" s="61" t="s">
        <v>114</v>
      </c>
      <c r="J13" s="1"/>
      <c r="K13" s="15">
        <v>3</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row>
    <row r="14" spans="1:62" ht="120.75" thickBot="1" x14ac:dyDescent="0.3">
      <c r="A14" s="1"/>
      <c r="B14" s="66" t="s">
        <v>115</v>
      </c>
      <c r="C14" s="67" t="s">
        <v>116</v>
      </c>
      <c r="D14" s="1"/>
      <c r="E14" s="15" t="s">
        <v>24</v>
      </c>
      <c r="F14" s="60" t="s">
        <v>117</v>
      </c>
      <c r="G14" s="1"/>
      <c r="H14" s="43" t="s">
        <v>5</v>
      </c>
      <c r="I14" s="58" t="s">
        <v>118</v>
      </c>
      <c r="J14" s="1"/>
      <c r="K14" s="15">
        <v>4</v>
      </c>
      <c r="L14" s="1"/>
      <c r="M14" s="21" t="s">
        <v>119</v>
      </c>
      <c r="N14" s="55" t="s">
        <v>120</v>
      </c>
      <c r="O14" s="55" t="s">
        <v>121</v>
      </c>
      <c r="P14" s="55" t="s">
        <v>122</v>
      </c>
      <c r="Q14" s="56" t="s">
        <v>123</v>
      </c>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row>
    <row r="15" spans="1:62" ht="105.75" thickBot="1" x14ac:dyDescent="0.3">
      <c r="A15" s="1"/>
      <c r="B15" s="66" t="s">
        <v>124</v>
      </c>
      <c r="C15" s="67" t="s">
        <v>125</v>
      </c>
      <c r="D15" s="1"/>
      <c r="E15" s="15" t="s">
        <v>126</v>
      </c>
      <c r="F15" s="60" t="s">
        <v>127</v>
      </c>
      <c r="G15" s="1"/>
      <c r="H15" s="43" t="s">
        <v>6</v>
      </c>
      <c r="I15" s="58" t="s">
        <v>128</v>
      </c>
      <c r="J15" s="1"/>
      <c r="K15" s="15">
        <v>5</v>
      </c>
      <c r="L15" s="1"/>
      <c r="M15" s="48">
        <v>1</v>
      </c>
      <c r="N15" s="44" t="e">
        <f>IF(AND(#REF!=0,#REF!=0),#REF!,0)</f>
        <v>#REF!</v>
      </c>
      <c r="O15" s="45"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5" s="45"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row>
    <row r="16" spans="1:62" ht="90.75" thickBot="1" x14ac:dyDescent="0.3">
      <c r="A16" s="1"/>
      <c r="B16" s="1"/>
      <c r="C16" s="1"/>
      <c r="D16" s="1"/>
      <c r="E16" s="54" t="s">
        <v>28</v>
      </c>
      <c r="F16" s="52" t="s">
        <v>129</v>
      </c>
      <c r="G16" s="1"/>
      <c r="H16" s="43" t="s">
        <v>1</v>
      </c>
      <c r="I16" s="47" t="s">
        <v>130</v>
      </c>
      <c r="J16" s="1"/>
      <c r="K16" s="15">
        <v>6</v>
      </c>
      <c r="L16" s="1"/>
      <c r="M16" s="48">
        <v>2</v>
      </c>
      <c r="N16" s="48" t="e">
        <f>IF(AND(#REF!=0,#REF!=0),#REF!,0)</f>
        <v>#REF!</v>
      </c>
      <c r="O1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row>
    <row r="17" spans="1:62" ht="45.75" thickBot="1" x14ac:dyDescent="0.3">
      <c r="A17" s="1"/>
      <c r="B17" s="1"/>
      <c r="C17" s="1"/>
      <c r="D17" s="1"/>
      <c r="E17" s="1"/>
      <c r="F17" s="1"/>
      <c r="G17" s="1"/>
      <c r="H17" s="43" t="s">
        <v>7</v>
      </c>
      <c r="I17" s="58" t="s">
        <v>131</v>
      </c>
      <c r="J17" s="1"/>
      <c r="K17" s="15">
        <v>7</v>
      </c>
      <c r="L17" s="1"/>
      <c r="M17" s="48">
        <v>3</v>
      </c>
      <c r="N17" s="48" t="e">
        <f>IF(AND(#REF!=0,#REF!=0),#REF!,0)</f>
        <v>#REF!</v>
      </c>
      <c r="O1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row>
    <row r="18" spans="1:62" ht="16.5" thickBot="1" x14ac:dyDescent="0.3">
      <c r="A18" s="1"/>
      <c r="B18" s="1"/>
      <c r="C18" s="1"/>
      <c r="D18" s="1"/>
      <c r="E18" s="1"/>
      <c r="F18" s="1"/>
      <c r="G18" s="1"/>
      <c r="H18" s="43" t="s">
        <v>8</v>
      </c>
      <c r="I18" s="47" t="s">
        <v>132</v>
      </c>
      <c r="J18" s="1"/>
      <c r="K18" s="15">
        <v>8</v>
      </c>
      <c r="L18" s="1"/>
      <c r="M18" s="48">
        <v>4</v>
      </c>
      <c r="N18" s="48" t="e">
        <f>IF(AND(#REF!=0,#REF!=0),#REF!,0)</f>
        <v>#REF!</v>
      </c>
      <c r="O1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row>
    <row r="19" spans="1:62" ht="30.75" thickBot="1" x14ac:dyDescent="0.3">
      <c r="A19" s="1"/>
      <c r="B19" s="1"/>
      <c r="C19" s="1"/>
      <c r="D19" s="1"/>
      <c r="E19" s="1"/>
      <c r="F19" s="1"/>
      <c r="G19" s="1"/>
      <c r="H19" s="43" t="s">
        <v>29</v>
      </c>
      <c r="I19" s="58" t="s">
        <v>133</v>
      </c>
      <c r="J19" s="1"/>
      <c r="K19" s="15">
        <v>9</v>
      </c>
      <c r="L19" s="1"/>
      <c r="M19" s="48">
        <v>5</v>
      </c>
      <c r="N19" s="48" t="e">
        <f>IF(AND(#REF!=0,#REF!=0),#REF!,0)</f>
        <v>#REF!</v>
      </c>
      <c r="O1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row>
    <row r="20" spans="1:62" ht="32.25" thickBot="1" x14ac:dyDescent="0.3">
      <c r="A20" s="1"/>
      <c r="B20" s="1"/>
      <c r="C20" s="1"/>
      <c r="D20" s="1"/>
      <c r="E20" s="1"/>
      <c r="F20" s="1"/>
      <c r="G20" s="1"/>
      <c r="H20" s="43" t="s">
        <v>9</v>
      </c>
      <c r="I20" s="58" t="s">
        <v>134</v>
      </c>
      <c r="J20" s="1"/>
      <c r="K20" s="15">
        <v>10</v>
      </c>
      <c r="L20" s="1"/>
      <c r="M20" s="48">
        <v>6</v>
      </c>
      <c r="N20" s="48" t="e">
        <f>IF(AND(#REF!=0,#REF!=0),#REF!,0)</f>
        <v>#REF!</v>
      </c>
      <c r="O2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row>
    <row r="21" spans="1:62" ht="16.5" thickBot="1" x14ac:dyDescent="0.3">
      <c r="A21" s="1"/>
      <c r="B21" s="1"/>
      <c r="C21" s="1"/>
      <c r="D21" s="1"/>
      <c r="E21" s="1"/>
      <c r="F21" s="1"/>
      <c r="G21" s="1"/>
      <c r="H21" s="43" t="s">
        <v>10</v>
      </c>
      <c r="I21" s="58" t="s">
        <v>135</v>
      </c>
      <c r="J21" s="1"/>
      <c r="K21" s="15">
        <v>11</v>
      </c>
      <c r="L21" s="1"/>
      <c r="M21" s="48">
        <v>7</v>
      </c>
      <c r="N21" s="48" t="e">
        <f>IF(AND(#REF!=0,#REF!=0),#REF!,0)</f>
        <v>#REF!</v>
      </c>
      <c r="O2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row>
    <row r="22" spans="1:62" ht="32.25" thickBot="1" x14ac:dyDescent="0.3">
      <c r="A22" s="1"/>
      <c r="B22" s="1"/>
      <c r="C22" s="1"/>
      <c r="D22" s="1"/>
      <c r="E22" s="1"/>
      <c r="F22" s="1"/>
      <c r="G22" s="1"/>
      <c r="H22" s="43" t="s">
        <v>11</v>
      </c>
      <c r="I22" s="58" t="s">
        <v>136</v>
      </c>
      <c r="J22" s="1"/>
      <c r="K22" s="15">
        <v>12</v>
      </c>
      <c r="L22" s="1"/>
      <c r="M22" s="48">
        <v>8</v>
      </c>
      <c r="N22" s="48" t="e">
        <f>IF(AND(#REF!=0,#REF!=0),#REF!,0)</f>
        <v>#REF!</v>
      </c>
      <c r="O2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row>
    <row r="23" spans="1:62" ht="16.5" thickBot="1" x14ac:dyDescent="0.3">
      <c r="A23" s="1"/>
      <c r="B23" s="1"/>
      <c r="C23" s="1"/>
      <c r="D23" s="1"/>
      <c r="E23" s="1"/>
      <c r="F23" s="1"/>
      <c r="G23" s="1"/>
      <c r="H23" s="43" t="s">
        <v>12</v>
      </c>
      <c r="I23" s="58" t="s">
        <v>137</v>
      </c>
      <c r="J23" s="1"/>
      <c r="K23" s="15">
        <v>13</v>
      </c>
      <c r="L23" s="1"/>
      <c r="M23" s="48">
        <v>9</v>
      </c>
      <c r="N23" s="48" t="e">
        <f>IF(AND(#REF!=0,#REF!=0),#REF!,0)</f>
        <v>#REF!</v>
      </c>
      <c r="O2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row>
    <row r="24" spans="1:62" ht="16.5" thickBot="1" x14ac:dyDescent="0.3">
      <c r="A24" s="1"/>
      <c r="B24" s="1"/>
      <c r="C24" s="1"/>
      <c r="D24" s="1"/>
      <c r="E24" s="1"/>
      <c r="F24" s="1"/>
      <c r="G24" s="1"/>
      <c r="H24" s="43" t="s">
        <v>13</v>
      </c>
      <c r="I24" s="58" t="s">
        <v>138</v>
      </c>
      <c r="J24" s="1"/>
      <c r="K24" s="15">
        <v>14</v>
      </c>
      <c r="L24" s="1"/>
      <c r="M24" s="48">
        <v>10</v>
      </c>
      <c r="N24" s="48" t="e">
        <f>IF(AND(#REF!=0,#REF!=0),#REF!,0)</f>
        <v>#REF!</v>
      </c>
      <c r="O2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row>
    <row r="25" spans="1:62" ht="16.5" thickBot="1" x14ac:dyDescent="0.3">
      <c r="A25" s="1"/>
      <c r="B25" s="1"/>
      <c r="C25" s="1"/>
      <c r="D25" s="1"/>
      <c r="E25" s="1"/>
      <c r="F25" s="1"/>
      <c r="G25" s="1"/>
      <c r="H25" s="43" t="s">
        <v>14</v>
      </c>
      <c r="I25" s="58" t="s">
        <v>139</v>
      </c>
      <c r="J25" s="1"/>
      <c r="K25" s="15">
        <v>15</v>
      </c>
      <c r="L25" s="1"/>
      <c r="M25" s="48">
        <v>11</v>
      </c>
      <c r="N25" s="48" t="e">
        <f>IF(AND(#REF!=0,#REF!=0),#REF!,0)</f>
        <v>#REF!</v>
      </c>
      <c r="O2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row>
    <row r="26" spans="1:62" ht="32.25" thickBot="1" x14ac:dyDescent="0.3">
      <c r="A26" s="1"/>
      <c r="B26" s="1"/>
      <c r="C26" s="1"/>
      <c r="D26" s="1"/>
      <c r="E26" s="1"/>
      <c r="F26" s="1"/>
      <c r="G26" s="1"/>
      <c r="H26" s="43" t="s">
        <v>30</v>
      </c>
      <c r="I26" s="58" t="s">
        <v>140</v>
      </c>
      <c r="J26" s="1"/>
      <c r="K26" s="15">
        <v>16</v>
      </c>
      <c r="L26" s="1"/>
      <c r="M26" s="48">
        <v>12</v>
      </c>
      <c r="N26" s="48" t="e">
        <f>IF(AND(#REF!=0,#REF!=0),#REF!,0)</f>
        <v>#REF!</v>
      </c>
      <c r="O2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row>
    <row r="27" spans="1:62" ht="32.25" thickBot="1" x14ac:dyDescent="0.3">
      <c r="A27" s="1"/>
      <c r="B27" s="1"/>
      <c r="C27" s="1"/>
      <c r="D27" s="1"/>
      <c r="E27" s="1"/>
      <c r="F27" s="1"/>
      <c r="G27" s="1"/>
      <c r="H27" s="49" t="s">
        <v>15</v>
      </c>
      <c r="I27" s="57" t="s">
        <v>141</v>
      </c>
      <c r="J27" s="1"/>
      <c r="K27" s="15">
        <v>17</v>
      </c>
      <c r="L27" s="1"/>
      <c r="M27" s="48">
        <v>13</v>
      </c>
      <c r="N27" s="48" t="e">
        <f>IF(AND(#REF!=0,#REF!=0),#REF!,0)</f>
        <v>#REF!</v>
      </c>
      <c r="O2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row>
    <row r="28" spans="1:62" ht="30.75" thickBot="1" x14ac:dyDescent="0.3">
      <c r="A28" s="1"/>
      <c r="B28" s="1"/>
      <c r="C28" s="1"/>
      <c r="D28" s="1"/>
      <c r="E28" s="1"/>
      <c r="F28" s="1"/>
      <c r="G28" s="1"/>
      <c r="H28" s="58" t="s">
        <v>32</v>
      </c>
      <c r="I28" s="47" t="s">
        <v>142</v>
      </c>
      <c r="J28" s="1"/>
      <c r="K28" s="15">
        <v>18</v>
      </c>
      <c r="L28" s="1"/>
      <c r="M28" s="48">
        <v>14</v>
      </c>
      <c r="N28" s="48" t="e">
        <f>IF(AND(#REF!=0,#REF!=0),#REF!,0)</f>
        <v>#REF!</v>
      </c>
      <c r="O2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row>
    <row r="29" spans="1:62" ht="15.75" thickBot="1" x14ac:dyDescent="0.3">
      <c r="A29" s="1"/>
      <c r="B29" s="1"/>
      <c r="C29" s="1"/>
      <c r="D29" s="1"/>
      <c r="E29" s="1"/>
      <c r="F29" s="1"/>
      <c r="G29" s="1"/>
      <c r="H29" s="58" t="s">
        <v>31</v>
      </c>
      <c r="I29" s="47" t="s">
        <v>142</v>
      </c>
      <c r="J29" s="1"/>
      <c r="K29" s="15">
        <v>19</v>
      </c>
      <c r="L29" s="1"/>
      <c r="M29" s="48">
        <v>15</v>
      </c>
      <c r="N29" s="48" t="e">
        <f>IF(AND(#REF!=0,#REF!=0),#REF!,0)</f>
        <v>#REF!</v>
      </c>
      <c r="O2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row>
    <row r="30" spans="1:62" ht="15.75" thickBot="1" x14ac:dyDescent="0.3">
      <c r="A30" s="1"/>
      <c r="B30" s="1"/>
      <c r="C30" s="1"/>
      <c r="D30" s="1"/>
      <c r="E30" s="1"/>
      <c r="F30" s="1"/>
      <c r="G30" s="1"/>
      <c r="H30" s="59" t="s">
        <v>33</v>
      </c>
      <c r="I30" s="50" t="s">
        <v>142</v>
      </c>
      <c r="J30" s="1"/>
      <c r="K30" s="15">
        <v>20</v>
      </c>
      <c r="L30" s="1"/>
      <c r="M30" s="48">
        <v>16</v>
      </c>
      <c r="N30" s="48" t="e">
        <f>IF(AND(#REF!=0,#REF!=0),#REF!,0)</f>
        <v>#REF!</v>
      </c>
      <c r="O3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row>
    <row r="31" spans="1:62" ht="15.75" thickBot="1" x14ac:dyDescent="0.3">
      <c r="A31" s="1"/>
      <c r="B31" s="1"/>
      <c r="C31" s="1"/>
      <c r="D31" s="1"/>
      <c r="E31" s="1"/>
      <c r="F31" s="1"/>
      <c r="G31" s="1"/>
      <c r="H31" s="1"/>
      <c r="I31" s="1"/>
      <c r="J31" s="1"/>
      <c r="K31" s="15">
        <v>21</v>
      </c>
      <c r="L31" s="1"/>
      <c r="M31" s="48">
        <v>17</v>
      </c>
      <c r="N31" s="48" t="e">
        <f>IF(AND(#REF!=0,#REF!=0),#REF!,0)</f>
        <v>#REF!</v>
      </c>
      <c r="O3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row>
    <row r="32" spans="1:62" ht="15.75" thickBot="1" x14ac:dyDescent="0.3">
      <c r="A32" s="1"/>
      <c r="B32" s="1"/>
      <c r="C32" s="1"/>
      <c r="D32" s="1"/>
      <c r="E32" s="1"/>
      <c r="F32" s="1"/>
      <c r="G32" s="1"/>
      <c r="H32" s="1"/>
      <c r="I32" s="1"/>
      <c r="J32" s="1"/>
      <c r="K32" s="15">
        <v>22</v>
      </c>
      <c r="L32" s="1"/>
      <c r="M32" s="48">
        <v>18</v>
      </c>
      <c r="N32" s="48" t="e">
        <f>IF(AND(#REF!=0,#REF!=0),#REF!,0)</f>
        <v>#REF!</v>
      </c>
      <c r="O3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row>
    <row r="33" spans="1:62" ht="15.75" thickBot="1" x14ac:dyDescent="0.3">
      <c r="A33" s="1"/>
      <c r="B33" s="1"/>
      <c r="C33" s="1"/>
      <c r="D33" s="1"/>
      <c r="E33" s="1"/>
      <c r="F33" s="1"/>
      <c r="G33" s="1"/>
      <c r="H33" s="1"/>
      <c r="I33" s="1"/>
      <c r="J33" s="1"/>
      <c r="K33" s="15">
        <v>23</v>
      </c>
      <c r="L33" s="1"/>
      <c r="M33" s="48">
        <v>19</v>
      </c>
      <c r="N33" s="48" t="e">
        <f>IF(AND(#REF!=0,#REF!=0),#REF!,0)</f>
        <v>#REF!</v>
      </c>
      <c r="O3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row>
    <row r="34" spans="1:62" ht="15.75" thickBot="1" x14ac:dyDescent="0.3">
      <c r="A34" s="1"/>
      <c r="B34" s="1"/>
      <c r="C34" s="1"/>
      <c r="D34" s="1"/>
      <c r="E34" s="1"/>
      <c r="F34" s="1"/>
      <c r="G34" s="1"/>
      <c r="H34" s="1"/>
      <c r="I34" s="1"/>
      <c r="J34" s="1"/>
      <c r="K34" s="15">
        <v>24</v>
      </c>
      <c r="L34" s="1"/>
      <c r="M34" s="48">
        <v>20</v>
      </c>
      <c r="N34" s="48" t="e">
        <f>IF(AND(#REF!=0,#REF!=0),#REF!,0)</f>
        <v>#REF!</v>
      </c>
      <c r="O3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row>
    <row r="35" spans="1:62" ht="15.75" thickBot="1" x14ac:dyDescent="0.3">
      <c r="A35" s="1"/>
      <c r="B35" s="1"/>
      <c r="C35" s="1"/>
      <c r="D35" s="1"/>
      <c r="E35" s="1"/>
      <c r="F35" s="1"/>
      <c r="G35" s="1"/>
      <c r="H35" s="1"/>
      <c r="I35" s="1"/>
      <c r="J35" s="1"/>
      <c r="K35" s="15">
        <v>25</v>
      </c>
      <c r="L35" s="1"/>
      <c r="M35" s="48">
        <v>21</v>
      </c>
      <c r="N35" s="48" t="e">
        <f>IF(AND(#REF!=0,#REF!=0),#REF!,0)</f>
        <v>#REF!</v>
      </c>
      <c r="O3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row>
    <row r="36" spans="1:62" ht="15.75" thickBot="1" x14ac:dyDescent="0.3">
      <c r="A36" s="1"/>
      <c r="B36" s="1"/>
      <c r="C36" s="1"/>
      <c r="D36" s="1"/>
      <c r="E36" s="1"/>
      <c r="F36" s="1"/>
      <c r="G36" s="1"/>
      <c r="H36" s="1"/>
      <c r="I36" s="1"/>
      <c r="J36" s="1"/>
      <c r="K36" s="15">
        <v>26</v>
      </c>
      <c r="L36" s="1"/>
      <c r="M36" s="48">
        <v>22</v>
      </c>
      <c r="N36" s="48" t="e">
        <f>IF(AND(#REF!=0,#REF!=0),#REF!,0)</f>
        <v>#REF!</v>
      </c>
      <c r="O3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row>
    <row r="37" spans="1:62" ht="15.75" thickBot="1" x14ac:dyDescent="0.3">
      <c r="A37" s="1"/>
      <c r="B37" s="1"/>
      <c r="C37" s="1"/>
      <c r="D37" s="1"/>
      <c r="E37" s="1"/>
      <c r="F37" s="1"/>
      <c r="G37" s="1"/>
      <c r="H37" s="1"/>
      <c r="I37" s="1"/>
      <c r="J37" s="1"/>
      <c r="K37" s="15">
        <v>27</v>
      </c>
      <c r="L37" s="1"/>
      <c r="M37" s="48">
        <v>23</v>
      </c>
      <c r="N37" s="48" t="e">
        <f>IF(AND(#REF!=0,#REF!=0),#REF!,0)</f>
        <v>#REF!</v>
      </c>
      <c r="O3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row>
    <row r="38" spans="1:62" ht="15.75" thickBot="1" x14ac:dyDescent="0.3">
      <c r="A38" s="1"/>
      <c r="B38" s="1"/>
      <c r="C38" s="1"/>
      <c r="D38" s="1"/>
      <c r="E38" s="1"/>
      <c r="F38" s="1"/>
      <c r="G38" s="1"/>
      <c r="H38" s="1"/>
      <c r="I38" s="1"/>
      <c r="J38" s="1"/>
      <c r="K38" s="15">
        <v>28</v>
      </c>
      <c r="L38" s="1"/>
      <c r="M38" s="48">
        <v>24</v>
      </c>
      <c r="N38" s="48" t="e">
        <f>IF(AND(#REF!=0,#REF!=0),#REF!,0)</f>
        <v>#REF!</v>
      </c>
      <c r="O3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row>
    <row r="39" spans="1:62" ht="15.75" thickBot="1" x14ac:dyDescent="0.3">
      <c r="A39" s="1"/>
      <c r="B39" s="1"/>
      <c r="C39" s="1"/>
      <c r="D39" s="1"/>
      <c r="E39" s="1"/>
      <c r="F39" s="1"/>
      <c r="G39" s="1"/>
      <c r="H39" s="1"/>
      <c r="I39" s="1"/>
      <c r="J39" s="1"/>
      <c r="K39" s="15">
        <v>29</v>
      </c>
      <c r="L39" s="1"/>
      <c r="M39" s="48">
        <v>25</v>
      </c>
      <c r="N39" s="48" t="e">
        <f>IF(AND(#REF!=0,#REF!=0),#REF!,0)</f>
        <v>#REF!</v>
      </c>
      <c r="O3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row>
    <row r="40" spans="1:62" ht="15.75" thickBot="1" x14ac:dyDescent="0.3">
      <c r="A40" s="1"/>
      <c r="B40" s="1"/>
      <c r="C40" s="1"/>
      <c r="D40" s="1"/>
      <c r="E40" s="1"/>
      <c r="F40" s="1"/>
      <c r="G40" s="1"/>
      <c r="H40" s="1"/>
      <c r="I40" s="1"/>
      <c r="J40" s="1"/>
      <c r="K40" s="15">
        <v>30</v>
      </c>
      <c r="L40" s="1"/>
      <c r="M40" s="48">
        <v>26</v>
      </c>
      <c r="N40" s="48" t="e">
        <f>IF(AND(#REF!=0,#REF!=0),#REF!,0)</f>
        <v>#REF!</v>
      </c>
      <c r="O4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row>
    <row r="41" spans="1:62" ht="15.75" thickBot="1" x14ac:dyDescent="0.3">
      <c r="A41" s="1"/>
      <c r="B41" s="1"/>
      <c r="C41" s="1"/>
      <c r="D41" s="1"/>
      <c r="E41" s="1"/>
      <c r="F41" s="1"/>
      <c r="G41" s="1"/>
      <c r="H41" s="1"/>
      <c r="I41" s="1"/>
      <c r="J41" s="1"/>
      <c r="K41" s="15">
        <v>31</v>
      </c>
      <c r="L41" s="1"/>
      <c r="M41" s="48">
        <v>27</v>
      </c>
      <c r="N41" s="48" t="e">
        <f>IF(AND(#REF!=0,#REF!=0),#REF!,0)</f>
        <v>#REF!</v>
      </c>
      <c r="O4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row>
    <row r="42" spans="1:62" ht="15.75" thickBot="1" x14ac:dyDescent="0.3">
      <c r="A42" s="1"/>
      <c r="B42" s="1"/>
      <c r="C42" s="1"/>
      <c r="D42" s="1"/>
      <c r="E42" s="1"/>
      <c r="F42" s="1"/>
      <c r="G42" s="1"/>
      <c r="H42" s="1"/>
      <c r="I42" s="1"/>
      <c r="J42" s="1"/>
      <c r="K42" s="15">
        <v>32</v>
      </c>
      <c r="L42" s="1"/>
      <c r="M42" s="48">
        <v>28</v>
      </c>
      <c r="N42" s="48" t="e">
        <f>IF(AND(#REF!=0,#REF!=0),#REF!,0)</f>
        <v>#REF!</v>
      </c>
      <c r="O4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row>
    <row r="43" spans="1:62" ht="15.75" thickBot="1" x14ac:dyDescent="0.3">
      <c r="A43" s="1"/>
      <c r="B43" s="1"/>
      <c r="C43" s="1"/>
      <c r="D43" s="1"/>
      <c r="E43" s="1"/>
      <c r="F43" s="1"/>
      <c r="G43" s="1"/>
      <c r="H43" s="1"/>
      <c r="I43" s="1"/>
      <c r="J43" s="1"/>
      <c r="K43" s="15">
        <v>33</v>
      </c>
      <c r="L43" s="1"/>
      <c r="M43" s="48">
        <v>29</v>
      </c>
      <c r="N43" s="48" t="e">
        <f>IF(AND(#REF!=0,#REF!=0),#REF!,0)</f>
        <v>#REF!</v>
      </c>
      <c r="O4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row>
    <row r="44" spans="1:62" ht="15.75" thickBot="1" x14ac:dyDescent="0.3">
      <c r="A44" s="1"/>
      <c r="B44" s="1"/>
      <c r="C44" s="1"/>
      <c r="D44" s="1"/>
      <c r="E44" s="1"/>
      <c r="F44" s="1"/>
      <c r="G44" s="1"/>
      <c r="H44" s="1"/>
      <c r="I44" s="1"/>
      <c r="J44" s="1"/>
      <c r="K44" s="15">
        <v>34</v>
      </c>
      <c r="L44" s="1"/>
      <c r="M44" s="48">
        <v>30</v>
      </c>
      <c r="N44" s="48" t="e">
        <f>IF(AND(#REF!=0,#REF!=0),#REF!,0)</f>
        <v>#REF!</v>
      </c>
      <c r="O4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row>
    <row r="45" spans="1:62" ht="15.75" thickBot="1" x14ac:dyDescent="0.3">
      <c r="A45" s="1"/>
      <c r="B45" s="1"/>
      <c r="C45" s="1"/>
      <c r="D45" s="1"/>
      <c r="E45" s="1"/>
      <c r="F45" s="1"/>
      <c r="G45" s="1"/>
      <c r="H45" s="1"/>
      <c r="I45" s="1"/>
      <c r="J45" s="1"/>
      <c r="K45" s="15">
        <v>35</v>
      </c>
      <c r="L45" s="1"/>
      <c r="M45" s="48">
        <v>31</v>
      </c>
      <c r="N45" s="48" t="e">
        <f>IF(AND(#REF!=0,#REF!=0),#REF!,0)</f>
        <v>#REF!</v>
      </c>
      <c r="O4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row>
    <row r="46" spans="1:62" ht="15.75" thickBot="1" x14ac:dyDescent="0.3">
      <c r="A46" s="1"/>
      <c r="B46" s="1"/>
      <c r="C46" s="1"/>
      <c r="D46" s="1"/>
      <c r="E46" s="1"/>
      <c r="F46" s="1"/>
      <c r="G46" s="1"/>
      <c r="H46" s="1"/>
      <c r="I46" s="1"/>
      <c r="J46" s="1"/>
      <c r="K46" s="15">
        <v>36</v>
      </c>
      <c r="L46" s="1"/>
      <c r="M46" s="48">
        <v>32</v>
      </c>
      <c r="N46" s="48" t="e">
        <f>IF(AND(#REF!=0,#REF!=0),#REF!,0)</f>
        <v>#REF!</v>
      </c>
      <c r="O4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row>
    <row r="47" spans="1:62" ht="15.75" thickBot="1" x14ac:dyDescent="0.3">
      <c r="A47" s="1"/>
      <c r="B47" s="1"/>
      <c r="C47" s="1"/>
      <c r="D47" s="1"/>
      <c r="E47" s="1"/>
      <c r="F47" s="1"/>
      <c r="G47" s="1"/>
      <c r="H47" s="1"/>
      <c r="I47" s="1"/>
      <c r="J47" s="1"/>
      <c r="K47" s="15">
        <v>37</v>
      </c>
      <c r="L47" s="1"/>
      <c r="M47" s="48">
        <v>33</v>
      </c>
      <c r="N47" s="48" t="e">
        <f>IF(AND(#REF!=0,#REF!=0),#REF!,0)</f>
        <v>#REF!</v>
      </c>
      <c r="O4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row>
    <row r="48" spans="1:62" ht="15.75" thickBot="1" x14ac:dyDescent="0.3">
      <c r="A48" s="1"/>
      <c r="B48" s="1"/>
      <c r="C48" s="1"/>
      <c r="D48" s="1"/>
      <c r="E48" s="1"/>
      <c r="F48" s="1"/>
      <c r="G48" s="1"/>
      <c r="H48" s="1"/>
      <c r="I48" s="1"/>
      <c r="J48" s="1"/>
      <c r="K48" s="15">
        <v>38</v>
      </c>
      <c r="L48" s="1"/>
      <c r="M48" s="48">
        <v>34</v>
      </c>
      <c r="N48" s="48" t="e">
        <f>IF(AND(#REF!=0,#REF!=0),#REF!,0)</f>
        <v>#REF!</v>
      </c>
      <c r="O4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row>
    <row r="49" spans="1:62" ht="15.75" thickBot="1" x14ac:dyDescent="0.3">
      <c r="A49" s="1"/>
      <c r="B49" s="1"/>
      <c r="C49" s="1"/>
      <c r="D49" s="1"/>
      <c r="E49" s="1"/>
      <c r="F49" s="1"/>
      <c r="G49" s="1"/>
      <c r="H49" s="1"/>
      <c r="I49" s="1"/>
      <c r="J49" s="1"/>
      <c r="K49" s="15">
        <v>39</v>
      </c>
      <c r="L49" s="1"/>
      <c r="M49" s="48">
        <v>35</v>
      </c>
      <c r="N49" s="48" t="e">
        <f>IF(AND(#REF!=0,#REF!=0),#REF!,0)</f>
        <v>#REF!</v>
      </c>
      <c r="O4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row>
    <row r="50" spans="1:62" ht="15.75" thickBot="1" x14ac:dyDescent="0.3">
      <c r="A50" s="1"/>
      <c r="B50" s="1"/>
      <c r="C50" s="1"/>
      <c r="D50" s="1"/>
      <c r="E50" s="1"/>
      <c r="F50" s="1"/>
      <c r="G50" s="1"/>
      <c r="H50" s="1"/>
      <c r="I50" s="1"/>
      <c r="J50" s="1"/>
      <c r="K50" s="15">
        <v>40</v>
      </c>
      <c r="L50" s="1"/>
      <c r="M50" s="48">
        <v>36</v>
      </c>
      <c r="N50" s="48" t="e">
        <f>IF(AND(#REF!=0,#REF!=0),#REF!,0)</f>
        <v>#REF!</v>
      </c>
      <c r="O5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row>
    <row r="51" spans="1:62" ht="15.75" thickBot="1" x14ac:dyDescent="0.3">
      <c r="A51" s="1"/>
      <c r="B51" s="1"/>
      <c r="C51" s="1"/>
      <c r="D51" s="1"/>
      <c r="E51" s="1"/>
      <c r="F51" s="1"/>
      <c r="G51" s="1"/>
      <c r="H51" s="1"/>
      <c r="I51" s="1"/>
      <c r="J51" s="1"/>
      <c r="K51" s="15">
        <v>41</v>
      </c>
      <c r="L51" s="1"/>
      <c r="M51" s="48">
        <v>37</v>
      </c>
      <c r="N51" s="48" t="e">
        <f>IF(AND(#REF!=0,#REF!=0),#REF!,0)</f>
        <v>#REF!</v>
      </c>
      <c r="O5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row>
    <row r="52" spans="1:62" ht="15.75" thickBot="1" x14ac:dyDescent="0.3">
      <c r="A52" s="1"/>
      <c r="B52" s="1"/>
      <c r="C52" s="1"/>
      <c r="D52" s="1"/>
      <c r="E52" s="1"/>
      <c r="F52" s="1"/>
      <c r="G52" s="1"/>
      <c r="H52" s="1"/>
      <c r="I52" s="1"/>
      <c r="J52" s="1"/>
      <c r="K52" s="15">
        <v>42</v>
      </c>
      <c r="L52" s="1"/>
      <c r="M52" s="48">
        <v>38</v>
      </c>
      <c r="N52" s="48" t="e">
        <f>IF(AND(#REF!=0,#REF!=0),#REF!,0)</f>
        <v>#REF!</v>
      </c>
      <c r="O5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row>
    <row r="53" spans="1:62" ht="15.75" thickBot="1" x14ac:dyDescent="0.3">
      <c r="A53" s="1"/>
      <c r="B53" s="1"/>
      <c r="C53" s="1"/>
      <c r="D53" s="1"/>
      <c r="E53" s="1"/>
      <c r="F53" s="1"/>
      <c r="G53" s="1"/>
      <c r="H53" s="1"/>
      <c r="I53" s="1"/>
      <c r="J53" s="1"/>
      <c r="K53" s="15">
        <v>43</v>
      </c>
      <c r="L53" s="1"/>
      <c r="M53" s="48">
        <v>39</v>
      </c>
      <c r="N53" s="48" t="e">
        <f>IF(AND(#REF!=0,#REF!=0),#REF!,0)</f>
        <v>#REF!</v>
      </c>
      <c r="O5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row>
    <row r="54" spans="1:62" ht="15.75" thickBot="1" x14ac:dyDescent="0.3">
      <c r="A54" s="1"/>
      <c r="B54" s="1"/>
      <c r="C54" s="1"/>
      <c r="D54" s="1"/>
      <c r="E54" s="1"/>
      <c r="F54" s="1"/>
      <c r="G54" s="1"/>
      <c r="H54" s="1"/>
      <c r="I54" s="1"/>
      <c r="J54" s="1"/>
      <c r="K54" s="15">
        <v>44</v>
      </c>
      <c r="L54" s="1"/>
      <c r="M54" s="48">
        <v>40</v>
      </c>
      <c r="N54" s="48" t="e">
        <f>IF(AND(#REF!=0,#REF!=0),#REF!,0)</f>
        <v>#REF!</v>
      </c>
      <c r="O5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row>
    <row r="55" spans="1:62" ht="15.75" thickBot="1" x14ac:dyDescent="0.3">
      <c r="A55" s="1"/>
      <c r="B55" s="1"/>
      <c r="C55" s="1"/>
      <c r="D55" s="1"/>
      <c r="E55" s="1"/>
      <c r="F55" s="1"/>
      <c r="G55" s="1"/>
      <c r="H55" s="1"/>
      <c r="I55" s="1"/>
      <c r="J55" s="1"/>
      <c r="K55" s="15">
        <v>45</v>
      </c>
      <c r="L55" s="1"/>
      <c r="M55" s="48">
        <v>41</v>
      </c>
      <c r="N55" s="48" t="e">
        <f>IF(AND(#REF!=0,#REF!=0),#REF!,0)</f>
        <v>#REF!</v>
      </c>
      <c r="O5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row>
    <row r="56" spans="1:62" ht="15.75" thickBot="1" x14ac:dyDescent="0.3">
      <c r="A56" s="1"/>
      <c r="B56" s="1"/>
      <c r="C56" s="1"/>
      <c r="D56" s="1"/>
      <c r="E56" s="1"/>
      <c r="F56" s="1"/>
      <c r="G56" s="1"/>
      <c r="H56" s="1"/>
      <c r="I56" s="1"/>
      <c r="J56" s="1"/>
      <c r="K56" s="15">
        <v>46</v>
      </c>
      <c r="L56" s="1"/>
      <c r="M56" s="48">
        <v>42</v>
      </c>
      <c r="N56" s="48" t="e">
        <f>IF(AND(#REF!=0,#REF!=0),#REF!,0)</f>
        <v>#REF!</v>
      </c>
      <c r="O5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row>
    <row r="57" spans="1:62" ht="15.75" thickBot="1" x14ac:dyDescent="0.3">
      <c r="A57" s="1"/>
      <c r="B57" s="1"/>
      <c r="C57" s="1"/>
      <c r="D57" s="1"/>
      <c r="E57" s="1"/>
      <c r="F57" s="1"/>
      <c r="G57" s="1"/>
      <c r="H57" s="1"/>
      <c r="I57" s="1"/>
      <c r="J57" s="1"/>
      <c r="K57" s="15">
        <v>47</v>
      </c>
      <c r="L57" s="1"/>
      <c r="M57" s="48">
        <v>43</v>
      </c>
      <c r="N57" s="48" t="e">
        <f>IF(AND(#REF!=0,#REF!=0),#REF!,0)</f>
        <v>#REF!</v>
      </c>
      <c r="O5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row>
    <row r="58" spans="1:62" ht="15.75" thickBot="1" x14ac:dyDescent="0.3">
      <c r="A58" s="1"/>
      <c r="B58" s="1"/>
      <c r="C58" s="1"/>
      <c r="D58" s="1"/>
      <c r="E58" s="1"/>
      <c r="F58" s="1"/>
      <c r="G58" s="1"/>
      <c r="H58" s="1"/>
      <c r="I58" s="1"/>
      <c r="J58" s="1"/>
      <c r="K58" s="15">
        <v>48</v>
      </c>
      <c r="L58" s="1"/>
      <c r="M58" s="48">
        <v>44</v>
      </c>
      <c r="N58" s="48" t="e">
        <f>IF(AND(#REF!=0,#REF!=0),#REF!,0)</f>
        <v>#REF!</v>
      </c>
      <c r="O5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row>
    <row r="59" spans="1:62" ht="15.75" thickBot="1" x14ac:dyDescent="0.3">
      <c r="A59" s="1"/>
      <c r="B59" s="1"/>
      <c r="C59" s="1"/>
      <c r="D59" s="1"/>
      <c r="E59" s="1"/>
      <c r="F59" s="1"/>
      <c r="G59" s="1"/>
      <c r="H59" s="1"/>
      <c r="I59" s="1"/>
      <c r="J59" s="1"/>
      <c r="K59" s="15">
        <v>49</v>
      </c>
      <c r="L59" s="1"/>
      <c r="M59" s="48">
        <v>45</v>
      </c>
      <c r="N59" s="48" t="e">
        <f>IF(AND(#REF!=0,#REF!=0),#REF!,0)</f>
        <v>#REF!</v>
      </c>
      <c r="O5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row>
    <row r="60" spans="1:62" ht="15.75" thickBot="1" x14ac:dyDescent="0.3">
      <c r="A60" s="1"/>
      <c r="B60" s="1"/>
      <c r="C60" s="1"/>
      <c r="D60" s="1"/>
      <c r="E60" s="1"/>
      <c r="F60" s="1"/>
      <c r="G60" s="1"/>
      <c r="H60" s="1"/>
      <c r="I60" s="1"/>
      <c r="J60" s="1"/>
      <c r="K60" s="15">
        <v>50</v>
      </c>
      <c r="L60" s="1"/>
      <c r="M60" s="48">
        <v>46</v>
      </c>
      <c r="N60" s="48" t="e">
        <f>IF(AND(#REF!=0,#REF!=0),#REF!,0)</f>
        <v>#REF!</v>
      </c>
      <c r="O6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row>
    <row r="61" spans="1:62" ht="15.75" thickBot="1" x14ac:dyDescent="0.3">
      <c r="A61" s="1"/>
      <c r="B61" s="1"/>
      <c r="C61" s="1"/>
      <c r="D61" s="1"/>
      <c r="E61" s="1"/>
      <c r="F61" s="1"/>
      <c r="G61" s="1"/>
      <c r="H61" s="1"/>
      <c r="I61" s="1"/>
      <c r="J61" s="1"/>
      <c r="K61" s="15">
        <v>51</v>
      </c>
      <c r="L61" s="1"/>
      <c r="M61" s="48">
        <v>47</v>
      </c>
      <c r="N61" s="48" t="e">
        <f>IF(AND(#REF!=0,#REF!=0),#REF!,0)</f>
        <v>#REF!</v>
      </c>
      <c r="O6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row>
    <row r="62" spans="1:62" ht="15.75" thickBot="1" x14ac:dyDescent="0.3">
      <c r="A62" s="1"/>
      <c r="B62" s="1"/>
      <c r="C62" s="1"/>
      <c r="D62" s="1"/>
      <c r="E62" s="1"/>
      <c r="F62" s="1"/>
      <c r="G62" s="1"/>
      <c r="H62" s="1"/>
      <c r="I62" s="1"/>
      <c r="J62" s="1"/>
      <c r="K62" s="15">
        <v>52</v>
      </c>
      <c r="L62" s="1"/>
      <c r="M62" s="48">
        <v>48</v>
      </c>
      <c r="N62" s="48" t="e">
        <f>IF(AND(#REF!=0,#REF!=0),#REF!,0)</f>
        <v>#REF!</v>
      </c>
      <c r="O6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row>
    <row r="63" spans="1:62" ht="15.75" thickBot="1" x14ac:dyDescent="0.3">
      <c r="A63" s="1"/>
      <c r="B63" s="1"/>
      <c r="C63" s="1"/>
      <c r="D63" s="1"/>
      <c r="E63" s="1"/>
      <c r="F63" s="1"/>
      <c r="G63" s="1"/>
      <c r="H63" s="1"/>
      <c r="I63" s="1"/>
      <c r="J63" s="1"/>
      <c r="K63" s="15">
        <v>53</v>
      </c>
      <c r="L63" s="1"/>
      <c r="M63" s="48">
        <v>49</v>
      </c>
      <c r="N63" s="48" t="e">
        <f>IF(AND(#REF!=0,#REF!=0),#REF!,0)</f>
        <v>#REF!</v>
      </c>
      <c r="O6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row>
    <row r="64" spans="1:62" ht="15.75" thickBot="1" x14ac:dyDescent="0.3">
      <c r="A64" s="1"/>
      <c r="B64" s="1"/>
      <c r="C64" s="1"/>
      <c r="D64" s="1"/>
      <c r="E64" s="1"/>
      <c r="F64" s="1"/>
      <c r="G64" s="1"/>
      <c r="H64" s="1"/>
      <c r="I64" s="1"/>
      <c r="J64" s="1"/>
      <c r="K64" s="15">
        <v>54</v>
      </c>
      <c r="L64" s="1"/>
      <c r="M64" s="48">
        <v>50</v>
      </c>
      <c r="N64" s="48" t="e">
        <f>IF(AND(#REF!=0,#REF!=0),#REF!,0)</f>
        <v>#REF!</v>
      </c>
      <c r="O6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row>
    <row r="65" spans="1:62" ht="15.75" thickBot="1" x14ac:dyDescent="0.3">
      <c r="A65" s="1"/>
      <c r="B65" s="1"/>
      <c r="C65" s="1"/>
      <c r="D65" s="1"/>
      <c r="E65" s="1"/>
      <c r="F65" s="1"/>
      <c r="G65" s="1"/>
      <c r="H65" s="1"/>
      <c r="I65" s="1"/>
      <c r="J65" s="1"/>
      <c r="K65" s="15">
        <v>55</v>
      </c>
      <c r="L65" s="1"/>
      <c r="M65" s="48">
        <v>51</v>
      </c>
      <c r="N65" s="48" t="e">
        <f>IF(AND(#REF!=0,#REF!=0),#REF!,0)</f>
        <v>#REF!</v>
      </c>
      <c r="O6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row>
    <row r="66" spans="1:62" ht="15.75" thickBot="1" x14ac:dyDescent="0.3">
      <c r="A66" s="1"/>
      <c r="B66" s="1"/>
      <c r="C66" s="1"/>
      <c r="D66" s="1"/>
      <c r="E66" s="1"/>
      <c r="F66" s="1"/>
      <c r="G66" s="1"/>
      <c r="H66" s="1"/>
      <c r="I66" s="1"/>
      <c r="J66" s="1"/>
      <c r="K66" s="15">
        <v>56</v>
      </c>
      <c r="L66" s="1"/>
      <c r="M66" s="48">
        <v>52</v>
      </c>
      <c r="N66" s="48" t="e">
        <f>IF(AND(#REF!=0,#REF!=0),#REF!,0)</f>
        <v>#REF!</v>
      </c>
      <c r="O6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row>
    <row r="67" spans="1:62" ht="15.75" thickBot="1" x14ac:dyDescent="0.3">
      <c r="A67" s="1"/>
      <c r="B67" s="1"/>
      <c r="C67" s="1"/>
      <c r="D67" s="1"/>
      <c r="E67" s="1"/>
      <c r="F67" s="1"/>
      <c r="G67" s="1"/>
      <c r="H67" s="1"/>
      <c r="I67" s="1"/>
      <c r="J67" s="1"/>
      <c r="K67" s="15">
        <v>57</v>
      </c>
      <c r="L67" s="1"/>
      <c r="M67" s="48">
        <v>53</v>
      </c>
      <c r="N67" s="48" t="e">
        <f>IF(AND(#REF!=0,#REF!=0),#REF!,0)</f>
        <v>#REF!</v>
      </c>
      <c r="O6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row>
    <row r="68" spans="1:62" ht="15.75" thickBot="1" x14ac:dyDescent="0.3">
      <c r="A68" s="1"/>
      <c r="B68" s="1"/>
      <c r="C68" s="1"/>
      <c r="D68" s="1"/>
      <c r="E68" s="1"/>
      <c r="F68" s="1"/>
      <c r="G68" s="1"/>
      <c r="H68" s="1"/>
      <c r="I68" s="1"/>
      <c r="J68" s="1"/>
      <c r="K68" s="15">
        <v>58</v>
      </c>
      <c r="L68" s="1"/>
      <c r="M68" s="48">
        <v>54</v>
      </c>
      <c r="N68" s="48" t="e">
        <f>IF(AND(#REF!=0,#REF!=0),#REF!,0)</f>
        <v>#REF!</v>
      </c>
      <c r="O6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row>
    <row r="69" spans="1:62" ht="15.75" thickBot="1" x14ac:dyDescent="0.3">
      <c r="A69" s="1"/>
      <c r="B69" s="1"/>
      <c r="C69" s="1"/>
      <c r="D69" s="1"/>
      <c r="E69" s="1"/>
      <c r="F69" s="1"/>
      <c r="G69" s="1"/>
      <c r="H69" s="1"/>
      <c r="I69" s="1"/>
      <c r="J69" s="1"/>
      <c r="K69" s="15">
        <v>59</v>
      </c>
      <c r="L69" s="1"/>
      <c r="M69" s="48">
        <v>55</v>
      </c>
      <c r="N69" s="48" t="e">
        <f>IF(AND(#REF!=0,#REF!=0),#REF!,0)</f>
        <v>#REF!</v>
      </c>
      <c r="O6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row>
    <row r="70" spans="1:62" ht="15.75" thickBot="1" x14ac:dyDescent="0.3">
      <c r="A70" s="1"/>
      <c r="B70" s="1"/>
      <c r="C70" s="1"/>
      <c r="D70" s="1"/>
      <c r="E70" s="1"/>
      <c r="F70" s="1"/>
      <c r="G70" s="1"/>
      <c r="H70" s="1"/>
      <c r="I70" s="1"/>
      <c r="J70" s="1"/>
      <c r="K70" s="15">
        <v>60</v>
      </c>
      <c r="L70" s="1"/>
      <c r="M70" s="48">
        <v>56</v>
      </c>
      <c r="N70" s="48" t="e">
        <f>IF(AND(#REF!=0,#REF!=0),#REF!,0)</f>
        <v>#REF!</v>
      </c>
      <c r="O7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row>
    <row r="71" spans="1:62" ht="15.75" thickBot="1" x14ac:dyDescent="0.3">
      <c r="A71" s="1"/>
      <c r="B71" s="1"/>
      <c r="C71" s="1"/>
      <c r="D71" s="1"/>
      <c r="E71" s="1"/>
      <c r="F71" s="1"/>
      <c r="G71" s="1"/>
      <c r="H71" s="1"/>
      <c r="I71" s="1"/>
      <c r="J71" s="1"/>
      <c r="K71" s="15">
        <v>61</v>
      </c>
      <c r="L71" s="1"/>
      <c r="M71" s="48">
        <v>57</v>
      </c>
      <c r="N71" s="48" t="e">
        <f>IF(AND(#REF!=0,#REF!=0),#REF!,0)</f>
        <v>#REF!</v>
      </c>
      <c r="O7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row>
    <row r="72" spans="1:62" ht="15.75" thickBot="1" x14ac:dyDescent="0.3">
      <c r="A72" s="1"/>
      <c r="B72" s="1"/>
      <c r="C72" s="1"/>
      <c r="D72" s="1"/>
      <c r="E72" s="1"/>
      <c r="F72" s="1"/>
      <c r="G72" s="1"/>
      <c r="H72" s="1"/>
      <c r="I72" s="1"/>
      <c r="J72" s="1"/>
      <c r="K72" s="15">
        <v>62</v>
      </c>
      <c r="L72" s="1"/>
      <c r="M72" s="48">
        <v>58</v>
      </c>
      <c r="N72" s="48" t="e">
        <f>IF(AND(#REF!=0,#REF!=0),#REF!,0)</f>
        <v>#REF!</v>
      </c>
      <c r="O7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row>
    <row r="73" spans="1:62" ht="15.75" thickBot="1" x14ac:dyDescent="0.3">
      <c r="A73" s="1"/>
      <c r="B73" s="1"/>
      <c r="C73" s="1"/>
      <c r="D73" s="1"/>
      <c r="E73" s="1"/>
      <c r="F73" s="1"/>
      <c r="G73" s="1"/>
      <c r="H73" s="1"/>
      <c r="I73" s="1"/>
      <c r="J73" s="1"/>
      <c r="K73" s="15">
        <v>63</v>
      </c>
      <c r="L73" s="1"/>
      <c r="M73" s="48">
        <v>59</v>
      </c>
      <c r="N73" s="48" t="e">
        <f>IF(AND(#REF!=0,#REF!=0),#REF!,0)</f>
        <v>#REF!</v>
      </c>
      <c r="O7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row>
    <row r="74" spans="1:62" ht="15.75" thickBot="1" x14ac:dyDescent="0.3">
      <c r="A74" s="1"/>
      <c r="B74" s="1"/>
      <c r="C74" s="1"/>
      <c r="D74" s="1"/>
      <c r="E74" s="1"/>
      <c r="F74" s="1"/>
      <c r="G74" s="1"/>
      <c r="H74" s="1"/>
      <c r="I74" s="1"/>
      <c r="J74" s="1"/>
      <c r="K74" s="15">
        <v>64</v>
      </c>
      <c r="L74" s="1"/>
      <c r="M74" s="48">
        <v>60</v>
      </c>
      <c r="N74" s="48" t="e">
        <f>IF(AND(#REF!=0,#REF!=0),#REF!,0)</f>
        <v>#REF!</v>
      </c>
      <c r="O7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row>
    <row r="75" spans="1:62" ht="15.75" thickBot="1" x14ac:dyDescent="0.3">
      <c r="A75" s="1"/>
      <c r="B75" s="1"/>
      <c r="C75" s="1"/>
      <c r="D75" s="1"/>
      <c r="E75" s="1"/>
      <c r="F75" s="1"/>
      <c r="G75" s="1"/>
      <c r="H75" s="1"/>
      <c r="I75" s="1"/>
      <c r="J75" s="1"/>
      <c r="K75" s="15">
        <v>65</v>
      </c>
      <c r="L75" s="1"/>
      <c r="M75" s="48">
        <v>61</v>
      </c>
      <c r="N75" s="48" t="e">
        <f>IF(AND(#REF!=0,#REF!=0),#REF!,0)</f>
        <v>#REF!</v>
      </c>
      <c r="O7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row>
    <row r="76" spans="1:62" ht="15.75" thickBot="1" x14ac:dyDescent="0.3">
      <c r="A76" s="1"/>
      <c r="B76" s="1"/>
      <c r="C76" s="1"/>
      <c r="D76" s="1"/>
      <c r="E76" s="1"/>
      <c r="F76" s="1"/>
      <c r="G76" s="1"/>
      <c r="H76" s="1"/>
      <c r="I76" s="1"/>
      <c r="J76" s="1"/>
      <c r="K76" s="15">
        <v>66</v>
      </c>
      <c r="L76" s="1"/>
      <c r="M76" s="48">
        <v>62</v>
      </c>
      <c r="N76" s="48" t="e">
        <f>IF(AND(#REF!=0,#REF!=0),#REF!,0)</f>
        <v>#REF!</v>
      </c>
      <c r="O7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row>
    <row r="77" spans="1:62" ht="15.75" thickBot="1" x14ac:dyDescent="0.3">
      <c r="A77" s="1"/>
      <c r="B77" s="1"/>
      <c r="C77" s="1"/>
      <c r="D77" s="1"/>
      <c r="E77" s="1"/>
      <c r="F77" s="1"/>
      <c r="G77" s="1"/>
      <c r="H77" s="1"/>
      <c r="I77" s="1"/>
      <c r="J77" s="1"/>
      <c r="K77" s="15">
        <v>67</v>
      </c>
      <c r="L77" s="1"/>
      <c r="M77" s="48">
        <v>63</v>
      </c>
      <c r="N77" s="48" t="e">
        <f>IF(AND(#REF!=0,#REF!=0),#REF!,0)</f>
        <v>#REF!</v>
      </c>
      <c r="O7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row>
    <row r="78" spans="1:62" ht="15.75" thickBot="1" x14ac:dyDescent="0.3">
      <c r="A78" s="1"/>
      <c r="B78" s="1"/>
      <c r="C78" s="1"/>
      <c r="D78" s="1"/>
      <c r="E78" s="1"/>
      <c r="F78" s="1"/>
      <c r="G78" s="1"/>
      <c r="H78" s="1"/>
      <c r="I78" s="1"/>
      <c r="J78" s="1"/>
      <c r="K78" s="15">
        <v>68</v>
      </c>
      <c r="L78" s="1"/>
      <c r="M78" s="48">
        <v>64</v>
      </c>
      <c r="N78" s="48" t="e">
        <f>IF(AND(#REF!=0,#REF!=0),#REF!,0)</f>
        <v>#REF!</v>
      </c>
      <c r="O7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row>
    <row r="79" spans="1:62" ht="15.75" thickBot="1" x14ac:dyDescent="0.3">
      <c r="A79" s="1"/>
      <c r="B79" s="1"/>
      <c r="C79" s="1"/>
      <c r="D79" s="1"/>
      <c r="E79" s="1"/>
      <c r="F79" s="1"/>
      <c r="G79" s="1"/>
      <c r="H79" s="1"/>
      <c r="I79" s="1"/>
      <c r="J79" s="1"/>
      <c r="K79" s="15">
        <v>69</v>
      </c>
      <c r="L79" s="1"/>
      <c r="M79" s="48">
        <v>65</v>
      </c>
      <c r="N79" s="48" t="e">
        <f>IF(AND(#REF!=0,#REF!=0),#REF!,0)</f>
        <v>#REF!</v>
      </c>
      <c r="O7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row>
    <row r="80" spans="1:62" ht="15.75" thickBot="1" x14ac:dyDescent="0.3">
      <c r="A80" s="1"/>
      <c r="B80" s="1"/>
      <c r="C80" s="1"/>
      <c r="D80" s="1"/>
      <c r="E80" s="1"/>
      <c r="F80" s="1"/>
      <c r="G80" s="1"/>
      <c r="H80" s="1"/>
      <c r="I80" s="1"/>
      <c r="J80" s="1"/>
      <c r="K80" s="15">
        <v>70</v>
      </c>
      <c r="L80" s="1"/>
      <c r="M80" s="48">
        <v>66</v>
      </c>
      <c r="N80" s="48" t="e">
        <f>IF(AND(#REF!=0,#REF!=0),#REF!,0)</f>
        <v>#REF!</v>
      </c>
      <c r="O8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row>
    <row r="81" spans="1:62" ht="15.75" thickBot="1" x14ac:dyDescent="0.3">
      <c r="A81" s="1"/>
      <c r="B81" s="1"/>
      <c r="C81" s="1"/>
      <c r="D81" s="1"/>
      <c r="E81" s="1"/>
      <c r="F81" s="1"/>
      <c r="G81" s="1"/>
      <c r="H81" s="1"/>
      <c r="I81" s="1"/>
      <c r="J81" s="1"/>
      <c r="K81" s="15">
        <v>71</v>
      </c>
      <c r="L81" s="1"/>
      <c r="M81" s="48">
        <v>67</v>
      </c>
      <c r="N81" s="48" t="e">
        <f>IF(AND(#REF!=0,#REF!=0),#REF!,0)</f>
        <v>#REF!</v>
      </c>
      <c r="O8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row>
    <row r="82" spans="1:62" ht="15.75" thickBot="1" x14ac:dyDescent="0.3">
      <c r="A82" s="1"/>
      <c r="B82" s="1"/>
      <c r="C82" s="1"/>
      <c r="D82" s="1"/>
      <c r="E82" s="1"/>
      <c r="F82" s="1"/>
      <c r="G82" s="1"/>
      <c r="H82" s="1"/>
      <c r="I82" s="1"/>
      <c r="J82" s="1"/>
      <c r="K82" s="15">
        <v>72</v>
      </c>
      <c r="L82" s="1"/>
      <c r="M82" s="48">
        <v>68</v>
      </c>
      <c r="N82" s="48" t="e">
        <f>IF(AND(#REF!=0,#REF!=0),#REF!,0)</f>
        <v>#REF!</v>
      </c>
      <c r="O8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row>
    <row r="83" spans="1:62" ht="15.75" thickBot="1" x14ac:dyDescent="0.3">
      <c r="A83" s="1"/>
      <c r="B83" s="1"/>
      <c r="C83" s="1"/>
      <c r="D83" s="1"/>
      <c r="E83" s="1"/>
      <c r="F83" s="1"/>
      <c r="G83" s="1"/>
      <c r="H83" s="1"/>
      <c r="I83" s="1"/>
      <c r="J83" s="1"/>
      <c r="K83" s="15">
        <v>73</v>
      </c>
      <c r="L83" s="1"/>
      <c r="M83" s="48">
        <v>69</v>
      </c>
      <c r="N83" s="48" t="e">
        <f>IF(AND(#REF!=0,#REF!=0),#REF!,0)</f>
        <v>#REF!</v>
      </c>
      <c r="O8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row>
    <row r="84" spans="1:62" ht="15.75" thickBot="1" x14ac:dyDescent="0.3">
      <c r="A84" s="1"/>
      <c r="B84" s="1"/>
      <c r="C84" s="1"/>
      <c r="D84" s="1"/>
      <c r="E84" s="1"/>
      <c r="F84" s="1"/>
      <c r="G84" s="1"/>
      <c r="H84" s="1"/>
      <c r="I84" s="1"/>
      <c r="J84" s="1"/>
      <c r="K84" s="15">
        <v>74</v>
      </c>
      <c r="L84" s="1"/>
      <c r="M84" s="48">
        <v>70</v>
      </c>
      <c r="N84" s="48" t="e">
        <f>IF(AND(#REF!=0,#REF!=0),#REF!,0)</f>
        <v>#REF!</v>
      </c>
      <c r="O8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row>
    <row r="85" spans="1:62" ht="15.75" thickBot="1" x14ac:dyDescent="0.3">
      <c r="A85" s="1"/>
      <c r="B85" s="1"/>
      <c r="C85" s="1"/>
      <c r="D85" s="1"/>
      <c r="E85" s="1"/>
      <c r="F85" s="1"/>
      <c r="G85" s="1"/>
      <c r="H85" s="1"/>
      <c r="I85" s="1"/>
      <c r="J85" s="1"/>
      <c r="K85" s="15">
        <v>75</v>
      </c>
      <c r="L85" s="1"/>
      <c r="M85" s="48">
        <v>71</v>
      </c>
      <c r="N85" s="48" t="e">
        <f>IF(AND(#REF!=0,#REF!=0),#REF!,0)</f>
        <v>#REF!</v>
      </c>
      <c r="O8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row>
    <row r="86" spans="1:62" ht="15.75" thickBot="1" x14ac:dyDescent="0.3">
      <c r="A86" s="1"/>
      <c r="B86" s="1"/>
      <c r="C86" s="1"/>
      <c r="D86" s="1"/>
      <c r="E86" s="1"/>
      <c r="F86" s="1"/>
      <c r="G86" s="1"/>
      <c r="H86" s="1"/>
      <c r="I86" s="1"/>
      <c r="J86" s="1"/>
      <c r="K86" s="15">
        <v>76</v>
      </c>
      <c r="L86" s="1"/>
      <c r="M86" s="48">
        <v>72</v>
      </c>
      <c r="N86" s="48" t="e">
        <f>IF(AND(#REF!=0,#REF!=0),#REF!,0)</f>
        <v>#REF!</v>
      </c>
      <c r="O8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row>
    <row r="87" spans="1:62" ht="15.75" thickBot="1" x14ac:dyDescent="0.3">
      <c r="A87" s="1"/>
      <c r="B87" s="1"/>
      <c r="C87" s="1"/>
      <c r="D87" s="1"/>
      <c r="E87" s="1"/>
      <c r="F87" s="1"/>
      <c r="G87" s="1"/>
      <c r="H87" s="1"/>
      <c r="I87" s="1"/>
      <c r="J87" s="1"/>
      <c r="K87" s="15">
        <v>77</v>
      </c>
      <c r="L87" s="1"/>
      <c r="M87" s="48">
        <v>73</v>
      </c>
      <c r="N87" s="48" t="e">
        <f>IF(AND(#REF!=0,#REF!=0),#REF!,0)</f>
        <v>#REF!</v>
      </c>
      <c r="O8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row>
    <row r="88" spans="1:62" ht="15.75" thickBot="1" x14ac:dyDescent="0.3">
      <c r="A88" s="1"/>
      <c r="B88" s="1"/>
      <c r="C88" s="1"/>
      <c r="D88" s="1"/>
      <c r="E88" s="1"/>
      <c r="F88" s="1"/>
      <c r="G88" s="1"/>
      <c r="H88" s="1"/>
      <c r="I88" s="1"/>
      <c r="J88" s="1"/>
      <c r="K88" s="15">
        <v>78</v>
      </c>
      <c r="L88" s="1"/>
      <c r="M88" s="48">
        <v>74</v>
      </c>
      <c r="N88" s="48" t="e">
        <f>IF(AND(#REF!=0,#REF!=0),#REF!,0)</f>
        <v>#REF!</v>
      </c>
      <c r="O8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row>
    <row r="89" spans="1:62" ht="15.75" thickBot="1" x14ac:dyDescent="0.3">
      <c r="A89" s="1"/>
      <c r="B89" s="1"/>
      <c r="C89" s="1"/>
      <c r="D89" s="1"/>
      <c r="E89" s="1"/>
      <c r="F89" s="1"/>
      <c r="G89" s="1"/>
      <c r="H89" s="1"/>
      <c r="I89" s="1"/>
      <c r="J89" s="1"/>
      <c r="K89" s="15">
        <v>79</v>
      </c>
      <c r="L89" s="1"/>
      <c r="M89" s="48">
        <v>75</v>
      </c>
      <c r="N89" s="48" t="e">
        <f>IF(AND(#REF!=0,#REF!=0),#REF!,0)</f>
        <v>#REF!</v>
      </c>
      <c r="O8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row>
    <row r="90" spans="1:62" ht="15.75" thickBot="1" x14ac:dyDescent="0.3">
      <c r="A90" s="1"/>
      <c r="B90" s="1"/>
      <c r="C90" s="1"/>
      <c r="D90" s="1"/>
      <c r="E90" s="1"/>
      <c r="F90" s="1"/>
      <c r="G90" s="1"/>
      <c r="H90" s="1"/>
      <c r="I90" s="1"/>
      <c r="J90" s="1"/>
      <c r="K90" s="15">
        <v>80</v>
      </c>
      <c r="L90" s="1"/>
      <c r="M90" s="48">
        <v>76</v>
      </c>
      <c r="N90" s="48" t="e">
        <f>IF(AND(#REF!=0,#REF!=0),#REF!,0)</f>
        <v>#REF!</v>
      </c>
      <c r="O9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row>
    <row r="91" spans="1:62" ht="15.75" thickBot="1" x14ac:dyDescent="0.3">
      <c r="A91" s="1"/>
      <c r="B91" s="1"/>
      <c r="C91" s="1"/>
      <c r="D91" s="1"/>
      <c r="E91" s="1"/>
      <c r="F91" s="1"/>
      <c r="G91" s="1"/>
      <c r="H91" s="1"/>
      <c r="I91" s="1"/>
      <c r="J91" s="1"/>
      <c r="K91" s="15">
        <v>81</v>
      </c>
      <c r="L91" s="1"/>
      <c r="M91" s="48">
        <v>77</v>
      </c>
      <c r="N91" s="48" t="e">
        <f>IF(AND(#REF!=0,#REF!=0),#REF!,0)</f>
        <v>#REF!</v>
      </c>
      <c r="O9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row>
    <row r="92" spans="1:62" ht="15.75" thickBot="1" x14ac:dyDescent="0.3">
      <c r="A92" s="1"/>
      <c r="B92" s="1"/>
      <c r="C92" s="1"/>
      <c r="D92" s="1"/>
      <c r="E92" s="1"/>
      <c r="F92" s="1"/>
      <c r="G92" s="1"/>
      <c r="H92" s="1"/>
      <c r="I92" s="1"/>
      <c r="J92" s="1"/>
      <c r="K92" s="15">
        <v>82</v>
      </c>
      <c r="L92" s="1"/>
      <c r="M92" s="48">
        <v>78</v>
      </c>
      <c r="N92" s="48" t="e">
        <f>IF(AND(#REF!=0,#REF!=0),#REF!,0)</f>
        <v>#REF!</v>
      </c>
      <c r="O9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row>
    <row r="93" spans="1:62" ht="15.75" thickBot="1" x14ac:dyDescent="0.3">
      <c r="A93" s="1"/>
      <c r="B93" s="1"/>
      <c r="C93" s="1"/>
      <c r="D93" s="1"/>
      <c r="E93" s="1"/>
      <c r="F93" s="1"/>
      <c r="G93" s="1"/>
      <c r="H93" s="1"/>
      <c r="I93" s="1"/>
      <c r="J93" s="1"/>
      <c r="K93" s="15">
        <v>83</v>
      </c>
      <c r="L93" s="1"/>
      <c r="M93" s="48">
        <v>79</v>
      </c>
      <c r="N93" s="48" t="e">
        <f>IF(AND(#REF!=0,#REF!=0),#REF!,0)</f>
        <v>#REF!</v>
      </c>
      <c r="O9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row>
    <row r="94" spans="1:62" ht="15.75" thickBot="1" x14ac:dyDescent="0.3">
      <c r="A94" s="1"/>
      <c r="B94" s="1"/>
      <c r="C94" s="1"/>
      <c r="D94" s="1"/>
      <c r="E94" s="1"/>
      <c r="F94" s="1"/>
      <c r="G94" s="1"/>
      <c r="H94" s="1"/>
      <c r="I94" s="1"/>
      <c r="J94" s="1"/>
      <c r="K94" s="15">
        <v>84</v>
      </c>
      <c r="L94" s="1"/>
      <c r="M94" s="48">
        <v>80</v>
      </c>
      <c r="N94" s="48" t="e">
        <f>IF(AND(#REF!=0,#REF!=0),#REF!,0)</f>
        <v>#REF!</v>
      </c>
      <c r="O9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row>
    <row r="95" spans="1:62" ht="15.75" thickBot="1" x14ac:dyDescent="0.3">
      <c r="A95" s="1"/>
      <c r="B95" s="1"/>
      <c r="C95" s="1"/>
      <c r="D95" s="1"/>
      <c r="E95" s="1"/>
      <c r="F95" s="1"/>
      <c r="G95" s="1"/>
      <c r="H95" s="1"/>
      <c r="I95" s="1"/>
      <c r="J95" s="1"/>
      <c r="K95" s="15">
        <v>85</v>
      </c>
      <c r="L95" s="1"/>
      <c r="M95" s="48">
        <v>81</v>
      </c>
      <c r="N95" s="48" t="e">
        <f>IF(AND(#REF!=0,#REF!=0),#REF!,0)</f>
        <v>#REF!</v>
      </c>
      <c r="O9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row>
    <row r="96" spans="1:62" ht="15.75" thickBot="1" x14ac:dyDescent="0.3">
      <c r="A96" s="1"/>
      <c r="B96" s="1"/>
      <c r="C96" s="1"/>
      <c r="D96" s="1"/>
      <c r="E96" s="1"/>
      <c r="F96" s="1"/>
      <c r="G96" s="1"/>
      <c r="H96" s="1"/>
      <c r="I96" s="1"/>
      <c r="J96" s="1"/>
      <c r="K96" s="15">
        <v>86</v>
      </c>
      <c r="L96" s="1"/>
      <c r="M96" s="48">
        <v>82</v>
      </c>
      <c r="N96" s="48" t="e">
        <f>IF(AND(#REF!=0,#REF!=0),#REF!,0)</f>
        <v>#REF!</v>
      </c>
      <c r="O9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row>
    <row r="97" spans="1:62" ht="15.75" thickBot="1" x14ac:dyDescent="0.3">
      <c r="A97" s="1"/>
      <c r="B97" s="1"/>
      <c r="C97" s="1"/>
      <c r="D97" s="1"/>
      <c r="E97" s="1"/>
      <c r="F97" s="1"/>
      <c r="G97" s="1"/>
      <c r="H97" s="1"/>
      <c r="I97" s="1"/>
      <c r="J97" s="1"/>
      <c r="K97" s="15">
        <v>87</v>
      </c>
      <c r="L97" s="1"/>
      <c r="M97" s="48">
        <v>83</v>
      </c>
      <c r="N97" s="48" t="e">
        <f>IF(AND(#REF!=0,#REF!=0),#REF!,0)</f>
        <v>#REF!</v>
      </c>
      <c r="O9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row>
    <row r="98" spans="1:62" ht="15.75" thickBot="1" x14ac:dyDescent="0.3">
      <c r="A98" s="1"/>
      <c r="B98" s="1"/>
      <c r="C98" s="1"/>
      <c r="D98" s="1"/>
      <c r="E98" s="1"/>
      <c r="F98" s="1"/>
      <c r="G98" s="1"/>
      <c r="H98" s="1"/>
      <c r="I98" s="1"/>
      <c r="J98" s="1"/>
      <c r="K98" s="15">
        <v>88</v>
      </c>
      <c r="L98" s="1"/>
      <c r="M98" s="48">
        <v>84</v>
      </c>
      <c r="N98" s="48" t="e">
        <f>IF(AND(#REF!=0,#REF!=0),#REF!,0)</f>
        <v>#REF!</v>
      </c>
      <c r="O9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row>
    <row r="99" spans="1:62" ht="15.75" thickBot="1" x14ac:dyDescent="0.3">
      <c r="A99" s="1"/>
      <c r="B99" s="1"/>
      <c r="C99" s="1"/>
      <c r="D99" s="1"/>
      <c r="E99" s="1"/>
      <c r="F99" s="1"/>
      <c r="G99" s="1"/>
      <c r="H99" s="1"/>
      <c r="I99" s="1"/>
      <c r="J99" s="1"/>
      <c r="K99" s="15">
        <v>89</v>
      </c>
      <c r="L99" s="1"/>
      <c r="M99" s="48">
        <v>85</v>
      </c>
      <c r="N99" s="48" t="e">
        <f>IF(AND(#REF!=0,#REF!=0),#REF!,0)</f>
        <v>#REF!</v>
      </c>
      <c r="O9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row>
    <row r="100" spans="1:62" ht="15.75" thickBot="1" x14ac:dyDescent="0.3">
      <c r="A100" s="1"/>
      <c r="B100" s="1"/>
      <c r="C100" s="1"/>
      <c r="D100" s="1"/>
      <c r="E100" s="1"/>
      <c r="F100" s="1"/>
      <c r="G100" s="1"/>
      <c r="H100" s="1"/>
      <c r="I100" s="1"/>
      <c r="J100" s="1"/>
      <c r="K100" s="15">
        <v>90</v>
      </c>
      <c r="L100" s="1"/>
      <c r="M100" s="48">
        <v>86</v>
      </c>
      <c r="N100" s="48" t="e">
        <f>IF(AND(#REF!=0,#REF!=0),#REF!,0)</f>
        <v>#REF!</v>
      </c>
      <c r="O10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row>
    <row r="101" spans="1:62" ht="15.75" thickBot="1" x14ac:dyDescent="0.3">
      <c r="A101" s="1"/>
      <c r="B101" s="1"/>
      <c r="C101" s="1"/>
      <c r="D101" s="1"/>
      <c r="E101" s="1"/>
      <c r="F101" s="1"/>
      <c r="G101" s="1"/>
      <c r="H101" s="1"/>
      <c r="I101" s="1"/>
      <c r="J101" s="1"/>
      <c r="K101" s="15">
        <v>91</v>
      </c>
      <c r="L101" s="1"/>
      <c r="M101" s="48">
        <v>87</v>
      </c>
      <c r="N101" s="48" t="e">
        <f>IF(AND(#REF!=0,#REF!=0),#REF!,0)</f>
        <v>#REF!</v>
      </c>
      <c r="O10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row>
    <row r="102" spans="1:62" ht="15.75" thickBot="1" x14ac:dyDescent="0.3">
      <c r="A102" s="1"/>
      <c r="B102" s="1"/>
      <c r="C102" s="1"/>
      <c r="D102" s="1"/>
      <c r="E102" s="1"/>
      <c r="F102" s="1"/>
      <c r="G102" s="1"/>
      <c r="H102" s="1"/>
      <c r="I102" s="1"/>
      <c r="J102" s="1"/>
      <c r="K102" s="15">
        <v>92</v>
      </c>
      <c r="L102" s="1"/>
      <c r="M102" s="48">
        <v>88</v>
      </c>
      <c r="N102" s="48" t="e">
        <f>IF(AND(#REF!=0,#REF!=0),#REF!,0)</f>
        <v>#REF!</v>
      </c>
      <c r="O10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row>
    <row r="103" spans="1:62" ht="15.75" thickBot="1" x14ac:dyDescent="0.3">
      <c r="A103" s="1"/>
      <c r="B103" s="1"/>
      <c r="C103" s="1"/>
      <c r="D103" s="1"/>
      <c r="E103" s="1"/>
      <c r="F103" s="1"/>
      <c r="G103" s="1"/>
      <c r="H103" s="1"/>
      <c r="I103" s="1"/>
      <c r="J103" s="1"/>
      <c r="K103" s="15">
        <v>93</v>
      </c>
      <c r="L103" s="1"/>
      <c r="M103" s="48">
        <v>89</v>
      </c>
      <c r="N103" s="48" t="e">
        <f>IF(AND(#REF!=0,#REF!=0),#REF!,0)</f>
        <v>#REF!</v>
      </c>
      <c r="O10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row>
    <row r="104" spans="1:62" ht="15.75" thickBot="1" x14ac:dyDescent="0.3">
      <c r="A104" s="1"/>
      <c r="B104" s="1"/>
      <c r="C104" s="1"/>
      <c r="D104" s="1"/>
      <c r="E104" s="1"/>
      <c r="F104" s="1"/>
      <c r="G104" s="1"/>
      <c r="H104" s="1"/>
      <c r="I104" s="1"/>
      <c r="J104" s="1"/>
      <c r="K104" s="15">
        <v>94</v>
      </c>
      <c r="L104" s="1"/>
      <c r="M104" s="48">
        <v>90</v>
      </c>
      <c r="N104" s="48" t="e">
        <f>IF(AND(#REF!=0,#REF!=0),#REF!,0)</f>
        <v>#REF!</v>
      </c>
      <c r="O10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row>
    <row r="105" spans="1:62" ht="15.75" thickBot="1" x14ac:dyDescent="0.3">
      <c r="A105" s="1"/>
      <c r="B105" s="1"/>
      <c r="C105" s="1"/>
      <c r="D105" s="1"/>
      <c r="E105" s="1"/>
      <c r="F105" s="1"/>
      <c r="G105" s="1"/>
      <c r="H105" s="1"/>
      <c r="I105" s="1"/>
      <c r="J105" s="1"/>
      <c r="K105" s="15">
        <v>95</v>
      </c>
      <c r="L105" s="1"/>
      <c r="M105" s="48">
        <v>91</v>
      </c>
      <c r="N105" s="48" t="e">
        <f>IF(AND(#REF!=0,#REF!=0),#REF!,0)</f>
        <v>#REF!</v>
      </c>
      <c r="O10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row>
    <row r="106" spans="1:62" ht="15.75" thickBot="1" x14ac:dyDescent="0.3">
      <c r="A106" s="1"/>
      <c r="B106" s="1"/>
      <c r="C106" s="1"/>
      <c r="D106" s="1"/>
      <c r="E106" s="1"/>
      <c r="F106" s="1"/>
      <c r="G106" s="1"/>
      <c r="H106" s="1"/>
      <c r="I106" s="1"/>
      <c r="J106" s="1"/>
      <c r="K106" s="15">
        <v>96</v>
      </c>
      <c r="L106" s="1"/>
      <c r="M106" s="48">
        <v>92</v>
      </c>
      <c r="N106" s="48" t="e">
        <f>IF(AND(#REF!=0,#REF!=0),#REF!,0)</f>
        <v>#REF!</v>
      </c>
      <c r="O10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row>
    <row r="107" spans="1:62" ht="15.75" thickBot="1" x14ac:dyDescent="0.3">
      <c r="A107" s="1"/>
      <c r="B107" s="1"/>
      <c r="C107" s="1"/>
      <c r="D107" s="1"/>
      <c r="E107" s="1"/>
      <c r="F107" s="1"/>
      <c r="G107" s="1"/>
      <c r="H107" s="1"/>
      <c r="I107" s="1"/>
      <c r="J107" s="1"/>
      <c r="K107" s="15">
        <v>97</v>
      </c>
      <c r="L107" s="1"/>
      <c r="M107" s="48">
        <v>93</v>
      </c>
      <c r="N107" s="48" t="e">
        <f>IF(AND(#REF!=0,#REF!=0),#REF!,0)</f>
        <v>#REF!</v>
      </c>
      <c r="O10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row>
    <row r="108" spans="1:62" ht="15.75" thickBot="1" x14ac:dyDescent="0.3">
      <c r="A108" s="1"/>
      <c r="B108" s="1"/>
      <c r="C108" s="1"/>
      <c r="D108" s="1"/>
      <c r="E108" s="1"/>
      <c r="F108" s="1"/>
      <c r="G108" s="1"/>
      <c r="H108" s="1"/>
      <c r="I108" s="1"/>
      <c r="J108" s="1"/>
      <c r="K108" s="15">
        <v>98</v>
      </c>
      <c r="L108" s="1"/>
      <c r="M108" s="48">
        <v>94</v>
      </c>
      <c r="N108" s="48" t="e">
        <f>IF(AND(#REF!=0,#REF!=0),#REF!,0)</f>
        <v>#REF!</v>
      </c>
      <c r="O10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row>
    <row r="109" spans="1:62" ht="15.75" thickBot="1" x14ac:dyDescent="0.3">
      <c r="A109" s="1"/>
      <c r="B109" s="1"/>
      <c r="C109" s="1"/>
      <c r="D109" s="1"/>
      <c r="E109" s="1"/>
      <c r="F109" s="1"/>
      <c r="G109" s="1"/>
      <c r="H109" s="1"/>
      <c r="I109" s="1"/>
      <c r="J109" s="1"/>
      <c r="K109" s="15">
        <v>99</v>
      </c>
      <c r="L109" s="1"/>
      <c r="M109" s="48">
        <v>95</v>
      </c>
      <c r="N109" s="48" t="e">
        <f>IF(AND(#REF!=0,#REF!=0),#REF!,0)</f>
        <v>#REF!</v>
      </c>
      <c r="O10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row>
    <row r="110" spans="1:62" ht="15.75" thickBot="1" x14ac:dyDescent="0.3">
      <c r="A110" s="1"/>
      <c r="B110" s="1"/>
      <c r="C110" s="1"/>
      <c r="D110" s="1"/>
      <c r="E110" s="1"/>
      <c r="F110" s="1"/>
      <c r="G110" s="1"/>
      <c r="H110" s="1"/>
      <c r="I110" s="1"/>
      <c r="J110" s="1"/>
      <c r="K110" s="15">
        <v>100</v>
      </c>
      <c r="L110" s="1"/>
      <c r="M110" s="48">
        <v>96</v>
      </c>
      <c r="N110" s="48" t="e">
        <f>IF(AND(#REF!=0,#REF!=0),#REF!,0)</f>
        <v>#REF!</v>
      </c>
      <c r="O11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row>
    <row r="111" spans="1:62" ht="15.75" thickBot="1" x14ac:dyDescent="0.3">
      <c r="A111" s="1"/>
      <c r="B111" s="1"/>
      <c r="C111" s="1"/>
      <c r="D111" s="1"/>
      <c r="E111" s="1"/>
      <c r="F111" s="1"/>
      <c r="G111" s="1"/>
      <c r="H111" s="1"/>
      <c r="I111" s="1"/>
      <c r="J111" s="1"/>
      <c r="K111" s="1"/>
      <c r="L111" s="1"/>
      <c r="M111" s="48">
        <v>97</v>
      </c>
      <c r="N111" s="48" t="e">
        <f>IF(AND(#REF!=0,#REF!=0),#REF!,0)</f>
        <v>#REF!</v>
      </c>
      <c r="O11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row>
    <row r="112" spans="1:62" ht="15.75" thickBot="1" x14ac:dyDescent="0.3">
      <c r="A112" s="1"/>
      <c r="B112" s="1"/>
      <c r="C112" s="1"/>
      <c r="D112" s="1"/>
      <c r="E112" s="1"/>
      <c r="F112" s="1"/>
      <c r="G112" s="1"/>
      <c r="H112" s="1"/>
      <c r="I112" s="1"/>
      <c r="J112" s="1"/>
      <c r="K112" s="1"/>
      <c r="L112" s="1"/>
      <c r="M112" s="48">
        <v>98</v>
      </c>
      <c r="N112" s="48" t="e">
        <f>IF(AND(#REF!=0,#REF!=0),#REF!,0)</f>
        <v>#REF!</v>
      </c>
      <c r="O11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row>
    <row r="113" spans="1:62" ht="15.75" thickBot="1" x14ac:dyDescent="0.3">
      <c r="A113" s="1"/>
      <c r="B113" s="1"/>
      <c r="C113" s="1"/>
      <c r="D113" s="1"/>
      <c r="E113" s="1"/>
      <c r="F113" s="1"/>
      <c r="G113" s="1"/>
      <c r="H113" s="1"/>
      <c r="I113" s="1"/>
      <c r="J113" s="1"/>
      <c r="K113" s="1"/>
      <c r="L113" s="1"/>
      <c r="M113" s="48">
        <v>99</v>
      </c>
      <c r="N113" s="48" t="e">
        <f>IF(AND(#REF!=0,#REF!=0),#REF!,0)</f>
        <v>#REF!</v>
      </c>
      <c r="O11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row>
    <row r="114" spans="1:62" x14ac:dyDescent="0.25">
      <c r="A114" s="1"/>
      <c r="B114" s="1"/>
      <c r="C114" s="1"/>
      <c r="D114" s="1"/>
      <c r="E114" s="1"/>
      <c r="F114" s="1"/>
      <c r="G114" s="1"/>
      <c r="H114" s="1"/>
      <c r="I114" s="1"/>
      <c r="J114" s="1"/>
      <c r="K114" s="1"/>
      <c r="L114" s="1"/>
      <c r="M114" s="48">
        <v>100</v>
      </c>
      <c r="N114" s="48" t="e">
        <f>IF(AND(#REF!=0,#REF!=0),#REF!,0)</f>
        <v>#REF!</v>
      </c>
      <c r="O11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row>
    <row r="115" spans="1:62"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row>
    <row r="116" spans="1:62"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row>
    <row r="117" spans="1:62"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row>
    <row r="118" spans="1:62"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row>
    <row r="119" spans="1:62"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row>
    <row r="120" spans="1:62"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row>
    <row r="121" spans="1:62"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row>
    <row r="122" spans="1:62"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row>
    <row r="123" spans="1:62"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row>
    <row r="124" spans="1:62"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row>
    <row r="125" spans="1:62"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row>
    <row r="126" spans="1:62"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row>
    <row r="127" spans="1:62"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row>
    <row r="128" spans="1:62"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row>
    <row r="129" spans="1:62"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row>
    <row r="130" spans="1:62"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row>
    <row r="131" spans="1:62"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row>
    <row r="132" spans="1:62"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row>
    <row r="133" spans="1:62"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row>
    <row r="134" spans="1:62"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row>
    <row r="135" spans="1:62"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row>
    <row r="136" spans="1:62"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row>
    <row r="137" spans="1:62"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row>
    <row r="138" spans="1:62"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row>
    <row r="139" spans="1:62"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row>
    <row r="140" spans="1:62"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row>
    <row r="141" spans="1:62"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row>
    <row r="142" spans="1:62"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row>
    <row r="143" spans="1:62"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row>
    <row r="144" spans="1:62"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row>
    <row r="145" spans="1:62"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row>
    <row r="146" spans="1:62"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row>
    <row r="147" spans="1:62"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row>
    <row r="148" spans="1:62"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row>
    <row r="149" spans="1:62"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row>
    <row r="150" spans="1:62"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row>
    <row r="151" spans="1:62"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row>
    <row r="152" spans="1:62"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row>
    <row r="153" spans="1:62"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row>
    <row r="154" spans="1:62"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row>
    <row r="155" spans="1:62"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row>
    <row r="156" spans="1:62"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row>
    <row r="157" spans="1:62"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row>
    <row r="158" spans="1:62"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row>
    <row r="159" spans="1:62"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row>
    <row r="160" spans="1:62"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row>
    <row r="161" spans="1:62"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row>
    <row r="162" spans="1:62"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row>
    <row r="163" spans="1:62"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row>
    <row r="164" spans="1:62"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row>
    <row r="165" spans="1:62"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row>
    <row r="166" spans="1:62"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row>
    <row r="167" spans="1:62"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row>
    <row r="168" spans="1:62"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row>
    <row r="169" spans="1:62"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row>
    <row r="170" spans="1:62"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row>
    <row r="171" spans="1:62"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row>
    <row r="172" spans="1:62"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row>
    <row r="173" spans="1:62"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row>
    <row r="174" spans="1:62"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row>
    <row r="175" spans="1:62"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row>
    <row r="176" spans="1:62"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row>
    <row r="177" spans="1:62"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row>
    <row r="178" spans="1:62"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row>
    <row r="179" spans="1:62"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row>
    <row r="180" spans="1:62"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row>
    <row r="181" spans="1:62"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row>
    <row r="182" spans="1:62"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row>
    <row r="183" spans="1:62"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row>
    <row r="184" spans="1:62"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row>
    <row r="185" spans="1:62"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row>
    <row r="186" spans="1:62"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row>
    <row r="187" spans="1:62"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row>
    <row r="188" spans="1:62"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row>
    <row r="189" spans="1:62"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row>
    <row r="190" spans="1:62"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row>
    <row r="191" spans="1:62"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row>
    <row r="192" spans="1:62"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row>
    <row r="193" spans="1:62"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row>
    <row r="194" spans="1:62"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row>
    <row r="195" spans="1:62"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row>
    <row r="196" spans="1:62"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row>
    <row r="197" spans="1:62"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row>
    <row r="198" spans="1:62"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row>
    <row r="199" spans="1:62"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row>
    <row r="200" spans="1:62"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row>
    <row r="201" spans="1:62"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row>
    <row r="202" spans="1:62"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row>
    <row r="203" spans="1:62"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row>
    <row r="204" spans="1:62"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row>
    <row r="205" spans="1:62"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row>
    <row r="206" spans="1:62"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row>
    <row r="207" spans="1:62"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row>
    <row r="208" spans="1:62"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row>
    <row r="209" spans="1:62"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row>
    <row r="210" spans="1:62"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row>
    <row r="211" spans="1:62"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row>
    <row r="212" spans="1:62"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row>
    <row r="213" spans="1:62"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row>
    <row r="214" spans="1:62"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row>
    <row r="215" spans="1:62"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row>
    <row r="216" spans="1:62"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row>
    <row r="217" spans="1:62"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row>
    <row r="218" spans="1:62"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row>
    <row r="219" spans="1:62"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row>
    <row r="220" spans="1:62"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row>
    <row r="221" spans="1:62"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row>
    <row r="222" spans="1:62"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row>
    <row r="223" spans="1:62"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row>
    <row r="224" spans="1:62"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row>
    <row r="225" spans="1:62"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row>
    <row r="226" spans="1:62"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row>
    <row r="227" spans="1:62"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row>
    <row r="228" spans="1:62"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row>
    <row r="229" spans="1:62"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row>
    <row r="230" spans="1:62"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row>
    <row r="231" spans="1:62"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row>
    <row r="232" spans="1:62"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row>
  </sheetData>
  <mergeCells count="6">
    <mergeCell ref="T2:U2"/>
    <mergeCell ref="E3:F3"/>
    <mergeCell ref="B3:C3"/>
    <mergeCell ref="H3:I3"/>
    <mergeCell ref="K2:L2"/>
    <mergeCell ref="Q2:R2"/>
  </mergeCells>
  <pageMargins left="0.7" right="0.7" top="0.75" bottom="0.75" header="0.3" footer="0.3"/>
  <pageSetup orientation="portrait" horizontalDpi="4294967292"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79ee7df-2f77-403d-8537-026757c209ed">
      <Terms xmlns="http://schemas.microsoft.com/office/infopath/2007/PartnerControls"/>
    </lcf76f155ced4ddcb4097134ff3c332f>
    <TaxCatchAll xmlns="954d8b88-66fa-41a0-8629-83d1f9f1be5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A9D1BC21915BD744BA13BE81FE65C71E" ma:contentTypeVersion="17" ma:contentTypeDescription="Crear nuevo documento." ma:contentTypeScope="" ma:versionID="368c1cdd3774b929bd6a326b6846d243">
  <xsd:schema xmlns:xsd="http://www.w3.org/2001/XMLSchema" xmlns:xs="http://www.w3.org/2001/XMLSchema" xmlns:p="http://schemas.microsoft.com/office/2006/metadata/properties" xmlns:ns2="c79ee7df-2f77-403d-8537-026757c209ed" xmlns:ns3="954d8b88-66fa-41a0-8629-83d1f9f1be58" targetNamespace="http://schemas.microsoft.com/office/2006/metadata/properties" ma:root="true" ma:fieldsID="a00b4b50f93e04f8d4154b4a7eed8ee6" ns2:_="" ns3:_="">
    <xsd:import namespace="c79ee7df-2f77-403d-8537-026757c209ed"/>
    <xsd:import namespace="954d8b88-66fa-41a0-8629-83d1f9f1be5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9ee7df-2f77-403d-8537-026757c209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5d09d035-a677-4b24-aeee-1a5c3beaf18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4d8b88-66fa-41a0-8629-83d1f9f1be58"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25965b-a4d5-42e8-a4c6-b9438d0d75fb}" ma:internalName="TaxCatchAll" ma:showField="CatchAllData" ma:web="954d8b88-66fa-41a0-8629-83d1f9f1be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7F46E8-B816-4225-9111-C7A130D56F6E}">
  <ds:schemaRefs>
    <ds:schemaRef ds:uri="c79ee7df-2f77-403d-8537-026757c209ed"/>
    <ds:schemaRef ds:uri="http://schemas.microsoft.com/office/2006/documentManagement/types"/>
    <ds:schemaRef ds:uri="http://purl.org/dc/elements/1.1/"/>
    <ds:schemaRef ds:uri="http://purl.org/dc/term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954d8b88-66fa-41a0-8629-83d1f9f1be58"/>
    <ds:schemaRef ds:uri="http://www.w3.org/XML/1998/namespace"/>
  </ds:schemaRefs>
</ds:datastoreItem>
</file>

<file path=customXml/itemProps2.xml><?xml version="1.0" encoding="utf-8"?>
<ds:datastoreItem xmlns:ds="http://schemas.openxmlformats.org/officeDocument/2006/customXml" ds:itemID="{6B147DDF-3890-4F55-BA4F-ED74984DDF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9ee7df-2f77-403d-8537-026757c209ed"/>
    <ds:schemaRef ds:uri="954d8b88-66fa-41a0-8629-83d1f9f1be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B78361-111C-493A-AD6A-15D8FE4169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15</vt:i4>
      </vt:variant>
    </vt:vector>
  </HeadingPairs>
  <TitlesOfParts>
    <vt:vector size="29" baseType="lpstr">
      <vt:lpstr>SDSCJ </vt:lpstr>
      <vt:lpstr>HOJA RESUMEN</vt:lpstr>
      <vt:lpstr>1 INSTRUCCIONES DE DILIGENCIAMI</vt:lpstr>
      <vt:lpstr>2 CONTEXTO E IDENTIFICACIÓN</vt:lpstr>
      <vt:lpstr>CAUSA-CONSECUENCIA</vt:lpstr>
      <vt:lpstr>3 PROBABIL E IMPACTO INHERENTE</vt:lpstr>
      <vt:lpstr>4 MAPA CALOR INHERENTE</vt:lpstr>
      <vt:lpstr>5 VALORACIÓN DEL CONTROL</vt:lpstr>
      <vt:lpstr>TABLAS DE INFORMACIÓN</vt:lpstr>
      <vt:lpstr>6 MAPA CALOR RESIDUAL</vt:lpstr>
      <vt:lpstr>7 MAPA CALOR INHEREN Y RESIDUAL</vt:lpstr>
      <vt:lpstr>8 MAPA RIESGOS</vt:lpstr>
      <vt:lpstr>9 RIESGO DEL PROCESO</vt:lpstr>
      <vt:lpstr>VALIDACION DE CONTROLES</vt:lpstr>
      <vt:lpstr>'1 INSTRUCCIONES DE DILIGENCIAMI'!Área_de_impresión</vt:lpstr>
      <vt:lpstr>'2 CONTEXTO E IDENTIFICACIÓN'!Área_de_impresión</vt:lpstr>
      <vt:lpstr>'3 PROBABIL E IMPACTO INHERENTE'!Área_de_impresión</vt:lpstr>
      <vt:lpstr>'4 MAPA CALOR INHERENTE'!Área_de_impresión</vt:lpstr>
      <vt:lpstr>'5 VALORACIÓN DEL CONTROL'!Área_de_impresión</vt:lpstr>
      <vt:lpstr>'6 MAPA CALOR RESIDUAL'!Área_de_impresión</vt:lpstr>
      <vt:lpstr>'7 MAPA CALOR INHEREN Y RESIDUAL'!Área_de_impresión</vt:lpstr>
      <vt:lpstr>'8 MAPA RIESGOS'!Área_de_impresión</vt:lpstr>
      <vt:lpstr>'HOJA RESUMEN'!Área_de_impresión</vt:lpstr>
      <vt:lpstr>Reducir_mitigar_Transferir_Evitar</vt:lpstr>
      <vt:lpstr>Requiere_Plan_de_Acción</vt:lpstr>
      <vt:lpstr>'1 INSTRUCCIONES DE DILIGENCIAMI'!Títulos_a_imprimir</vt:lpstr>
      <vt:lpstr>'2 CONTEXTO E IDENTIFICACIÓN'!Títulos_a_imprimir</vt:lpstr>
      <vt:lpstr>'3 PROBABIL E IMPACTO INHERENTE'!Títulos_a_imprimir</vt:lpstr>
      <vt:lpstr>'5 VALORACIÓN DEL CONTROL'!Títulos_a_imprimir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Francisco Pizarro</dc:creator>
  <cp:keywords/>
  <dc:description/>
  <cp:lastModifiedBy>Mayra Alejandra Salamanca Sierra</cp:lastModifiedBy>
  <cp:revision/>
  <cp:lastPrinted>2024-05-23T14:07:19Z</cp:lastPrinted>
  <dcterms:created xsi:type="dcterms:W3CDTF">2016-11-30T14:47:26Z</dcterms:created>
  <dcterms:modified xsi:type="dcterms:W3CDTF">2025-07-28T20:21:25Z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0x010100A9D1BC21915BD744BA13BE81FE65C71E</vt:lpwstr>
  </property>
  <property fmtid="{D5CDD505-2E9C-101B-9397-08002B2CF9AE}" pid="3" name="MediaServiceImageTags">
    <vt:lpwstr/>
  </property>
</Properties>
</file>