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ana.lopez\Documents\PEI\"/>
    </mc:Choice>
  </mc:AlternateContent>
  <bookViews>
    <workbookView xWindow="0" yWindow="0" windowWidth="28800" windowHeight="12330"/>
  </bookViews>
  <sheets>
    <sheet name="Hoja1" sheetId="1" r:id="rId1"/>
  </sheets>
  <externalReferences>
    <externalReference r:id="rId2"/>
  </externalReferences>
  <definedNames>
    <definedName name="_xlnm._FilterDatabase" localSheetId="0" hidden="1">Hoja1!$A$12:$G$75</definedName>
    <definedName name="_xlnm.Print_Area" localSheetId="0">Hoja1!$A$1:$R$75</definedName>
    <definedName name="_xlnm.Print_Titles" localSheetId="0">Hoja1!$10:$12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3" i="1" l="1"/>
  <c r="M54" i="1"/>
  <c r="M49" i="1"/>
  <c r="M46" i="1"/>
  <c r="M75" i="1" l="1"/>
  <c r="J74" i="1"/>
  <c r="M73" i="1"/>
  <c r="J70" i="1"/>
  <c r="J69" i="1"/>
  <c r="J67" i="1"/>
  <c r="M65" i="1"/>
  <c r="M66" i="1" s="1"/>
  <c r="J65" i="1"/>
  <c r="M64" i="1"/>
  <c r="J63" i="1"/>
  <c r="M61" i="1"/>
  <c r="J61" i="1"/>
  <c r="M58" i="1"/>
  <c r="M60" i="1" s="1"/>
  <c r="J58" i="1"/>
  <c r="J57" i="1"/>
  <c r="J54" i="1"/>
  <c r="J52" i="1"/>
  <c r="J50" i="1"/>
  <c r="J49" i="1"/>
  <c r="J47" i="1"/>
  <c r="J45" i="1"/>
  <c r="J44" i="1"/>
  <c r="M41" i="1"/>
  <c r="J40" i="1"/>
  <c r="J39" i="1"/>
  <c r="M35" i="1"/>
  <c r="M30" i="1"/>
  <c r="J27" i="1"/>
  <c r="M26" i="1"/>
  <c r="J26" i="1"/>
  <c r="M24" i="1"/>
  <c r="J24" i="1"/>
  <c r="M23" i="1"/>
  <c r="J23" i="1"/>
  <c r="M22" i="1"/>
  <c r="J22" i="1"/>
  <c r="J21" i="1"/>
  <c r="C21" i="1"/>
  <c r="J20" i="1"/>
  <c r="C20" i="1"/>
  <c r="Q19" i="1"/>
  <c r="M19" i="1"/>
  <c r="L19" i="1"/>
  <c r="K19" i="1"/>
  <c r="J19" i="1"/>
  <c r="I19" i="1"/>
  <c r="H19" i="1"/>
  <c r="G19" i="1"/>
  <c r="F19" i="1"/>
  <c r="E19" i="1"/>
  <c r="C19" i="1"/>
  <c r="J18" i="1"/>
  <c r="J17" i="1"/>
  <c r="M15" i="1"/>
  <c r="J14" i="1"/>
  <c r="M28" i="1" l="1"/>
  <c r="M55" i="1"/>
</calcChain>
</file>

<file path=xl/comments1.xml><?xml version="1.0" encoding="utf-8"?>
<comments xmlns="http://schemas.openxmlformats.org/spreadsheetml/2006/main">
  <authors>
    <author>Ariel Hernan Layton Coy</author>
  </authors>
  <commentList>
    <comment ref="J25" authorId="0" shapeId="0">
      <text>
        <r>
          <rPr>
            <b/>
            <sz val="9"/>
            <color indexed="81"/>
            <rFont val="Tahoma"/>
            <family val="2"/>
          </rPr>
          <t>PARA EL CALCULE DE EJECUCIÓN SE DEBE TENER EN CUENTA LA LINEA BASE (COLUMNA Y)</t>
        </r>
      </text>
    </comment>
    <comment ref="M25" authorId="0" shapeId="0">
      <text>
        <r>
          <rPr>
            <b/>
            <sz val="9"/>
            <color indexed="81"/>
            <rFont val="Tahoma"/>
            <family val="2"/>
          </rPr>
          <t>PARA EL CALCULE DE EJECUCIÓN SE DEBE TENER EN CUENTA LA LINEA BASE (COLUMNA Y)</t>
        </r>
      </text>
    </comment>
  </commentList>
</comments>
</file>

<file path=xl/sharedStrings.xml><?xml version="1.0" encoding="utf-8"?>
<sst xmlns="http://schemas.openxmlformats.org/spreadsheetml/2006/main" count="396" uniqueCount="259">
  <si>
    <t>SEGUIMIENTO PLAN ESTRATÉGICO INSTITUCIONAL - PEI</t>
  </si>
  <si>
    <t>F-DE-1376
V.1</t>
  </si>
  <si>
    <t xml:space="preserve">OBJETIVO ESTRATÉGICO </t>
  </si>
  <si>
    <t xml:space="preserve">META </t>
  </si>
  <si>
    <t xml:space="preserve">TIPO DE INDICADOR </t>
  </si>
  <si>
    <t>PRODUCTO</t>
  </si>
  <si>
    <t xml:space="preserve">FUENTE </t>
  </si>
  <si>
    <t xml:space="preserve">RESPONSABLE </t>
  </si>
  <si>
    <t>PROGRAMADO</t>
  </si>
  <si>
    <t>EJECUTADO</t>
  </si>
  <si>
    <t xml:space="preserve">DESCRIPCIÓN AVANCE DE PRODUCTOS </t>
  </si>
  <si>
    <t xml:space="preserve">%
AVANCE </t>
  </si>
  <si>
    <t xml:space="preserve">NOMBRE DEL INDICADOR </t>
  </si>
  <si>
    <t>CORTE DE REPORTE:</t>
  </si>
  <si>
    <t xml:space="preserve">30 de marzo </t>
  </si>
  <si>
    <t>30 de junio</t>
  </si>
  <si>
    <t xml:space="preserve">31 de diciembre </t>
  </si>
  <si>
    <t xml:space="preserve">30 de septiembre </t>
  </si>
  <si>
    <t>Suma</t>
  </si>
  <si>
    <t>Constante</t>
  </si>
  <si>
    <t xml:space="preserve">Creciente </t>
  </si>
  <si>
    <t xml:space="preserve">Decreciente </t>
  </si>
  <si>
    <t>TOTAL ACUMULADO VIGENCIA 
20XX</t>
  </si>
  <si>
    <t>TOTAL ACUMULADO CUATRIENIO</t>
  </si>
  <si>
    <t xml:space="preserve">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t>
  </si>
  <si>
    <t>315 - Diseñar e implementar al 100% una (1) estrategia de sensibilización y mitigación del riesgo para la ciudad, con énfasis en las poblaciones en alto riesgo</t>
  </si>
  <si>
    <t xml:space="preserve">Porcentaje de avance en el diseño e implementación de una (1) estrategia de sensibilización y mitigación del riesgo para la ciudad con énfasis en las poblaciones con alto riesgo </t>
  </si>
  <si>
    <t>Estrategia de sensibilización y mitigación del riesgo para la ciudad, con énfasis en las poblaciones en alto riesgo, diseñada e im</t>
  </si>
  <si>
    <t>Sistema SEGPLAN</t>
  </si>
  <si>
    <t>Dirección de Seguridad</t>
  </si>
  <si>
    <t xml:space="preserve">Se realizaron 790 acciones. Desde la estrategia Ciudadano habitante de calle, realizó 188 acciones, en mayo se realizaron recorridos de identificación de asentamientos, cambuches, acompañamiento a recorridos de oferta servicios, La estrategia de personas migrantes. realizaron  127 acciones, en mayo se socializaron recomendaciones para la integración de nuevos bogotanos,La estrategia LGTBI , 183 acciones, en mayo se realizaron acciones de cambio de imaginarios y estereotipos con actividades pedagógicas y lúdicas a toda la ciudadanía en general y jornadas de promoción de denuncia para las personas pertenecientes a los sectores sociales LGBTI, realizando articulación con los comandantes y promotores de derechos humanos de las estaciones de MEBOG, acompañamiento al encuentro del grupo de apoyo de familias diversas convocado con asistencia distrital. La estrategia de Niños Niñas y Adolescentes,  292 acciones, durante mayo se realizaron actividades de información y comunicación a ciudadanía en general frente a la prevención de violencias y delitos en niños, niñas y adolescentes. </t>
  </si>
  <si>
    <t>416 - Garantizar al 100% el fortalecimiento de la política de integridad y transparencia en la gestión pública en la Secretaría de Seguridad, Convivencia y Justicia</t>
  </si>
  <si>
    <t>Porcentaje de avance en el fortalecimiento de la política de integridad y transparencia en la gestión pública en la Secretaría de Seguridad, Convivencia y Justicia</t>
  </si>
  <si>
    <t>Estrategia de mediación comunitaria para dar respuesta a la conflictividad social, diseñada  e implementada</t>
  </si>
  <si>
    <t xml:space="preserve">Subsecretaría de Gestión Institucional </t>
  </si>
  <si>
    <t xml:space="preserve"> se han realizado las siguientes actividades: 
• Formulación, aprobación y publicación del programa de transparencia y ética publica para la vigencia 2024. 
• Socialización de esquema de publicación en los canales internos. 
• Socialización del botón de denuncias de actos de corrupción en el home de la página web de la entidad.
• Socialización del instructivo de supervisión de contratos.  
• Publicación del informe de medición a la calidad de las respuestas a PQRSDF. 
• Monitoreo al botón de transparencia en cumplimiento al esquema de publicación y la Ley 1712 de 2014. 
• Socialización del Plan de Gestión de la Integridad 2024. 
• Formulación, aprobación y publicación del Plan de Acción MIPG 2024.
• 1ra sesión del Comité Institucional de Gestión y Desempeño. 
• Se realizó diligenciamiento del formulario FURAG vigencia 2023. 
• Actualización de la guía de administración de riesgos.  
• 21 mesas de trabajo con los procesos para la revisión de los indicadores de gestión.
• Actualización del Instructivo de diseño y registro de indicadores de gestión. 
• 8 mesas de trabajo de revisión de riesgos para atender las observaciones resultado del ejercicio de evaluación.</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</si>
  <si>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</si>
  <si>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346 - Construir al 100% la sede de la policía metropolitana de Bogotá</t>
  </si>
  <si>
    <t>Número de sedes de la Policía Metropolitana de Bogotá construidas</t>
  </si>
  <si>
    <t>Sede de la policía metropolitana de Bogotá construida</t>
  </si>
  <si>
    <t>Subsecretaría de Inversiones</t>
  </si>
  <si>
    <t>El plazo contractual finalizó el pasado 24 de julio de 2023, quedando cumplido el objeto contractual. Así mismo, la PONAL – MEBOG se encuentra haciendo uso del proyecto, en el marco del Permiso de Uso suscrito por esa institución y la SDSCJ el 23/10/2023.
Ingreso al Almacén de la SDSCJ de la Obra, Entrega de las zonas de cesión, trámites ante entidades distritales y empresas de servicios públicos entre ellos IDU, Secretaría Distrital de Movilidad – SDM, Secretaría Distrital de Ambiente – SDA, Instituto Distrital de Recreación y Deporte – IDRD, Empresa de Acueducto y Alcantarillado de Bogotá – EAAB, ENEL – CODENSA, Unidad Administrativa Especial de Servicios Públicos – UAESP.</t>
  </si>
  <si>
    <t>366 - Implementar al 100% el plan de infraestructura y dotación de los organismos de seguridad y justicia, con enfoque territorial.</t>
  </si>
  <si>
    <t>Porcentaje de avance en la implementación de un (1) Plan de infraestructura y dotación de los organismos de seguridad y justicia con enfoque territorial</t>
  </si>
  <si>
    <t>Plan de infraestructura y dotación de los organismos de seguridad y justicia, con enfoque territorial, implementado</t>
  </si>
  <si>
    <t xml:space="preserve">
COMANDO DE ATENCIÓN INMEDIATA - CAI BOSA LIBERTAD: Avance Físico 7%, Se están realizando actualmente actividades de replanteo, descapote y construcción del campamento. 
Mantenimiento de Equipamientos de Seguridad: Con corte al mes de mayo 2024, se han visitado y diagnosticado 32 equipamientos de seguridad y justicia, se han atendido 85 emergencias y se están atendiendo 23 frentes de obra: URI Puente ARANDA, CER, CJ Mártires, CJ San Cristóbal, Bosa, Cespa, Victoria ;  en MEBOG: Epol Fontibón, Epol San Cristóbal, Epol Suba, Carabineros Parque Nacional, Epol Engativá, Epol Rafael Uribe, Epol C Bolívar, caí Delicias, Caí Danubio caí Santa Marta; en Brigada: Baser 13 , sala de operaciones y PM 15 y C4.                                     
El Proyecto inmobiliario Cantón Norte - Comando de Reclutamiento y control de Reservas presenta un 56,03% de avance físico, La ANIM no ha informado a la fecha cuando será el comité operativo donde socializará el nuevo proceso de contratación y presupuesto de la obra. 
CONSTRUCCIÓN E INTERVENTORÍA DEL COMANDO DE LA BRIGADA XIII DEL EJERCITO  Contrato Interadministrativo No. 1580 del 2020:  Avance Físico mes de mayo 2024: 72,81% y se logra un avance del 90,53% en la ejecución física del Contrato de Obra 
Por otra parte se cuenta con 3 sedes en arrendamiento para la formación de Auxiliares de Policía AUXPO y parqueadero de la SIPOL.
Se avanza en el Durante el mes de mayo 2024 con el mantenimiento de 486 vehículos propiedad de SCJ. , así como con el suministro de combustible (gasolina, ACPM) del parque automotor al servicio de los organismos de seguridad de MEBOG y Brigada XIII.
Por otra parte se hace la entrega de alimentos, servicio médico veterinario y otros elementos para el sostenimiento de 158 semovientes caninos y equinos.
Al corte del presente informe, en el periodo de enero a mayo de 2024 Ciento once (111) siniestros de automóviles perdidas parciales, siete (7) autos pérdidas totales, dos (2) accidentes personales afectando la póliza de automóviles y siete (7) siniestros  amparo de Responsabilidad Civil de la póliza de automóviles, Póliza de Todo Riesgo Daño Material diecinueve (19) siniestros, póliza de semovientes dos (2), póliza de Servidores Públicos un (1) siniestro, póliza de Responsabilidad Civil Extracontractual un (1) siniestro, para un total de ciento cincuenta (150) siniestros.</t>
  </si>
  <si>
    <t>455 - Elaborar 16 documentos de política pública para evaluar con evidencia empírica la implementación de las metas del PDD para el Sector de Seguridad, Convivencia y Acceso a la Justicia</t>
  </si>
  <si>
    <t>Número de documentos de política pública elaborado para evaluar la implementación de las metas del PDD para el Sector de Seguridad, Convivencia y Acceso a la Justicia</t>
  </si>
  <si>
    <t>16 documentos de política pública para evaluar con evidencia empírica la implementación de las metas del PDD para el Sector de Seguridad, Convivencia y Acceso a la Justicia elaborados</t>
  </si>
  <si>
    <t>Oficina de Análisis de la Información y Estudios Estratégicos</t>
  </si>
  <si>
    <t xml:space="preserve">El documento “Metodología de priorización de entornos educativos” ha finalizado las etapas de revisión documental, recolección de datos, procesamiento y análisis de información, redacción del documento, a la fecha se encuentra en revisión. .
• Actualmente se han generado dos boletines con los principales indicadores de Seguridad, Convivencia y Acceso a la Justicia. La nueva versión de los boletines incluye nuevos enfoques de análisis, una nueva línea gráfica y una presentación más amigable para los usuarios de la información. Entre los cambios más relevantes, se encuentra: (i) La inclusión de una nueva sección de análisis sobre los principales hallazgos y tendencias, (ii) La inclusión de datos de valores y tasas de victimización por rango de edad, (iii) Nuevos datos sobre temporalidad de los incidentes de riñas, consumo y venta de SPA, disparos y ruido a NUSE-123, (iv) Nuevos datos sobre las medidas correctivas impuestas en Bogotá y (v) Un nuevo enfoque por casa de justicia y de las problemáticas más recurrentes de la base de datos de SIDIJUS de las Casas de Justicia.
• Elaborar 8 Policy Brief con información de contexto descriptiva sobre temas específicos que impactan la seguridad, convivencia y acceso a la justicia.
Se generaron 8 documentos, cumpliendo de esta forma la meta establecida para la presente vigencia en un 100%  </t>
  </si>
  <si>
    <t>471 - Implementar el 100% de la Política de Gobierno Digital acorde a la normativa distrital y nacional en la Secretaría de Seguridad, Convivencia y Justicia</t>
  </si>
  <si>
    <t>472 - Implementar el 50% de la Política de Seguridad Digital acorde a la normativa distrital y nacional en la Secretaría de Seguridad, Convivencia y Justicia</t>
  </si>
  <si>
    <t>Política de Seguridad Digital acorde a la normativa distrital y nacional en la Secretaría de Seguridad, Convivencia y Justicia, implementada al 50%</t>
  </si>
  <si>
    <t>Dirección de Tecnología y Sistemas de información</t>
  </si>
  <si>
    <t>En cumplimiento a la meta propuesta, en el periodo se avanzo en las siguientes actividades: 
•  Se recibieron 9 solicitudes a traves de la consola Services Manager relacionadas con la creación de usuarios VPN, la activación de usuarios en la plataforma SIGA, el acceso a sitios web y la autorización de la instalación de software, entre otros. Todas estas solicitudes fueron atendidas con éxito, lo que equivale a una tasa de efectividad del 100% en la prestación del servicio.
• . Se presentaron y validaron  4 solicitudes de gestion de cambios para los sistemas de informacion e infraestructura tecnologica de la Entidad, en procura de la mejora, optimizacion y actualizacion de los medios disponibles para los servicios tecnologicos internos y externos.
• . Atención prioritaria a 2 incidentes de seguridad de la informacion reportado a traves de la consola Services Manager, relacionados con información por correo electrónico institucional tipo Ingeniería Social y tipo PHISHING.
• . se realizaron actividades de sensibilizacion  de seguridad de la informacion, descritas en el plan de uso y apropiacion.
• . se realizo seguimiento a controles de riesgos de seguridad de la información a traves de mesas de trabajo con las areas y procesos involucrados en la gestion de riesgos y se entrego el informe el Informe del Primer Cuatrimestre de Riesgos de Seguridad de la Información vigencia 2024, mediante memorando electrónico 3-2024-16877, de acuerdo con los parámetros y tiempos establecidos en la política de administración de riesgos de la Entidad y las directrices establecidas por el Departamento Administrativo de la Función Pública. .</t>
  </si>
  <si>
    <t>456 - Elaborar 8 investigaciones para construir las herramientas, insumos y/o recomendaciones que faciliten la toma de decisiones de la Secretaría de Seguridad, Convivencia y Acceso a la Justicia</t>
  </si>
  <si>
    <t>8 investigaciones para construir las herramientas, insumos y/o recomendaciones que faciliten la toma de decisiones de la Secretaría de Seguridad, Convivencia y Acceso a la Justicia elaborados</t>
  </si>
  <si>
    <t>Oficina de Análisis de la Información y estudios estratégicos</t>
  </si>
  <si>
    <t>Al 31 de mayo la investigación sobre “Nuevos consumos de sustancias psicoactivas” ha finalizado las etapas de diseño metodológico, diseño de instrumentos y conceptualización, recolección, sistematización y procesamiento de datos y construcción del documento; actualmente se encuentra ajustes del primer revisor.</t>
  </si>
  <si>
    <t>354 - 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</si>
  <si>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Porcentaje de avance en el diseño e implementación de una (1) estrategia de intervención de entornos vulnerables con énfasis en Instituciones Educativas Distritales, Sistema Integrado de Transporte Público, Ciclorutas, parques y zonas de rumba</t>
  </si>
  <si>
    <t xml:space="preserve">Estrategia diseñada e implementada de intervención de entornos vulnerables, con especial énfasis en las Instituciones Educativas Distritales, las Instituciones de Educación Superior, el Sistema Integrado de Transporte Público, las ciclorrutas, los parques y las zonas de rumba. </t>
  </si>
  <si>
    <t>Dirección de Prevención y Cultura Ciudadana</t>
  </si>
  <si>
    <t xml:space="preserve">Durante lo corrido del año se han realizado 1125 acciones en la estrategia. Estrategia En bici nos cuidamos, durante lo corrido del año se han realizado 257 acciones, en mayo se realizaron acciones enfocadas en la prevención del hurto de bicicletas en sus cuatro modalidades, realizando jornadas de registro de bicicletas y entrega de recomendaciones para el auto cuidado. En la estrategia transporte público seguro, diverso y cuidador, durante lo corrido del año se han realizado 398 acciones, en mayo se realizaron 37 acciones, continúan las acciones tendientes a garantizar presencia institucional en los espacios públicos asociados al SITP y al transporte individual tipo Taxis y aplicaciones digitales de transporte urbano. Estrategia Entornos educativos, durante lo corrido del año se han realizado 227 acciones, en mayo se realizaron 33 acciones de acompañamiento a la entrada y salida en los entornos educativos. Estrategia de parques, en lo corrido del año se han realizado 243 acciones, en mayo estas acciones buscaron generar un beneficio para la comunidad mediante la apropiación, disfrute y goce del espacio público por parte de toda la ciudadanía. Mediante el trabajo institucional de los equipos territoriales de la SDSCJ en articulación con la Policía Metropolitana de Bogotá – MEBOG y otras entidades, en el periodo de enero a mayo de 2024 se desarrollaron 1563 acciones de intervención a través de las estrategias para el control del delito enfocadas en entornos de instituciones educativas, transporte público, ciclo rutas, parques y zonas de rumba, entre otros espacios con posibles afectaciones de seguridad y sana convivencia. En lo específico de mayo, en el marco del apoyo y la coordinación de acciones para el control del delito en los entornos mencionados, se realizaron 219 actividades dentro de los planes de acción territorial de las 20 localidades derivados del PISCCJ. 
</t>
  </si>
  <si>
    <t>351 - 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</si>
  <si>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Porcentaje de avance en el diseño e implementación de un (1) plan de fortalecimiento del Centro de Comando, Control, Comunicaciones y Cómputo C4</t>
  </si>
  <si>
    <t>Plan de fortalecimiento diseñado e implementado  al Centro de Comando, Control, Comunicaciones y Cómputo (C4), enfocado a la interconectividad las cámaras de seguridad de la ciudad y el transporte público (Transmilenio) junto con el fortalecimiento de bases de datos con antecedentes criminales de delincuentes.</t>
  </si>
  <si>
    <t>C4</t>
  </si>
  <si>
    <t>•  Se realizó la suscripción del contrato de aseo y cafetería para la SDSCJ que incluye el C4.
•  Se suscribieron contratos de OPS a fin de restablecer el equipo de trabajo del C4.
• Se elaboraron requerimientos técnicos para la adquisición de la planta eléctrica para el cerro del cable como unos de los contratos prioritarios para la vigencia.
•  Se formuló la ficha de proyecto para la renovación de 230 estaciones work station para el número único de emergencias 123
•  Se realizó la suscripción del nuevo contrato de conectividad del sistema de video vigilancia.
•  Se adelantaron las actividades para completar la contratación de los apoyos técnicos y de gestión pendientes antes del proceso de armonización. 
•  Se adelantó el levantamiento de línea base para la formulación del plan de desarrollo teniendo en cuenta los avances adelantados durante el cuatreño y se proyectaron las iniciativas a adelantar durante los próximos 4 años</t>
  </si>
  <si>
    <t xml:space="preserve">361 - Formular e implementar al 100% el Plan de Continuidad de Negocio del C4 con sitios alternos multipropósito. </t>
  </si>
  <si>
    <t>Porcentaje de avance en la formulación e implementación del Plan de continuidad de negocio del C4 con sitios alternos multipropósito</t>
  </si>
  <si>
    <t xml:space="preserve"> Plan de Continuidad de Negocio del C4 con sitios alternos multipropósito, formulado e implementado</t>
  </si>
  <si>
    <t>•  Se realizó la suscripción del contrato de mantenimiento de radio troncalizado como estrategia de continuidad del servicio.
• Se suscribió adición y prórroga para el mantenimiento del sistema de video vigilancia
• Se adelantó la estructuración del proceso de adquisición de Datacenter, así como el nuevo proceso para el mantenimiento del sistema de video vigilancia
•  Se realizó la prórroga del contrato de garantías extendidas a fin de mantener el mantener con cobertura de soporte los componentes tecnológicos del centro de datos del C4</t>
  </si>
  <si>
    <t>352 - Aumentar  en 15% el número de cámaras instaladas y en funcionamiento en la Ciudad</t>
  </si>
  <si>
    <t xml:space="preserve">Porcentaje cámaras aumentadas,  instaladas y en funcionamiento en la ciudad </t>
  </si>
  <si>
    <t>Cámaras aumentadas en 15%, instadas y en funcionamiento en la Ciudad</t>
  </si>
  <si>
    <t>"Se realizó al reunión de avance de trimestral junto con la secretaría distrital de planeación en la medición del avance del proyecto “IMPLEMENTACIÓN DE UN SISTEMA DE ANALÍTICA DE VIDEO PARA LA SEGURIDAD Y CONVIVENCIA CIUDADANA C4”
BPIN 2023011010002
Se realizan reuniones de seguimiento con el equipo de apoyo en la supervisión y de interventoría el avance de implementación se estima en un 37% para el primer trimestre de 2024.
Durante el mes de mayo se conectaron  cámaras nuevas producto de la estrategia de interconexión con privados  "</t>
  </si>
  <si>
    <t>371 - Modernizar al 100% el Número Único de Seguridad y Emergencias (NUSE 123)</t>
  </si>
  <si>
    <t>Porcentaje de avance en la modernización del Número Único de Seguridad y Emergencias (NUSE 123)</t>
  </si>
  <si>
    <t>Número Único de Seguridad y Emergencias (NUSE 123), modernizado</t>
  </si>
  <si>
    <t xml:space="preserve">Se realizó al reunión de avance de trimestral junto con la secretaría distrital de planeación en la medición del avance del proyecto “IMPLEMENTACIÓN DE UN SISTEMA DE ANALÍTICA DE VIDEO PARA LA SEGURIDAD Y CONVIVENCIA CIUDADANA C4”
BPIN 2023011010002
Ese realizan reuniones de seguimiento con el equipo de apoyo en la supervisión y de interventoría el avance de implementación se estima en un 37% para lo recorrido del 2024.
</t>
  </si>
  <si>
    <t>372 - Promover la vinculación de 2.000 policías nuevos para la prevención y control del servicio policial en la ciudad a través de un plan de promoción e incentivos para su incorporación</t>
  </si>
  <si>
    <t>Número de policías nuevos vinculados para la prevención y control del servicio policial en la ciudad a través de un Plan de promoción e incentivos para su incorporación</t>
  </si>
  <si>
    <t>Promoción de la vinculación de 2.000 policías nuevos para la prevención y control del servicio policial en la ciudad a través de un plan de promoción e incentivos para su incorporación</t>
  </si>
  <si>
    <t>Para esta meta no se estableció magnitud, ni se apropiaron recursos para la vigencia 2024 por la imposibilidad de realizar convenios de incorporación.</t>
  </si>
  <si>
    <t xml:space="preserve">3.   Prevenir, atender, proteger y sancionar las violencias contra las mujeres por razón de género y generar las condiciones necesarias para que mujeres y niñas vivan de manera autónoma, libre y segura. </t>
  </si>
  <si>
    <t>Porcentaje de avance en el diseño e implementación de una (1) estrategia para el fortalecimiento de la cultura ciudadana y la participación para la seguridad, convivencia y prevención de violencias basadas en género y el machismo</t>
  </si>
  <si>
    <t>Estrategia de fortalecimiento de la cultura ciudadana y la participación para la seguridad, convivencia y la prevención de violencia basada en género y el machismo, a través de la gestión en el territorio, diseñada e implementada</t>
  </si>
  <si>
    <t>Durante lo corrido del año se han realizado 194 acciones. En el mes de mayo, en el marco de la Estrategia Cultura Ciudadana se realizaron acciones enfocadas en la prevención de diferentes tipos de violencias entre ellas las violencias basadas en género, también delitos y comportamientos contrarios a la convivencia, adaptadas a las necesidades del territorio y de la población objeto de la intervención realizada en terreno. Cada puesta en escena que realiza el equipo en los diferentes territorios, tiene énfasis en prevención de violencias basadas en género, violencia intrafamiliar, riñas y hurtos, durante el mes de mayo se hizo énfasis en prevención de violencia intrafamiliar en el marco de la celebración del día de la madre.</t>
  </si>
  <si>
    <t xml:space="preserve">4.   Desarrollar programas especiales de protección para que los niños, niñas y jóvenes no sean cooptados e instrumentalizados por estructuras criminales. </t>
  </si>
  <si>
    <t>337 -     300 jóvenes vinculados al Sistema de Responsabilidad Penal Adolescente con consumo problemático de sustancias psicoactivas que ingresan al programa de seguimiento judicial de tratamiento de drogas y a la estrategia de responsabilización.</t>
  </si>
  <si>
    <t>Número de jóvenes vinculados al Sistema de Responsabilidad Penal Adolescente con consumo problemático de sustancias psicoactivas que ingresan al programa de seguimiento judicial de tratamiento de drogas y a la estrategia de resposabilización</t>
  </si>
  <si>
    <t>300 Jóvenes vinculados al Sistema de Responsabilidad Penal Adolescente con consumo problemático de sustancias psicoactivas que ingresan al programa de seguimiento judicial de tratamiento de drogas y a la estrategia de resposabilización</t>
  </si>
  <si>
    <t>Dirección de Responsabilidad Penal Adolescente</t>
  </si>
  <si>
    <t xml:space="preserve">En lo transcurrido de 2024
•  se ha generado la vinculación de 48 jóvenes al proceso de atención especializada con sus respectivas EAPB (44 hombres y 4 mujeres). 
•  Así mismo, se ha venido dando continuidad en el acompañamiento frente a la atención de los jóvenes que ya están vinculados desde el año pasado al programa y gestionando los casos que están pendientes de activación de la ruta en salud.
•  Durante el mes de marzo las autoridades del SRPA, tanto jueces, como defensores de familia remitieron para valoración de ingreso al programa a 10 jóvenes precandidatos, los cuales se encuentra en proceso de valoración y activación de la ruta en salud con su correspondiente EPS.                       
•  Para este mes se logró la vinculación de 11 adolescentes que venían en proceso de valoración desde el año pasado, consolidando la atención integral en salud y desde el programa.
</t>
  </si>
  <si>
    <t>338 -  Atender 800 adolescentes y jóvenes a través de las diferentes rutas del programa distrital de Justicia Juvenil Restaurativa</t>
  </si>
  <si>
    <t>Número de adolescentes y jóvenes atendido a través de rutas del programa distrital de Justicia Juvenil Restaurativa</t>
  </si>
  <si>
    <t>800 Adolescentes y jóvenes atendidos a través de rutas del programa distrital de Justicia Juvenil Restaurativa</t>
  </si>
  <si>
    <t xml:space="preserve">A mayo 2024, el Programa Justicia Juvenil Restaurativa (PDJJR) a través de la ruta de Principio de Oportunidad ha brindado atención a 40 adolescentes y jóvenes del Sistema de Responsabilidad Penal Adolescente que ingresaron en esta vigencia. Así mismo, se brindó atención 458 personas más, quienes ingresaron en la vigencia anterior y que en el año 2024 continúan proceso o en seguimiento (Principio de oportunidad: 109 ofensores, 48 víctimas, 148 personas de redes de apoyo y en Colegios: 62 ofensores, 13 víctimas, 78 personas de redes de apoyo). Con el total de personas vinculadas, se han realizado 5.481 atenciones en el 2024.
El programa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Con las víctimas se trabaja en el reconocimiento del daño generado a partir del delito, la atención de dicho daño, la promoción de su participación en la resolución del conflicto generado con ocasión de la conducta delictiva y la reintegración a su medio familiar y comunitario.
</t>
  </si>
  <si>
    <t>341 -  Vincular 1.500 adolescentes y jóvenes del Sistema de Responsabilidad Penal Adolescente mediante la implementación de estrategias orientadas a fortalecer su atención integral</t>
  </si>
  <si>
    <t>Número de adolescentes y jóvenes vinculados al Sistema de Responsabilidad Penal Adolescente mediante la implementación de estrategias orientadas al fortalecimiento de la atención integral</t>
  </si>
  <si>
    <t>1.500 adolescentes y jóvenes del Sistema de Responsabilidad Penal Adolescente vinculados mediante la implementación de estrategias orientadas a fortalecer su atención integral</t>
  </si>
  <si>
    <t xml:space="preserve">El Programa para la Atención y Prevención de la Agresión Sexual PASOS cuenta con un modelo de atención consolidado y cuatro (4) Rutas de Ingreso que le permiten brindar atención a víctimas, adolescentes y jóvenes que se han visto inmersos en delitos de naturaleza sexual y a integrantes de sus redes familiares, afectivas o del cuidado. El enfoque de atención permite que las y los jóvenes logren desistir de la conducta delictiva, repararen a las víctimas y construyan iniciativas de vida lejos del delito. A junio de 2024 se alcanzó el 100% de cumplimiento de la meta del cuatrienio.
En el periodo enero / junio de 2024 el Programa:
• Viabilizó el ingreso de 39 personas: 15 en calidad víctimas directas e indirectas, 24 adolescentes y jóvenes en calidad de ofensores/as remitidos por las autoridades judiciales y administrativas del SRPA. 
• Brindó atención a 1.234 personas (426 adolescentes /jóvenes ofensores/as; 362 víctimas directas e indirectas y 446 personas en calidad de referentes significativos o familiares que ingresaron en este período y en años anteriores).
• Realizó 6.224 sesiones de atención y actividades, individuales, grupales y familiares, dirigidas a niñas, niños, adolescentes, jóvenes y referentes de cuidado (presenciales y virtuales).
• Generó y remitió 1,131 informes a las autoridades judiciales y administrativas del SRPA informando sobre avances y/o dificultades en cada caso vinculado al Programa y solicitando articulaciones oportunas que favorezcan cada proceso.
• Logró que 45 adolescentes obtuvieran el cese de la acción penal, culminado exitosamente su proceso de atención.
La Estrategia de Reintegro Familiar y Atención en el Egreso 
Se da continuidad a la implementación la Estrategia Flexible Educación Restaurativa en Espacios Seguros -ERES- en coordinación con la Secretaría de Educación Distrital SED y las Direcciones Locales de Educación DILE de las Localidades de Ciudad Bolívar, Bosa y San Cristóbal; durante el primer semestre del año vinculó a 430 adolescentes y jóvenes, realizó acompañamiento a la semana de acogida, realizó encuentros, espacios de sensibilización y construcción de acuerdos de convivencia, reuniones con familias y redes del cuidado bajo la metodología “Círculo de cuidado y afecto”, procesos de formación a docentes de la SED, clausuras del ciclo escolar y brindó seguimiento al proceso académico y acompañamiento psicosocial a las y los estudiantes. 
· Se viabilizó el ingreso de 47 personas (17 jóvenes que tienen o han tenido proceso en el SRPA y 30 en riesgo de vinculación a actividades delictivas. 33 hombres y 14 mujeres). 
· En el ámbito de la formación para el trabajo viene desarrollando un curso de formación en cocina en Campo Verde (31 jóvenes) y un curso de confección de calzado en la sede La Victoria con la participación de 15 personas
</t>
  </si>
  <si>
    <t>317 - Formar a 10.000 jóvenes en habilidades de mediación, tolerancia, empatía, autocontrol y manejo de emociones para prevenir la vinculación de jóvenes al delito, violencias y consumo de sustancias.</t>
  </si>
  <si>
    <t>Número de jóvenes formados en habilidades de mediación, tolerancia, empatía, autocontrol y manejo de emociones para prevenir su vinculación al delito, violencias o consumo de SPA</t>
  </si>
  <si>
    <t xml:space="preserve">Sumna </t>
  </si>
  <si>
    <t>10.000 jóvenes  formados  en habilidades de mediación, tolerancia, empatía, autocontrol y manejo de emociones para prevenir la vinculación de jóvenes al delito, violencias y consumo de sustancias.</t>
  </si>
  <si>
    <t xml:space="preserve">durante el primer semestre de 2024, se dinamizaron en las localidades de Bosa, San Cristóbal, Suba, Rafael Uribe y Los Mártires acciones de formación a 620 Jóvenes, para el fortalecimiento de habilidades asociadas a la toma de decisiones y la apropiación de información relacionada con el segundo libro de la ley 1098 de 2006 “sistema de responsabilidad penal para adolescentes”, a la luz de la prevención de repertorios conductuales violentos y/o contrarios a la convivencia y seguridad ciudadana. 
Es preciso señalar que las localidades de donde se realizaron las formaciones se encuentran priorizadas por la estrategia, teniendo en cuenta el índice de priorización que se elaboró con la Oficina de Análisis de Información y Estudios Estratégicos de la Secretaría Distrital de Seguridad, Convivencia y Justicia, mediante el análisis y triangulación de dimensiones relacionadas con el comportamiento de las juventudes en materia de: contexto delictivo por UPZ, acciones contrarias a la convivencia, delitos contra la vida y contra el patrimonio, delitos sexuales, comparendos impuestos por consumo y comercialización de sustancias psicoactivas-SPA- y capturas por delitos asociados al tráfico, fabricación y porte de SPA.
. </t>
  </si>
  <si>
    <t>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</si>
  <si>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316 -  Diseñar e implementar al 100% una estrategia de mediación comunitaria para dar respuesta a la conflictividad social</t>
  </si>
  <si>
    <t>Porcentaje de avance en el diseño e implementación de una (1) estrategia de mediación comunitaria para dar respuesta a la conflictividad social</t>
  </si>
  <si>
    <t>Estrategia de mediación comunitaria para dar respuesta a la conflictividad social diseñada</t>
  </si>
  <si>
    <t>Dirección de Acceso a la Justicia</t>
  </si>
  <si>
    <t>En el marco de la implementación de la Estrategia de Mediación Escolar, para el mes de enero del 2024, se elaboraron informes de resultados de la Estrategia y el cronograma para dar cumplimiento a la programación de la meta y la priorización de 6 IED.
Para el mes de febrero, se participó en la Mesa Local de Entornos Escolares de la localidad de San Cristóbal, convocada por la DILE.
Los rectores de las IED y la DILE San Cristóbal solicitaron se diera continuidad a la Estrategia de Mediación Escolar. Se estima que para la primera semana de junio se puedan adelantar reuniones de socialización en IED de las localidades de Kennedy, Bosa, Ciudad Bolívar, Los Mártires y La Candelaria con el fin de identificar los colegios de control  y de esta manera se pueda dar ejecución al plan de trabajo. 
En marzo se articula con la Subsecretaría de Seguridad para realizar la priorización de 6 colegios en atención a la programación de intervención para 2024.</t>
  </si>
  <si>
    <t>319 - Fortalecer 800 grupos de ciudadanos vinculados a instancias de participación para la convivencia y seguridad.</t>
  </si>
  <si>
    <t>Número de grupos de ciudadanos vinculados a instancias de participación para la convivencia y seguridad</t>
  </si>
  <si>
    <t xml:space="preserve">Constante </t>
  </si>
  <si>
    <t>800 grupos de ciudadanos vinculados a instancias de participación para la convivencia y seguridad, fortalecidos</t>
  </si>
  <si>
    <t>Durante lo corrido del año se han fortalecido 326 grupos. En el mes de mayo, se realizaron campañas de prevención de hurto a personas y residencias, extorsión, instrumentalización de NNA, consumo de SPA, se ofrecen los servicios de la SDSCJ entre ellos la posible vinculación de cámaras al C4, servicios de la estrategia AIDÉ e importancia de la denuncia, servicios de las Casas de Justicia,  violencia en el contexto familiar, y prevención de delitos contra los turistas, trabajo para recuperación de espacio público, apoyo de redes comerciales.
•Acompañamiento para creación de Frentes de Seguridad en la localidad de Chapinero y socialización de las actividades desarrolladas con los Frentes de Seguridad en zona rosa con 18 empresarios.Se avanza en el inventario de 90 establecimientos de empresas de logística y cámaras.</t>
  </si>
  <si>
    <t>418- Implementar al 100% una (1) estrategia de participación ciudadana en la Secretaría de Seguridad, Convivencia y Justicia</t>
  </si>
  <si>
    <t>Porcentaje de avance en la implementación de una (1) estrategia de participación ciudadana en la Secretaría de Seguridad, Convivencia y Justicia</t>
  </si>
  <si>
    <t>Contante</t>
  </si>
  <si>
    <t>Estrategia de participación ciudadana en la Secretaría de Seguridad, Convivencia y Justicia, Implementada</t>
  </si>
  <si>
    <t xml:space="preserve">De acuerdo con la planeación de la vigencia a mayo de 2024 se realizaron las siguientes actividades:
• Ejercicio de participación para la formulación del Programa de Transparencia y Ética Pública vigencia 2024, donde se recibieron 4 observaciones. 
• Publicación de la primera consulta ciudadana para conocer las necesidades de información para los ejercicios de diálogos ciudadanos, donde se han recibido 4 aportes. 
• Formulación y publicación de la estrategia de rendición de cuentas 2024. 
• Desarrollo de 2 diálogos ciudadanos en temas de Código de Convivencia y Seguridad. 
• Registro de 3 compromisos de participación ciudadana en la plataforma Colibrí, resultado de los diálogos ciudadanos.   
• Actualización del menú participa, en concordancia con la ejecución de la estrategia de rendición de cuentas.
</t>
  </si>
  <si>
    <t>419 - Implementar al 100% la política pública Distrital de atención y servicio a la ciudadanía en la Secretaría de Seguridad, Convivencia y Justicia</t>
  </si>
  <si>
    <t>Porcentaje de avance en la implementación de la política pública Distrital de atención y servicio a la ciudadanía en la Secretaría de Seguridad, Convivencia y Justicia</t>
  </si>
  <si>
    <t>Política pública Distrital de atención y servicio a la ciudadanía en la Secretaría de Seguridad, Convivencia y Justicia, Implementada</t>
  </si>
  <si>
    <t xml:space="preserve">Durante el primer semestre de 2024,  realizaron las siguientes actividades logrando lo siguiente:
•En el presente marco se realizó la Evaluación de la Calidad de las Respuestas a las Peticiones Ciudadanas, a los documentos sujetos de la evaluación (1.981), se socializaron los lineamientos para la gestión de peticiones ciudadanas en términos de oportunidad, ello a través de piezas comunicativas y en otras ocasiones mesas de trabajo con las dependencias; de otro lado se han socializado los protocolos de atención a implementar en los distintos canales con que cuenta la entidad.
•Se han realizado tres laboratorios de simplicidad con la Dirección de Seguridad, donde se intervino la plantilla de notificación al ciudadano cuando se realizan traslados de peticiones a otras entidades, se complementaron con el acompañamiento mediante tres mesas de trabajo para la revisión de la estructura de las respuestas de las peticiones ciudadanas que tramitan, allí participaron la Dirección Cárcel Distrital; el Equipo de Código de Seguridad  y C4, donde se identificaron algunos factores que influyen en la gestión de peticiones y buscar soluciones conjuntas, en pro de garantizar que las peticiones se generen con criterios de calidad y en lenguaje claro.
•Se actualizó la información publicada en estos dos portales, en la Guía de T&amp;S y la Página Web; con ello, se permite la confiabilidad en la información y la accesibilidad a los trámites y servicios que oferta nuestra entidad.
•Se implementó el canal virtual para la atención exclusiva de personas sordas, se realizaron talleres para el acercamiento de la Lengua de Señas a los servidores de cara a la ciudadanía y la interpretación de piezas comunicativas realizadas por la Oficina Asesora de Comunicaciones.
•se adquirieron 27 buzones de sugerencias acompañados de sus respectivas señaléticas, dichos elementos se instalaron en todas las sedes de la Secretaria Distrital de Seguridad Convivencia y Justicia que tienen atención presencial
</t>
  </si>
  <si>
    <t>427 - Implementar y poner en operación el 100% del Sistema de Gestión de Documentos Electrónicos y Archivo - SGDEA en la Secretaría de Seguridad, Convivencia y Justicia</t>
  </si>
  <si>
    <t>Porcentaje de avance en la implementación y puesta en operación del Sistema de Gestión de Documentos Electrónicos y Archivo -SGDES en la Secretaría de Seguridad, Convivencia y Justicia</t>
  </si>
  <si>
    <t>Cosntante</t>
  </si>
  <si>
    <t>Implementar y poner en operación el 100% del Sistema de Gestión de Documentos Electrónicos y Archivo - SGDEA en la Secretaría de Seguridad, Convivencia y Justicia</t>
  </si>
  <si>
    <t>Dirección de Recursos Físicos y Gestión Documental</t>
  </si>
  <si>
    <t>"Avaces Plan de trabajo archivistico: 
•. En el desarrollo del proceso de transferencias documentales para la vigencia 2024, se han realizado hasta el momento tres transferencias entregados por dependencias como : Subsecretaría de Acceso a la Justicia,Direción de Operaciones para un total de 87 cajas, 1,047 carpetas, 205,050 folios, 1,781 CDs y 34,18 metros lineales de documentación. •. Continuidad aplicación instrumentos archivísticos en archivo central para clasificación y ordenación de expedientes periodo 4 del FVS aplicando TRD.
•. Plan de Conservación- Programa de Capacitaciones: Publicación de pieza Conservando ando, Capacitación personal de limpieza del proveedor de arrendamiento sobre el uso e Instructivo de limpieza adecuada en archivos.
•Programa de Saneamiento Ambiental: Estructura de requisitos técnicos para proceso de desinfección con apoyo de la Dirección de Recursos Humanos, Visita de inspección con el proveedor de fumigación para cotización del servicio.
•Programa de monitoreo Ambiental: Instalación de equipos de monitoreo y control de condiciones ambientales en el Archivo de Cárcel Distrital Historias PPL.
•Programa de Inspección de espacios de archivo: Visitas a las oficinas de gestión del edificio de Nivel Central. 4. Implementación del módulo de expedientes electronicos para la Dirección Juridica y Contractual, Dirección de Operaciones para el fortalecimiento, serie ordenes de pago Dirección Financiera, Actas de Comisión de Futbol Dirección de Seguridad, Compribantes de Almacen."</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</si>
  <si>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</si>
  <si>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339 - Diseñar e implementar al 100% el programa casa libertad para pospenados y jóvenes egresados del  Sistema de Responsabilidad Penal Adolescente</t>
  </si>
  <si>
    <t>Porcentaje de avance en el diseño e implementación del programa Casa Libertad para pospenados y jóvenes egresados del Sistema de Responsabilidad Penal Adolescente</t>
  </si>
  <si>
    <t>Programa casa libertad para pospenados y jóvenes egresados del  Sistema de Responsabilidad Penal Adolescente implementado</t>
  </si>
  <si>
    <t>Dirección Responsabilidad Penal Adolescente</t>
  </si>
  <si>
    <t xml:space="preserve">Se continúa implementando la ruta de atención basada en las 4 dimensiones (individual, familiar, productiva y comunitaria), y en las cuales durante los mes de enero a mayo de 2024 se evidenció un mayor direccionamiento a:
• La garantia de derechos, tanto a personas pospenadas, desde la dimensión individual (185 personas), como a familiares (30 personas) desde la dimensión familiar, no solo participando activamente en las estrategias diseñadas para implementarse desde estas dimensiones, sino en los eventos y talleres que Casa Libertad desarrolló en el periodo reportado, atendiendo a 616 personas en eventos como: Feria de servicios, brigadas juridicas, jornada de ropatón, jornadas de personalización de tarjeta tullave, jornada de cedulación, talleres de: Prevención de violencias basadas en genero, sensibilización salud sexual y reproductiva, habilidades prosociales, Delitos informáticos/cultura ciudadana.
• Dimensión productiva, 121 usuarios participando activamente en las estrategias diseñadas para implementarse desde esta dimensión (Emprendimiento y empleabilidad), en los eventos y talleres que Casa Libertad desarrolló en el periodo reportado, en eventos como: preparación para la vida laboral, habilidades blandas, cursos y talleres certificados (manipulación de alimentos, servicio al cliente), por otro lado, se dio cierre al proceso de formación de habilidades en maquina palana con la Corporación Unificada Nacional de Educación Superior ( CUN) del que certificaron 7 usuarios, asi como, el curso de inducción a la programación del que se certificaron 4 estudiantes con el apoyo de la Universida de los Andes.
•) Dimensión comunitaria, en las que además de las actividades de buen uso del tiempo libre se ha desarrollado un importante avance en acciones que permiten socializar la ruta de no estigmatización de la población pospenada, actividades en las que participaron durante el periodo reportado 835 personas.
</t>
  </si>
  <si>
    <t>340-  Mejorar en dos (2) unidades de atención del Sistema de Responsabilidad Penal Adolescente la infraestructura y/o los dispositivos tecnológicos para el mejoramiento de las condiciones de seguridad.</t>
  </si>
  <si>
    <t xml:space="preserve">Unidades de atención del Sistema de Responsabilidad Penal Adolescente mejoradas en infraestructura y/o dispositivos tecnológicos para el fortalecimiento de la atención integral </t>
  </si>
  <si>
    <t>Unidades de atención del Sistema de Responsabilidad Penal Adolescente mejoradas en infraestructura y/o dispositivos tecnológicos mejorados</t>
  </si>
  <si>
    <t>META CUMPLIDA</t>
  </si>
  <si>
    <t>344 - Mantener el 100% de los estándares de calidad y Operación en la  Cárcel Distrital de Varones y Anexo de Mujeres</t>
  </si>
  <si>
    <t>Porcentaje de avance en el mantenimiento de los estándares de calidad y operación en la Cárcel Distrital de Varones y Anexo de Mujeres</t>
  </si>
  <si>
    <t>Estándares de calidad y Operación en la  Cárcel Distrital de Varones y Anexo de Mujeres</t>
  </si>
  <si>
    <t>Dirección Cárcel Distrital</t>
  </si>
  <si>
    <t>Se logró el fortalecimiento en la atención integral a las personas privadas de la libertad PPL de la Cárcel Distrital de Varones y Anexo de Mujeres, facilitando estrategias que coadyuvan a la implementación de su proyecto de vida, para lo cual, se han efectuado un total de  5257 intervenciones grupales,  programa que abarca temáticas como salud mental, Prevención de Conducta Suicida, Prevención de Consumo de sustancias psicoactivas y mitigación del riesgo, Prevención de Abuso sexual, Prevención de Violencia física y psicológica; a la fecha han participado un promedio de 881  PPL ,en las diferentes actividades de fechas especiales “afirmativas” y se han efectuado un total de 1261 intervenciones individuales en el componente de salud mental y SPA</t>
  </si>
  <si>
    <t>343 - Implementar tres (3) estrategias orientadas al mejoramiento de las condiciones personales e interpersonales y al proceso de justicia restaurativa de las personas privadas de la libertad en Bogotá</t>
  </si>
  <si>
    <t>Número de estrategias implementadas para el mejoramiento de las condiciones personales e interpersonales y para el proceso de justicia restaurativa de las personas privadas de la libertad en Bogotá</t>
  </si>
  <si>
    <t>(3) estrategias implementadas, orientadas al mejoramiento de las condiciones personales e interpersonales y al proceso de justicia restaurativa de las personas privadas de la libertad en Bogotá</t>
  </si>
  <si>
    <t xml:space="preserve">Estrategia que se desarrolla en sinergia con el Consejo Superior y Seccional de la Judicatura, la Fiscalía General de la Nación, los Jueces de Ejecución de Penas y Medidas de Seguridad y los Juzgados de Familia.
Brinda atención a personas mayores de 18 años que se han visto inmersas en diferente tipo delito en la jurisdicción de adultos, a las víctimas y a integrantes de las redes familiares, afectivas o del cuidado. 
En la vigencia 2024:
• Se ha brindado atención a 163 personas (67 ofensores, 63 víctimas y 33 personas integrantes de sus sistemas familiares o redes comunitarias), incluyendo a quienes ingresaron en años anteriores y continúan su proceso restaurativo o se encuentran en fase de seguimiento).
• Se han preseleccionado 32 expedientes candidatizados por las y los fiscales; de estos se viabilizó el ingreso en 16 casos (10 de violencia intrafamiliar, 1 hurto agravado, 1 falsedad marcaria, 1 lesiones personales, 2 receptación y 1 de la jurisdicción de familia).
• Las autoridades judiciales (jueces y fiscales) tienen 68 expedientes preseleccionados para explorar posibilidades de ingreso.
• Se han realizado 709 sesiones de atención presencial y virtual (individual, familiar y grupal).
• Se inició con la implementación de la Ruta Principio de Oportunidad y se logró la remisión de los primeros casos por parte de las autoridades judiciales.
• Se cerraron exitosamente 43 casos que venían siendo atendidos en el semestre anterior en la Ruta Procedimiento Penal Abreviado.
</t>
  </si>
  <si>
    <t>342 - Diseñar e implementar el 100% de las acciones priorizadas del plan de mejoramiento para la problemática de hacinamiento carcelario en Bogotá, que incluyen los diseños de la primera fase para la construcción de la nueva cárcel distrital</t>
  </si>
  <si>
    <t>Porcentaje de avance en el diseño y la implementación de las acciones priorizadas en el Plan de mejoramiento para la problemática del hacinamiento carcelario en Bogotá</t>
  </si>
  <si>
    <t xml:space="preserve"> 100% de las acciones priorizadas del plan de mejoramiento para la problemática de hacinamiento diseñadas e implementadas</t>
  </si>
  <si>
    <t xml:space="preserve">Respecto a las actividades para la ocupación del tiempo libre de las Personas Privadas de la Libertad – P.P.L, se destaca el desarrollo de 24 talleres en temáticas relacionados con biblioteca, taller Psicosocial USS, taller psicología, taller Cofraternidad, tejidos e idiomas; espacios a través de los cuales, se abordan temas de interés social y ético, promoviendo el respeto, la empatía. Además de propender por el desarrollo de habilidades y de enseñanza de actividades que generan aptitudes o potencian habilidades de las personas privadas de la libertad.  
</t>
  </si>
  <si>
    <t>365- Habilitar en cinco (5) Casas de Justicia un sistema de radicación electrónica de demandas a formato</t>
  </si>
  <si>
    <t>Casas de la Justicia habilitadas con un sistema de radicación electrónica de demandas a formato</t>
  </si>
  <si>
    <t xml:space="preserve">5 Casas de Justicia con sistema de radicación electrónica de demandas a formato habilitado </t>
  </si>
  <si>
    <t>Dirección Acceso a la Justicia</t>
  </si>
  <si>
    <t xml:space="preserve">
La radicación de los trámites se realiza de manera electrónica por medio de la página habilitada por la Rama Judicial, acercando así a los ciudadanos a los servicios habilitados para el acceso a la justicia formal.  </t>
  </si>
  <si>
    <t>369 - 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</si>
  <si>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Casas de la justicia priorizadas con modelos para la atención integral para las mujeres</t>
  </si>
  <si>
    <t>7 casas de justicia priorizadas con modelo de atención con ruta integral para mujeres Implementado</t>
  </si>
  <si>
    <t>En el primer semestre de 2024 se continuó la operación de la Ruta Atención en las Casas de Justicia de Fontibón, Ciudad Bolívar, Suba Ciudad Jardín, Barrios Unidos, Bosa Campo Verde, Kennedy y San Cristóbal. Durante este periodo fueron atendidas y orientadas 5.324 mujeres víctimas de violencia en los Centro de Recepción e Información (CRI) de dichas Casas de Justicia.</t>
  </si>
  <si>
    <t>370 - Implementar en las Casas de Justicia un (1) modelo de atención virtual para facilitar el acceso a los servicios de justicia en lo local</t>
  </si>
  <si>
    <t>Modelos de atención virtual implementados para facilitar el acceso a los servicios de justicia en lo local en las casas de justicia</t>
  </si>
  <si>
    <t>Casas de Justicia con modelo de atención virtual para facilitar el acceso a los servicios de justicia en lo local Implementado</t>
  </si>
  <si>
    <t>Durante enero y mayo, la atención a través de los canales presenciales presentó el siguiente comportamiento:
•Casas de Justicia:
Se registraron 72.157 atenciones entre enero y mayo, de los cuales, 46.714 fueron mujeres, 25374 fueron hombres, 30 intersexuales, mientras que 39 personas no registraron su sexo.
Las Casas de Justicia con mayor atención fueron: Ciudad Bolívar (14,85%), Suba La Campiña (10,79%), Bosa (10,53%), y San Cristóbal (8,0%). Por su parte, las Casas de Justicia con menor porcentaje de atenciones fueron: Tunjuelito (1,6%), Mártires (2,08%) y Chapinero (2,88%).
 •Jornadas Móviles de Acceso a la Justicia:
Durante el periodo, se han realizado 129 Jornadas Móviles de Acceso a la Justicia, en las cuales se registraron un total de 1.012 atenciones.
•Modelo no presencial:
Entre enero y abril los canales no presenciales de la DAJ (línea telefónica y mensajería instantánea WhatsApp), registraron 1.935 orientaciones a ciudadanos por medio de mensajería instantánea WhatsApp, de los cuales, 1.332 mujeres, 601 hombres y 2 no registró su sexo. De este modo, las orientaciones se enfocaron sobre alternativas y estrategias que permitieron dar solución a las problemáticas desde la administración de justicia, de forma coordinada con los organismos de justicia formal, no formal y comunitaria de la ciudad. 
•Adicionalmente, desde la línea telefónica de Casas de justicia se brindó información, entre enero y mayo, a 1.565 personas que se contactaron a través de este medio,</t>
  </si>
  <si>
    <t>350 - Diseñar e implementar al 100% la estrategia "facilitadores para el acceso a la justicia"</t>
  </si>
  <si>
    <t>Porcentaje de avance en el diseño e implementación de la estrategia "Facilitadores para el acceso a la justicia"</t>
  </si>
  <si>
    <t xml:space="preserve">Estrategia "facilitadores para el acceso a la justicia"  diseñada  e implementada </t>
  </si>
  <si>
    <t xml:space="preserve">En el marco de la implementación de la estrategia de Facilitadores se amplía la oferta de servicios para el Acceso a la Justicia. De este modo, la Secretaría Distrital de Seguridad y Convivencia  a través de los equipamientos de justicia y contando con el acompañamiento de un equipo profesional cualificado, brinda a los ciudadanos(as) que lo requieran asesoría legal, acompañando la realización de trámites ante el aparato jurisdiccional y fortaleciendo el conocimiento legal en temas tales como la promoción de los derechos fundamentales y mecanismos y acciones para su protección. Todo lo anterior contribuye a la eliminación de barreras de acceso a la justicia.
Entre enero y mayo de 2024 se han realizado 4.100 atenciones, desagregadas en los siguientes temas: 
Asesoría: 862, Demanda: 213, Derecho de Petición: 1658, Impugnación: 11, Incidente de Desacato: 52, Liquidación: 692, Memoriales: 49
Recursos Administrativos:11, Seguimiento al caso: 88
Solicitud REDAM: 16
Tutela: 448
Adicionalmente, en el marco de un proceso de articulación, el equipo de facilitadores participó en 3 jornadas móviles de acceso a la justicia. 
De igual forma, durante enero y mayo, se realizaron 14 jornadas de semilleros locales de justicia, en las cuales se contó con la participación de 316 personas. En estas jornadas se han tratado lo siguientes temas: talleres de arrendamiento, deberes y derechos fundamentales y elaboración de derechos de petición. Durante marzo no se realizaron jornadas, debidos a las contingencias de contratación que se tienen.
Se habilitó un nuevo formulario y matriz de seguimiento de los casos. </t>
  </si>
  <si>
    <t>356 - Diseñar e implementar al 100% una estrategia de coordinación con los organismos de justicia</t>
  </si>
  <si>
    <t>Porcentaje de avance en el diseño e implementación de una (1) estrategia de coordinación con los organismo de justicia</t>
  </si>
  <si>
    <t>Estrategia de coordinación con los organismos de justicia diseñada e implementada</t>
  </si>
  <si>
    <t>Comité Distrital de Casas de Justicia:
• Se envió el acta del comité realizado en diciembre 2023 a las entidades participantes y se espera programación para la vigencia 2024. • En mayo se realizó la segunda sesión del comité interinstitucional de la Jurisdicción de paz del Distrito Capital, se adjunta el acta.
• Comités Coordinadores de Casas de Justicia: se han realizado 21 comités operativos,  para la articulación local. 
• Convenios Interadministrativos:
La entidad tiene suscrito el C. I. No. 4220000-902-2021 con la Secretaría General de la Alcaldía Mayor, orientado a la operación de la CJ de Engativá al interior del SuperCADE de Engativá. 
Inclusión de CJ de Bogotá D.C en el Programa Nacional de CJ:
• Se envía correo con soportes para la solicitud de MJD sobre la articulación del sistema de información. Se construyó documento técnico, con el fin de evidenciar que la mejor alternativa para el manejo de sistemas de información es la interoperatividad. En el mes de abril se recibió por parte de la Dirección de Tecnologías y Sistemas de Información de la SDSCJ el Documento de propuesta para la interoperabilidad con el Ministerio de Justicia y del Derecho. 
• Se realizaron las pruebas del sistema de información de las UMC con presencia de delegados de las UMC, equipo de planeación de la DAJ, líder funcional e ingeniero analista de TICS. En el mismo sentido, se realizó reunión con la OAIEE en el mes de mayo, y definió la puesta en funcionamiento para el mes de julio. Adicional, se envió el documento de estructuración para la PP del Acuerdo 900.
• se realizó reunión con autoridades indígenas para la contratación directa referente a los compromisos del Art 66. 
En febrero, se realizó articulación con la Mesa Autónoma Indígena, para definición del contrato interadministrativo en cumplimiento de las acciones afirmativas.</t>
  </si>
  <si>
    <t>345 - Aumentar en un (1) los equipamientos de justicia en el distrito y garantizar el mantenimiento de veinticuatro (24) existentes</t>
  </si>
  <si>
    <t>Número de equipamiento de justicia en el Distrito</t>
  </si>
  <si>
    <t>1 equipamiento de justicia aumentado en el distrito y  mantenimiento de veinticuatro (24) existentes</t>
  </si>
  <si>
    <t>• Fueron reportados por parte de la Dirección de Acceso a la Justicia un total de 312 requerimientos de mantenimiento, adecuaciones y obra, Estos fueron atendidos a través del contrato 1805 de 2023 para los inmuebles que son de propiedad de entidad (cuya supervisión del contrato la realiza la Dirección de Bienes), mientras que las necesidades de mantenimiento de los equipamientos en arriendo fueron atendidas directamente por los propietarios de los inmuebles. A continuación, se detallan los requerimientos durante el periodo en cada uno de estos equipamientos existentes:
• Casas de Justicia propias (requerimientos 134 en total): 
Mártires 56, 2.  Usme 24,3.  San Cristóbal 22,  Bosa 8, 5.  Bosa Campo verde 12, Tunjuelito 8, Ciudad Bolívar 4, 
• Casas de Justicia arrendadas (150 requerimientos en total): 
Fontibón 8, Chapinero 9, Puente Aranda 17, Kennedy 30, Barrios Unidos 32, Usaquén 11, Suba La Campiña 40, Suba Ciudad Jardín 3
• Casas de Justicia en Convenio:
 Engativá: el mantenimiento de este equipamiento se encuentra a cargo de la Secretaría General, al estar ubicado en el SuperCADE.
Centro de Traslado por Protección – CTP (2 requerimientos en total), Puente Aranda = 2  
• Unidades Móviles de Acceso a la Justicia: (26 requerimientos en total):
 Unidad Móvil 1 (OLN033) = 6, Unidad Móvil 2 (OLN034) = 5 , Unidad Móvil 5 (OLO648) = 6, Unidad Móvil 6 (OLO649) = 9</t>
  </si>
  <si>
    <t>347 - Crear dos (2) nuevas sedes del Programa Distrital de Justicia Juvenil Restaurativa.</t>
  </si>
  <si>
    <t>Número de sedes del Programa Distrital de Justicia Juvenil Restaurativa creadas</t>
  </si>
  <si>
    <t>2 nuevas sedes del Programa Distrital de Justicia Juvenil Restaurativa creados</t>
  </si>
  <si>
    <t xml:space="preserve">
Las tres sedes del Programa Distrital de Justicia Juvenil Restaurativa (PDJJR) ubicadas en Santafé, La Victoria y CESPA se encuentran operativas y cuentan con todos los servicios necesarios para su correcto funcionamiento.
Así mismo, están incluidas en los procesos asociados a la operación, como son mantenimiento para la planeación y ejecución de las adecuaciones y reparaciones que se determinen, aseo y cafetería, vigilancia, control de vectores.</t>
  </si>
  <si>
    <t>348 - Diseñar e implementar al 100% el plan de mejoramiento de las Unidades de Reacción Inmediata -URI existentes y construcción de tres URI nuevas.</t>
  </si>
  <si>
    <t>Porcentaje de avance en el diseño e implementación de un (1) plan de mejoramiento y ampliación de las Unidades de Reacción Inmediata URI</t>
  </si>
  <si>
    <t>Plan de mejoramiento de las Unidades de Reacción Inmediata - URI existentes, diseñado e implementado y  tres URI nuevas construidas</t>
  </si>
  <si>
    <t xml:space="preserve">Se Formuló esta meta con el propósito de fortalecer el acceso a la justicia en la ciudad, a través del aumento de los equipamientos para la investigación y la judicialización de delitos. Para ello, concretamente, se contempló la construcción de 3 nuevas Unidades de Reacción Inmediata, a cargo de la Fiscalía General de la Nación, en las localidades de Bosa, Tunjuelito y Suba.
• URI Tunjuelito: se obtuvo por parte del DADEP la anuencia para la obtención de la licencia, la cual fue radicada en la Curaduría Urbana No. 2 a efectos de continuar con el trámite de la licencia de construcción. Teniendo en cuenta los tiempos necesarios para tramitar la expedición de la licencia de construcción y su ejecutoria, la consultoría y la interventoría solicitaron suspensión, por 29 días, a la supervisión de Findeter para los contratos de estudios, diseños y obra. Asimismo, se solicitó la suspensión al contrato de interventoría. En el mes de febrero se aprobó la ampliación de la suspensión de tales contratos, los cuales estarán suspendidos hasta obtener la aprobación de la licencia de construcción debidamente ejecutoriada.
• URI Norte: En el mes de noviembre de 2023, se obtuvo la licencia de construcción debidamente ejecutoriada, y el proceso licitatorio para la contratación de obra entró en etapa de prepliegos. Sin embargo, en el mes de enero de 2024, dicho proceso se suspendió, por lo que se espera iniciar nuevamente en el segundo semestre de 2024.
• URI Bosa: El 23 de febrero de 2023 la SDSCJ hizo entrega de las llaves del equipamiento a la Fiscalía General de la Nación. Esta URI - en funcionamiento pleno desde agosto de 2023- es la más grande del país, con un área construida de 3844,61 m2. Además, tiene tres pisos de altura lo que la convierte en la edificación más alta del Centro Integral de Justicia de Campo Verde de Bosa. Cuenta con salas de retención con 128 cupos. En el momento cuenta con doce (12) despachos de fiscales y dos (2) despachos de jueces de control de garantías, SIJIN, CTI, más la presencia de grupos de trabajo de la Secretaría Distrital de la Mujer, Medicina Legal y Defensoría del Pueblo.
</t>
  </si>
  <si>
    <t>7.   Implementar estrategias para fortalecer la convivencia ciudadana desde la aplicación del Código Nacional de Seguridad y Convivencia.</t>
  </si>
  <si>
    <t>368 - Implementar al 100% una estrategia que apoye la cualificación del personal uniformado distrital para el mejoramiento del servicio a la ciudadanía basado en Derechos Humanos, el enfoque de género, y la atención de violencias, conflictividades y delitos urbanos.</t>
  </si>
  <si>
    <t>Porcentaje de avance en la implementación de una (1) estrategia que apoye la cualificación del personal uniformado distrital para el mejoramiento del servicio a la ciudadanía</t>
  </si>
  <si>
    <t>Estrategia implementada que apoye la cualificación del personal uniformado distrital para el mejoramiento del servicio a la ciudadanía basado en Derechos Humanos, el enfoque de género, y la atención de violencias, conflictividades y delitos urbanos.</t>
  </si>
  <si>
    <t>Se realizó el proceso de contratación de la profesional a cargo del diseño de la estrategia y se logró la priorización de las temáticas, acorde a las prioridades y necesidades de la ciudad. Durante el mes de junio se dejará el documento de lineamientos para la ejecución de la estrategia. El desarrollo de las temáticas y las jornadas de cualificación iniciaran su ejecución en el mes de junio</t>
  </si>
  <si>
    <t>349 - Diseñar e implementar al 100% el plan integral de mejoramiento tecnológico para la seguridad</t>
  </si>
  <si>
    <t>Porcentaje de avance en el diseño y la implementación del Plan Integral de Mejoramiento Tecnológico para la seguridad</t>
  </si>
  <si>
    <t>Plan integral de mejoramiento tecnológico para la seguridad, diseñado e implementado</t>
  </si>
  <si>
    <t>Se avanzó con la adición y prorroga contrato 1552 - 2023 que tiene por objeto prestar los servicios de conectividad para el sistema de video vigilancia de Bogotá, la RED WAN, INTERNET MÓVIL Y VOZ, se Realizo nuevo contrato de conectividad RED WAN, INTERNET MÓVIL Y VOZ, contratación de los servicios de PDA para la MEBOG.</t>
  </si>
  <si>
    <t xml:space="preserve">357 - Diseñar e implementar al 100% una estrategia pedagógica del Código Nacional de Seguridad y Convivencia Ciudadana </t>
  </si>
  <si>
    <t>Porcentaje de avance en el diseño e implementación de una (1) estrategia pedagógica del Código Nacional de Seguridad y Convivencia Ciudadana</t>
  </si>
  <si>
    <t>Estrategia pedagógica del Código Nacional de Seguridad y Convivencia Ciudadana, diseñada e implementada</t>
  </si>
  <si>
    <t>Subsecretaría de Acceso a la Justicia</t>
  </si>
  <si>
    <t xml:space="preserve">Entre enero a junio de 2024, el Equipo Código de Convivencia de la Secretaría de Seguridad, Convivencia y Justicia implementó la estrategia “Convivencia para la Vida”, a través del desarrollo de actividades con enfoque preventivo y territorial por medio de acciones y procesos de intervención social y mediación comunitaria en las 20 localidades de Bogotá. 
• En este período se llevaron a cabo doscientas un (201) jornadas pedagógicas de prevención, para dar a conocer y lograr apropiación por parte de la ciudadanía, del Código Nacional de Seguridad y Convivencia Ciudadana (CNSCC) así: 
• Cuatro (4) jornadas fueron transmisiones en Facebook-live de la Secretaría de Seguridad Convivencia y Justicia, con alcance masivo y por la plataforma TEAMS, en las cuales se obtuvieron 269 visualizaciones.
• Ciento noventa y siete (197) jornadas en territorios, con diferentes actores sociales y comunitarios. Se contó con la participación de 4.614 personas.
</t>
  </si>
  <si>
    <t>363 - Formular e implementar al 100% un lineamiento técnico de acciones de materialización del Código Nacional de Seguridad y Convivencia Ciudadana</t>
  </si>
  <si>
    <t>Porcentaje de avance en la formulación e implementación de un (1) lineamiento técnico de acciones de materialización del Código Nacional de Seguridad y Convivencia Ciudadana</t>
  </si>
  <si>
    <t>Lineamiento técnico de acciones de materialización del Código Nacional de Seguridad y Convivencia Ciudadana, formulado e implementado</t>
  </si>
  <si>
    <t xml:space="preserve">
En mayo 2024, la Línea de Materialización ejecutó las siguientes acciones con personas que incurrieron en comportamientos contrarios a la convivencia contemplados en el Código Nacional de Seguridad y Convivencia Ciudadana: 
•  227 actividades Pedagógicas de Convivencia y de Programa Comunitario con las cuales atendimos 1.567 personas. 
•  4.043 personas fueron orientadas en gestión de comparendos de convivencia por Canales de Atención Virtuales. 
•  1.430 fueron orientadas para gestión de comparendos de convivencia por canales de atención presenciales.</t>
  </si>
  <si>
    <t xml:space="preserve">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</si>
  <si>
    <t>355 - 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</si>
  <si>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 xml:space="preserve">Porcentaje de avance en el diseño e implementación de una (1) estrategia  contra las estructuras criminales vinculadas a escenarios de economía ilegal </t>
  </si>
  <si>
    <t>Estrategia intersectorial contra las estructuras criminales vinculadas a escenarios de economía ilegal diseñada e implementada.</t>
  </si>
  <si>
    <t xml:space="preserve">Dirección de Seguridad </t>
  </si>
  <si>
    <t xml:space="preserve">•  En lo corrido de 2024 desde la estrategia se adelantaron un total de 54 demandas de persecución penal, las cuales corresponden a espacios de intercambio de información con entidades de seguridad y justicia y acciones de recepción/recolección de información/recorridos territoriales.  Adicionalmente, estas actividades han permitido la consolidación de 9 Reportes de Seguridad Ciudadana, el desarrollo de 21 Macro intervenciones, 9 acciones contra la trata de personas, 37 actividades dirigidas al control ocupaciones ilegales y delitos ambientales; así como 5 acciones dirigidas a la afectación del mercado criminal de dispositivos móviles, 7 actividades frente a delitos informáticos, 7 actividades de control al mercado criminal de estupefacientes. Respecto a la estrategia de automotores se realizaron 6 planes cazador y 137 acciones de control a establecimientos que presuntamente dinamizan el contrabando y receptación.  
• En el mes de mayo las actividades realizadas fueron: 8 espacios de articulación con entidades de seguridad y justicia, 12 espacios de recepción y recolección de información, 3 macro intervenciones, 1 Reporte de Seguridad Ciudadana. Desde la estrategia de acción contra la trata de personas se realizaron 2 acciones y 3 para el tema de ocupaciones ilegales. Adicionalmente, se llevó a cabo 1 actividad de control al mercado criminal en vía pública de dispositivos móviles. Frente a la prevención de delitos informáticos se hicieron 2 campañas de sensibilización. Mientras que para la afectación al mercado criminal de hurto a automotores se adelantó 1 plan cazador. En el marco de la estrategia de interrupción a mercados criminales se realizó 1 actividad de control a establecimientos de expendio de bebidas embriagantes. 
</t>
  </si>
  <si>
    <t>318 - Realizar como mínimo un consejo de seguridad social por localidad al año</t>
  </si>
  <si>
    <t xml:space="preserve">Número de consejos de seguridad social por localidad realizados </t>
  </si>
  <si>
    <t xml:space="preserve">Un consejo de seguridad social por localidad al año como mínimo realizado </t>
  </si>
  <si>
    <t xml:space="preserve">•  La Secretaría Distrital de Seguridad, Convivencia ha impulsado durante el primer semestre del 2024 la realización de los Consejos Locales de Seguridad - CLS en cumplimiento del Decreto 079 de 2018. Como parte de esa gestión y en atención a la meta sectorial se propició y se hizo seguimiento para que estas instancias atiendan y faciliten el factor social participativo que contribuye a la seguridad ciudadana y la convivencia mediante el desarrollo de Juntas Zonales de Seguridad en los territorios. 
•  En este sentido, durante el periodo enero a junio 2024 se llevó a cabo la gestión pertinente enfocada a los Consejos Locales de Seguridad. Para esta meta sectorial, se realiza seguimiento a las sesiones de dicha instancia que evidencian en acta, el abordaje de la función referida a la generación de escenarios de participación ciudadana para la identificación de los problemas de convivencia y seguridad locales, a través de las Juntas Zonales de Seguridad (Decreto 079 de 2018). Considerando dicho aspecto como identificador del atributo social planteado en la meta, durante el primer semestre de 2024 se evidenció el cumplimiento de dicho aspecto en quince (15) localidades.
•  Desde estos espacios técnico jurídicos que permiten brindar herramientas para la toma de decisiones a nivel local en materia de seguridad ciudadana y convivencia, se continúa realizando un balance de los índices delincuenciales teniendo en cuenta el micro dato a nivel cuantitativo y cualitativo, logrando articulación local a través de estrategias que permiten la prevención, contención y mitigación de la comisión de delitos. 
</t>
  </si>
  <si>
    <t xml:space="preserve">358 - Elaborar 1  inventario unificado de estructuras criminales </t>
  </si>
  <si>
    <t>Inventario unificado de estructuras criminales elaborado</t>
  </si>
  <si>
    <t xml:space="preserve">inventario unificado de estructuras criminales </t>
  </si>
  <si>
    <t>En lo corrido de la vigencia, se realizó una (1) mesa de intercambio de información en el marco de actualización y seguimiento al Inventario Criminal Unificado, teniendo en cuenta los resultados, se ha llevado a cabo el seguimiento pertinente.</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</si>
  <si>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</si>
  <si>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367 - Implementar al 100% una (1) estrategia institucional para la prevención y el control del delito, con énfasis en la gestión del riesgo de las amenazas y los hechos terroristas a la infraestructura vital y las entradas y salidas de la ciudad.</t>
  </si>
  <si>
    <t xml:space="preserve">Porcentaje de avance en la implementación de una (1) estrategia institucional para la prevención y control del delito, con énfasis en la gestión del riesgo de las amenazas y los hechos terroristas a la infraestructura vial y las entradas y salidas de la ciudad </t>
  </si>
  <si>
    <t>Estrategia institucional para la prevención y el control del delito, con énfasis en la gestión del riesgo de las amenazas y los hechos terroristas a la infraestructura vital y las entradas y salidas de la ciudad, implementada</t>
  </si>
  <si>
    <t xml:space="preserve">• Durante lo corrido de la vigencia, se avanzó en el desarrollo de la meta priorizando la infraestructura de Transmilenio en dos objetivos específicos: 1. Caracterización de riesgos asociados al funcionamiento y el servicio del SITP. 2.  Articulación con entidades competentes que apoyan la mitigación de riesgos caracterizados. 
• En relación con el primer objetivo se elaboró un documento de lista de chequeo sobre afectaciones del SITP, con el fin de ser socializado al interior de la Subsecretaría de Seguridad y Convivencia y con el equipo de Transmilenio, para dar inicio a la priorización de la infraestructura del SITP en la aplicación de la metodología de riesgos de infraestructura vital. 
• Respecto al objetivo de articulación con entidades que apoyan la mitigación de riesgos, se participó en 8 Megatomas. Lucero Alto, Villa Gladis, Estación Ricaurte, Portal Usme, Ciudad Bolívar, Portal Sur, barrio el Jazmín y Portal Américas.
• Las megatomas se realizaron para trabajar varios tipos de afectaciones (entre ellas temas asociados a los contextos en los que circula el SITP) en puntos priorizados y desde una visión interinstitucional. 
</t>
  </si>
  <si>
    <t>10.   Fortalecer la capacidad Institucional y la gestión administrativa que permita el cumplimiento de la misión institucional.</t>
  </si>
  <si>
    <t>1 - Fortalecer al 100% la Política de Integridad y trasparencia en la gestión pública</t>
  </si>
  <si>
    <t>Porcentaje de avance en el fortalecimiento de la política de Integridad y transparencia en la gestión pública</t>
  </si>
  <si>
    <t>Política de Integridad y trasparencia en la gestión pública fortalecida</t>
  </si>
  <si>
    <t>Sistema SEGPLAN Proyecto 7776</t>
  </si>
  <si>
    <t>Subsecretaría de Gestión Institucional</t>
  </si>
  <si>
    <t>Se realizaron las  siguientes actividades: 
• Formulación, aprobación y publicación del programa de transparencia y ética publica para la vigencia 2024. 
• Socialización de esquema de publicación en los canales internos. 
• Socialización del botón de denuncias de actos de corrupción en el home de la página web de la entidad.
• Socialización del instructivo de supervisión de contratos.  
• Publicación del informe de medición a la calidad de las respuestas a PQRSDF. 
• Monitoreo al botón de transparencia en cumplimiento al esquema de publicación y la Ley 1712 de 2014. 
• Socialización del Plan de Gestión de la Integridad 2024. 
•  Formulación, aprobación y publicación del Plan de Acción MIPG 2024.
•  1ra sesión del Comité Institucional de Gestión y Desempeño. 
•  Se realizó diligenciamiento del formulario FURAG vigencia 2023. 
•  Actualización de la guía de administración de riesgos.  
•  21 mesas de trabajo con los procesos para la revisión de los indicadores de gestión.
•  Actualización del Instructivo de diseño y registro de indicadores de gestión. 
•  8 mesas de trabajo de revisión de riesgos para atender las observaciones resultado del ejercicio de evaluación.</t>
  </si>
  <si>
    <t>2 - Implementar al 100% la estrategia de Participación Ciudadana</t>
  </si>
  <si>
    <t>Estrategia de Participación Ciudadana implementada</t>
  </si>
  <si>
    <t>3 - Implementar al 100% la política pública distrital de servicio a la Ciudadanía a cargo de la Secretaría Distrital de Seguridad, Convivencia y Justicia</t>
  </si>
  <si>
    <t>Porcentaje de avance en la implementación de la política pública distrital de servicio a la Ciudadanía a cargo de la Secretaría Distrital de Seguridad, Convivencia y Justicia</t>
  </si>
  <si>
    <t>Política pública distrital de servicio a la Ciudadanía implementada</t>
  </si>
  <si>
    <t xml:space="preserve">Durante el primer semestre de 2024,  realizaron las siguientes actividades logrando lo siguiente:
• En el presente marco se realizó la Evaluación de la Calidad de las Respuestas a las Peticiones Ciudadanas, a los documentos sujetos de la evaluación (1.981), se socializaron los lineamientos para la gestión de peticiones ciudadanas en términos de oportunidad, ello a través de piezas comunicativas y en otras ocasiones mesas de trabajo con las dependencias; de otro lado se han socializado los protocolos de atención a implementar en los distintos canales con que cuenta la entidad.
• Se han realizado tres laboratorios de simplicidad con la Dirección de Seguridad, donde se intervino la plantilla de notificación al ciudadano cuando se realizan traslados de peticiones a otras entidades, se complementaron con el acompañamiento mediante tres mesas de trabajo para la revisión de la estructura de las respuestas de las peticiones ciudadanas que tramitan, allí participaron la Dirección Cárcel Distrital; el Equipo de Código de Seguridad  y C4, donde se identificaron algunos factores que influyen en la gestión de peticiones y buscar soluciones conjuntas, en pro de garantizar que las peticiones se generen con criterios de calidad y en lenguaje claro.
•Se actualizó la información publicada en estos dos portales, en la Guía de T&amp;S y la Página Web; con ello, se permite la confiabilidad en la información y la accesibilidad a los trámites y servicios que oferta nuestra entidad.
•Se implementó el canal virtual para la atención exclusiva de personas sordas, se realizaron talleres para el acercamiento de la Lengua de Señas a los servidores de cara a la ciudadanía y la interpretación de piezas comunicativas realizadas por la Oficina Asesora de Comunicaciones.
•se adquirieron 27 buzones de sugerencias acompañados de sus respectivas señaléticas, dichos elementos se instalaron en todas las sedes de la Secretaria Distrital de Seguridad Convivencia y Justicia que tienen atención presencial
</t>
  </si>
  <si>
    <t>4 - Desarrollar e Implementar al 100% un sistema de gestión de documentos electrónicos y Archivo - SGDEA</t>
  </si>
  <si>
    <t>Porcentaje de avance en la implementación y puesta en operación del Sistema de Gestión de Documentos Electrónicos y Archivo – SGDEA en la Secretaría de Seguridad, convivencia y Justicia</t>
  </si>
  <si>
    <t>Creciente</t>
  </si>
  <si>
    <t>Sistema de gestión de documentos electrónicos y Archivo – SGDEA desarrollado e implementado</t>
  </si>
  <si>
    <t>5 - Fortalecer y mantener las 7 dimensiones para la implementación del Modelo Integrado de Planeación y Gestión - MIPG</t>
  </si>
  <si>
    <t>Número de Dimensiones para la implementación del Modelo Integrado de Planeación y Gestión – MIPG fortalecidas y mantenidas</t>
  </si>
  <si>
    <t>Dimensiones Fortalecidas y mantenidas</t>
  </si>
  <si>
    <t>Se realizaron  las siguientes actividades: 
• Formulación, aprobación y publicación del Plan de Acción MIPG 2024.
• Primera sesión del Comité Institucional de Gestión y Desempeño. 
• Se realizó diligenciamiento del formulario FURAG vigencia 2023. 
• Actualización de la guía de administración de riesgos.  
• 21 mesas de trabajo con los procesos para la revisión de los indicadores de gestión.
• Actualización del Instructivo de diseño y registro de indicadores de gestión. 
• 8 mesas de trabajo de revisión de riesgos para atender las observaciones resultado del ejercicio de evaluación.</t>
  </si>
  <si>
    <t>6 - Atender al 100% las necesidades de mantenimiento y mejoramiento de las sedes administrativas de la Secretaría Distrital de Seguridad, Convivencia y Justicia</t>
  </si>
  <si>
    <t>Porcentaje de Avance en la atención de las necesidades de mantenimiento y mejoramiento de las sedes administrativas de la Secretaría Distrital de Seguridad, Convivencia y Justicia</t>
  </si>
  <si>
    <t>Sedes Administrativas mantenidas y mejorada</t>
  </si>
  <si>
    <t>• Mediante el contrato de mantenimiento e interventoría se realiza el control y seguimiento al mantenimiento constante de la Cárcel Distrital, garantizando el óptimo funcionamiento de las instalaciones y de esta forma mantener las condiciones de salubridad y estabilidad de la infraestructura física del centro carcelario, con el fin de cumplir con las condiciones de  derechos humanos del personal privado de la libertad, lo que ha conllevado a garantizar los estándares internacionales establecidos por el gobierno americano mediante la certificación ACA.</t>
  </si>
  <si>
    <t>Objetivo 1 al 9</t>
  </si>
  <si>
    <t>362 - Formular e implementar al 100% el Plan Integral de convivencia, seguridad y justicia.</t>
  </si>
  <si>
    <t>Porcentaje de avance en la formulación e implementación de un (1) Plan Integral de Convivencia, Seguridad y Justicia</t>
  </si>
  <si>
    <t xml:space="preserve">Plan Integral de convivencia, seguridad y justicia formulado e implementado  </t>
  </si>
  <si>
    <t xml:space="preserve"> reportar el informe final del PISCCJ 2020 - 2024 que abarca no solo el informe del trimestre (abril, mayo y junio 2024) sino una evaluación de lo logrado en los últimos cuatro años por parte de la SDSCJ, se tiene un avance acumulado del 83.3% de implementación, por lo que no se presentan retrasos ni alertas.</t>
  </si>
  <si>
    <r>
      <rPr>
        <sz val="12"/>
        <rFont val="Arial"/>
        <family val="2"/>
      </rPr>
      <t>314 -  Dis</t>
    </r>
    <r>
      <rPr>
        <sz val="12"/>
        <color theme="1"/>
        <rFont val="Arial"/>
        <family val="2"/>
      </rPr>
      <t xml:space="preserve">eñar e implementar al 100% una (1) estrategia de fortalecimiento de la cultura ciudadana y la participación para la seguridad, convivencia y la prevención de violencia basada en género y el machismo, a través de la gestión en el territorio.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</si>
</sst>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x14ac:knownFonts="1">
    <font>
      <sz val="11"/>
      <color theme="1"/>
      <name val="Calibri"/>
      <family val="2"/>
      <scheme val="minor"/>
    </font>
    <font>
      <sz val="11"/>
      <color theme="1"/>
      <name val="Arial"/>
      <family val="2"/>
    </font>
    <font>
      <sz val="10"/>
      <name val="Arial"/>
      <family val="2"/>
    </font>
    <font>
      <sz val="11"/>
      <color theme="1"/>
      <name val="Calibri"/>
      <family val="2"/>
      <scheme val="minor"/>
    </font>
    <font>
      <b/>
      <sz val="12"/>
      <name val="Arial"/>
      <family val="2"/>
    </font>
    <font>
      <sz val="18"/>
      <color theme="1"/>
      <name val="Arial"/>
      <family val="2"/>
    </font>
    <font>
      <b/>
      <sz val="14"/>
      <color theme="1"/>
      <name val="Arial"/>
      <family val="2"/>
    </font>
    <font>
      <b/>
      <sz val="18"/>
      <color theme="1"/>
      <name val="Arial"/>
      <family val="2"/>
    </font>
    <font>
      <b/>
      <sz val="18"/>
      <color theme="0"/>
      <name val="Arial"/>
      <family val="2"/>
    </font>
    <font>
      <sz val="12"/>
      <color theme="1"/>
      <name val="Arial"/>
      <family val="2"/>
    </font>
    <font>
      <sz val="12"/>
      <name val="Arial"/>
      <family val="2"/>
    </font>
    <font>
      <b/>
      <sz val="9"/>
      <color indexed="81"/>
      <name val="Tahoma"/>
      <family val="2"/>
    </font>
    <font>
      <sz val="12"/>
      <color rgb="FF000000"/>
      <name val="Arial"/>
      <family val="2"/>
    </font>
    <font>
      <b/>
      <sz val="12"/>
      <color theme="1"/>
      <name val="Arial"/>
      <family val="2"/>
    </font>
    <font>
      <sz val="12"/>
      <color theme="1"/>
      <name val="Calibri"/>
      <family val="2"/>
      <scheme val="minor"/>
    </font>
    <font>
      <sz val="12"/>
      <color theme="1"/>
      <name val="Calibri"/>
      <family val="2"/>
    </font>
    <font>
      <b/>
      <sz val="12"/>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2" tint="-0.499984740745262"/>
        <bgColor indexed="64"/>
      </patternFill>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theme="2"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auto="1"/>
      </left>
      <right style="thin">
        <color auto="1"/>
      </right>
      <top style="hair">
        <color auto="1"/>
      </top>
      <bottom style="hair">
        <color auto="1"/>
      </bottom>
      <diagonal/>
    </border>
  </borders>
  <cellStyleXfs count="3">
    <xf numFmtId="0" fontId="0" fillId="0" borderId="0"/>
    <xf numFmtId="0" fontId="2" fillId="0" borderId="0"/>
    <xf numFmtId="9" fontId="3" fillId="0" borderId="0" applyFont="0" applyFill="0" applyBorder="0" applyAlignment="0" applyProtection="0"/>
  </cellStyleXfs>
  <cellXfs count="97">
    <xf numFmtId="0" fontId="0" fillId="0" borderId="0" xfId="0"/>
    <xf numFmtId="0" fontId="4" fillId="0" borderId="0" xfId="1" applyFont="1" applyFill="1" applyBorder="1" applyAlignment="1">
      <alignment vertical="center" wrapText="1"/>
    </xf>
    <xf numFmtId="0" fontId="1" fillId="0" borderId="0" xfId="0" applyFont="1" applyProtection="1">
      <protection hidden="1"/>
    </xf>
    <xf numFmtId="0" fontId="7" fillId="0" borderId="9" xfId="0" applyFont="1" applyFill="1" applyBorder="1" applyAlignment="1"/>
    <xf numFmtId="0" fontId="1" fillId="0" borderId="0" xfId="0" applyFont="1" applyFill="1"/>
    <xf numFmtId="0" fontId="7" fillId="0" borderId="0" xfId="0" applyFont="1" applyFill="1" applyBorder="1" applyAlignment="1"/>
    <xf numFmtId="0" fontId="8" fillId="0" borderId="0" xfId="0" applyFont="1" applyFill="1" applyBorder="1" applyAlignment="1">
      <alignment vertical="center"/>
    </xf>
    <xf numFmtId="0" fontId="8" fillId="0" borderId="0" xfId="1" applyFont="1" applyFill="1" applyBorder="1" applyAlignment="1">
      <alignment vertical="center" wrapText="1"/>
    </xf>
    <xf numFmtId="0" fontId="1" fillId="0" borderId="0" xfId="0" applyFont="1" applyFill="1" applyBorder="1"/>
    <xf numFmtId="0" fontId="1" fillId="0" borderId="0" xfId="0" applyFont="1"/>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5" xfId="0" applyFont="1" applyFill="1" applyBorder="1" applyAlignment="1"/>
    <xf numFmtId="0" fontId="8" fillId="0" borderId="6" xfId="0" applyFont="1" applyFill="1" applyBorder="1" applyAlignment="1">
      <alignment vertical="center"/>
    </xf>
    <xf numFmtId="0" fontId="8" fillId="0" borderId="6" xfId="1" applyFont="1" applyFill="1" applyBorder="1" applyAlignment="1">
      <alignment vertical="center" wrapText="1"/>
    </xf>
    <xf numFmtId="0" fontId="4" fillId="0" borderId="6" xfId="1" applyFont="1" applyFill="1" applyBorder="1" applyAlignment="1">
      <alignment vertical="center" wrapText="1"/>
    </xf>
    <xf numFmtId="0" fontId="7" fillId="0" borderId="2" xfId="0" applyFont="1" applyFill="1" applyBorder="1" applyAlignment="1"/>
    <xf numFmtId="0" fontId="7" fillId="0" borderId="10" xfId="0" applyFont="1" applyFill="1" applyBorder="1" applyAlignment="1">
      <alignment horizontal="center" vertical="center"/>
    </xf>
    <xf numFmtId="9" fontId="10" fillId="0" borderId="1" xfId="2" applyFont="1" applyFill="1" applyBorder="1" applyAlignment="1">
      <alignment horizontal="center" vertical="center" wrapText="1"/>
    </xf>
    <xf numFmtId="2" fontId="9" fillId="0" borderId="1" xfId="0" applyNumberFormat="1" applyFont="1" applyFill="1" applyBorder="1" applyAlignment="1">
      <alignment vertical="center"/>
    </xf>
    <xf numFmtId="9" fontId="9" fillId="0" borderId="1" xfId="2" applyFont="1" applyFill="1" applyBorder="1" applyAlignment="1">
      <alignment vertical="center"/>
    </xf>
    <xf numFmtId="0" fontId="9" fillId="0" borderId="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9" fillId="0" borderId="0" xfId="0" applyFont="1" applyProtection="1">
      <protection hidden="1"/>
    </xf>
    <xf numFmtId="10" fontId="9" fillId="0" borderId="1" xfId="2" applyNumberFormat="1" applyFont="1" applyFill="1" applyBorder="1" applyAlignment="1">
      <alignment horizontal="center" vertical="center"/>
    </xf>
    <xf numFmtId="10" fontId="9" fillId="4" borderId="1" xfId="2" applyNumberFormat="1" applyFont="1" applyFill="1" applyBorder="1" applyAlignment="1">
      <alignment horizontal="left" vertical="center" wrapText="1"/>
    </xf>
    <xf numFmtId="0" fontId="9" fillId="4" borderId="1" xfId="0" applyFont="1" applyFill="1" applyBorder="1" applyAlignment="1">
      <alignment horizontal="left" vertical="center" wrapText="1"/>
    </xf>
    <xf numFmtId="1" fontId="9" fillId="0" borderId="1" xfId="0" applyNumberFormat="1" applyFont="1" applyBorder="1" applyAlignment="1">
      <alignment horizontal="center" vertical="center"/>
    </xf>
    <xf numFmtId="2" fontId="9" fillId="0" borderId="1" xfId="0" applyNumberFormat="1" applyFont="1" applyBorder="1" applyAlignment="1">
      <alignment horizontal="center" vertical="center"/>
    </xf>
    <xf numFmtId="10" fontId="9" fillId="0" borderId="1" xfId="2" applyNumberFormat="1" applyFont="1" applyBorder="1" applyAlignment="1">
      <alignment horizontal="center" vertical="center"/>
    </xf>
    <xf numFmtId="164" fontId="9" fillId="0" borderId="1" xfId="2" applyNumberFormat="1" applyFont="1" applyBorder="1" applyAlignment="1">
      <alignment horizontal="center" vertical="center"/>
    </xf>
    <xf numFmtId="0" fontId="9" fillId="4" borderId="1" xfId="0" applyFont="1" applyFill="1" applyBorder="1" applyAlignment="1">
      <alignment horizontal="left" vertical="center"/>
    </xf>
    <xf numFmtId="0" fontId="9" fillId="4" borderId="1" xfId="0" applyFont="1" applyFill="1" applyBorder="1" applyAlignment="1">
      <alignment horizontal="center" vertical="center"/>
    </xf>
    <xf numFmtId="9" fontId="9" fillId="4" borderId="1" xfId="0" applyNumberFormat="1" applyFont="1" applyFill="1" applyBorder="1" applyAlignment="1">
      <alignment horizontal="center" vertical="center"/>
    </xf>
    <xf numFmtId="10" fontId="9" fillId="4" borderId="1" xfId="0" applyNumberFormat="1" applyFont="1" applyFill="1" applyBorder="1" applyAlignment="1">
      <alignment horizontal="center" vertical="center"/>
    </xf>
    <xf numFmtId="0" fontId="12" fillId="0" borderId="1" xfId="0" applyFont="1" applyBorder="1" applyAlignment="1">
      <alignment horizontal="center" vertical="center"/>
    </xf>
    <xf numFmtId="10" fontId="12" fillId="0" borderId="1" xfId="0" applyNumberFormat="1" applyFont="1" applyBorder="1" applyAlignment="1">
      <alignment horizontal="center" vertical="center"/>
    </xf>
    <xf numFmtId="9" fontId="9" fillId="0" borderId="1" xfId="2" applyNumberFormat="1" applyFont="1" applyBorder="1" applyAlignment="1">
      <alignment horizontal="center" vertical="center"/>
    </xf>
    <xf numFmtId="0" fontId="12" fillId="4" borderId="1" xfId="0" applyFont="1" applyFill="1" applyBorder="1" applyAlignment="1">
      <alignment horizontal="left" vertical="center"/>
    </xf>
    <xf numFmtId="0" fontId="9" fillId="0" borderId="1" xfId="0" applyFont="1" applyBorder="1" applyAlignment="1">
      <alignment horizontal="center" vertical="center"/>
    </xf>
    <xf numFmtId="10" fontId="9" fillId="4" borderId="1" xfId="2" applyNumberFormat="1" applyFont="1" applyFill="1" applyBorder="1" applyAlignment="1">
      <alignment horizontal="center" vertical="center" wrapText="1"/>
    </xf>
    <xf numFmtId="9" fontId="10" fillId="6" borderId="1" xfId="2" applyFont="1" applyFill="1" applyBorder="1" applyAlignment="1">
      <alignment horizontal="center" vertical="center" wrapText="1"/>
    </xf>
    <xf numFmtId="164" fontId="10" fillId="6" borderId="1" xfId="2" applyNumberFormat="1" applyFont="1" applyFill="1" applyBorder="1" applyAlignment="1">
      <alignment horizontal="center" vertical="center" wrapText="1"/>
    </xf>
    <xf numFmtId="10" fontId="10" fillId="6" borderId="1" xfId="0" applyNumberFormat="1" applyFont="1" applyFill="1" applyBorder="1" applyAlignment="1">
      <alignment horizontal="center" vertical="center" wrapText="1"/>
    </xf>
    <xf numFmtId="0" fontId="10"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9" fontId="10" fillId="4" borderId="1" xfId="2" applyFont="1" applyFill="1" applyBorder="1" applyAlignment="1">
      <alignment horizontal="center" vertical="center" wrapText="1"/>
    </xf>
    <xf numFmtId="9" fontId="9" fillId="4"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xf>
    <xf numFmtId="0" fontId="9" fillId="0" borderId="1" xfId="0" applyFont="1" applyFill="1" applyBorder="1" applyAlignment="1">
      <alignment vertical="center" wrapText="1"/>
    </xf>
    <xf numFmtId="0" fontId="9" fillId="0" borderId="1" xfId="0" applyFont="1" applyBorder="1"/>
    <xf numFmtId="0" fontId="9" fillId="0" borderId="1" xfId="0" applyFont="1" applyBorder="1" applyAlignment="1">
      <alignment horizontal="center"/>
    </xf>
    <xf numFmtId="9" fontId="9" fillId="0" borderId="1" xfId="0" applyNumberFormat="1" applyFont="1" applyBorder="1" applyAlignment="1">
      <alignment horizontal="center" vertical="center"/>
    </xf>
    <xf numFmtId="0" fontId="9" fillId="4" borderId="1" xfId="0" applyFont="1" applyFill="1" applyBorder="1" applyAlignment="1">
      <alignment horizontal="left" vertical="top" wrapText="1"/>
    </xf>
    <xf numFmtId="0" fontId="1" fillId="0" borderId="0" xfId="0" applyFont="1" applyAlignment="1" applyProtection="1">
      <alignment vertical="top"/>
      <protection hidden="1"/>
    </xf>
    <xf numFmtId="0" fontId="5" fillId="0" borderId="11" xfId="0" applyFont="1" applyFill="1" applyBorder="1" applyAlignment="1">
      <alignment horizontal="right" vertical="top" wrapText="1"/>
    </xf>
    <xf numFmtId="0" fontId="5" fillId="0" borderId="0" xfId="0" applyFont="1" applyFill="1" applyBorder="1" applyAlignment="1">
      <alignment horizontal="right" vertical="top" wrapText="1"/>
    </xf>
    <xf numFmtId="0" fontId="1" fillId="0" borderId="7" xfId="0" applyFont="1" applyFill="1" applyBorder="1" applyAlignment="1">
      <alignment vertical="top"/>
    </xf>
    <xf numFmtId="0" fontId="1" fillId="0" borderId="8" xfId="0" applyFont="1" applyFill="1" applyBorder="1" applyAlignment="1">
      <alignment vertical="top"/>
    </xf>
    <xf numFmtId="10" fontId="9" fillId="4" borderId="1" xfId="2" applyNumberFormat="1" applyFont="1" applyFill="1" applyBorder="1" applyAlignment="1">
      <alignment horizontal="left" vertical="top" wrapText="1"/>
    </xf>
    <xf numFmtId="1" fontId="9" fillId="0" borderId="1" xfId="0" applyNumberFormat="1" applyFont="1" applyBorder="1" applyAlignment="1">
      <alignment horizontal="left" vertical="top" wrapText="1"/>
    </xf>
    <xf numFmtId="10" fontId="9" fillId="4" borderId="1" xfId="2" quotePrefix="1" applyNumberFormat="1" applyFont="1" applyFill="1" applyBorder="1" applyAlignment="1">
      <alignment horizontal="left" vertical="top" wrapText="1"/>
    </xf>
    <xf numFmtId="0" fontId="1" fillId="0" borderId="0" xfId="0" applyFont="1" applyAlignment="1">
      <alignment vertical="top"/>
    </xf>
    <xf numFmtId="10" fontId="13" fillId="7" borderId="1" xfId="0" applyNumberFormat="1" applyFont="1" applyFill="1" applyBorder="1" applyAlignment="1">
      <alignment horizontal="center" vertical="center"/>
    </xf>
    <xf numFmtId="10" fontId="13" fillId="7" borderId="1" xfId="2" applyNumberFormat="1" applyFont="1" applyFill="1" applyBorder="1" applyAlignment="1">
      <alignment horizontal="center" vertical="center"/>
    </xf>
    <xf numFmtId="164" fontId="13" fillId="7" borderId="1" xfId="2" applyNumberFormat="1" applyFont="1" applyFill="1" applyBorder="1" applyAlignment="1">
      <alignment horizontal="center" vertical="center"/>
    </xf>
    <xf numFmtId="9" fontId="13" fillId="7" borderId="1" xfId="2" applyNumberFormat="1" applyFont="1" applyFill="1" applyBorder="1" applyAlignment="1">
      <alignment horizontal="center" vertical="center"/>
    </xf>
    <xf numFmtId="9" fontId="13" fillId="7" borderId="1" xfId="0" applyNumberFormat="1" applyFont="1" applyFill="1" applyBorder="1" applyAlignment="1">
      <alignment horizontal="center" vertical="center"/>
    </xf>
    <xf numFmtId="0" fontId="9" fillId="0" borderId="0" xfId="0" applyFont="1"/>
    <xf numFmtId="1" fontId="14" fillId="0" borderId="1" xfId="0" applyNumberFormat="1" applyFont="1" applyBorder="1" applyAlignment="1">
      <alignment horizontal="center" vertical="center"/>
    </xf>
    <xf numFmtId="10" fontId="15" fillId="0" borderId="1" xfId="2" applyNumberFormat="1" applyFont="1" applyFill="1" applyBorder="1" applyAlignment="1">
      <alignment horizontal="center" vertical="center"/>
    </xf>
    <xf numFmtId="2" fontId="14" fillId="0" borderId="13" xfId="0" applyNumberFormat="1" applyFont="1" applyBorder="1" applyAlignment="1">
      <alignment horizontal="center" vertical="center"/>
    </xf>
    <xf numFmtId="10" fontId="14" fillId="0" borderId="13" xfId="2" applyNumberFormat="1" applyFont="1" applyBorder="1" applyAlignment="1">
      <alignment horizontal="center" vertical="center"/>
    </xf>
    <xf numFmtId="164" fontId="14" fillId="0" borderId="13" xfId="2" applyNumberFormat="1" applyFont="1" applyBorder="1" applyAlignment="1">
      <alignment horizontal="center" vertical="center"/>
    </xf>
    <xf numFmtId="1" fontId="15" fillId="0" borderId="1" xfId="0" applyNumberFormat="1" applyFont="1" applyBorder="1" applyAlignment="1">
      <alignment horizontal="center" vertical="center"/>
    </xf>
    <xf numFmtId="10" fontId="14" fillId="4" borderId="1" xfId="2" applyNumberFormat="1" applyFont="1" applyFill="1" applyBorder="1" applyAlignment="1">
      <alignment horizontal="center" vertical="center" wrapText="1"/>
    </xf>
    <xf numFmtId="164" fontId="16" fillId="7" borderId="13" xfId="2" applyNumberFormat="1" applyFont="1" applyFill="1" applyBorder="1" applyAlignment="1">
      <alignment horizontal="center" vertical="center"/>
    </xf>
    <xf numFmtId="0" fontId="9" fillId="0" borderId="0" xfId="0" applyFont="1" applyAlignment="1">
      <alignment vertical="top"/>
    </xf>
    <xf numFmtId="10" fontId="9" fillId="4" borderId="1" xfId="2" applyNumberFormat="1" applyFont="1" applyFill="1" applyBorder="1" applyAlignment="1">
      <alignment horizontal="left" wrapText="1"/>
    </xf>
    <xf numFmtId="0" fontId="9" fillId="0" borderId="1" xfId="0" applyFont="1" applyFill="1" applyBorder="1" applyAlignment="1">
      <alignment horizontal="left" wrapText="1"/>
    </xf>
    <xf numFmtId="10" fontId="9" fillId="0" borderId="1" xfId="2" applyNumberFormat="1" applyFont="1" applyFill="1" applyBorder="1" applyAlignment="1">
      <alignment horizontal="left" wrapText="1"/>
    </xf>
    <xf numFmtId="10" fontId="9" fillId="0" borderId="1" xfId="2" quotePrefix="1" applyNumberFormat="1" applyFont="1" applyFill="1" applyBorder="1" applyAlignment="1">
      <alignment horizontal="left" wrapText="1"/>
    </xf>
    <xf numFmtId="0" fontId="9" fillId="5" borderId="1" xfId="0" applyFont="1" applyFill="1" applyBorder="1" applyAlignment="1">
      <alignment horizontal="left" wrapText="1"/>
    </xf>
    <xf numFmtId="0" fontId="9" fillId="0" borderId="1" xfId="0" applyFont="1" applyBorder="1" applyAlignment="1"/>
    <xf numFmtId="0" fontId="6" fillId="2" borderId="4" xfId="0" applyFont="1" applyFill="1" applyBorder="1" applyAlignment="1">
      <alignment horizontal="center" vertical="top" wrapText="1"/>
    </xf>
    <xf numFmtId="0" fontId="6" fillId="2" borderId="1" xfId="0" applyFont="1" applyFill="1" applyBorder="1" applyAlignment="1">
      <alignment horizontal="center" vertical="center" wrapText="1"/>
    </xf>
    <xf numFmtId="0" fontId="7" fillId="0" borderId="10" xfId="0" applyFont="1" applyFill="1" applyBorder="1" applyAlignment="1">
      <alignment horizontal="center" vertical="center"/>
    </xf>
    <xf numFmtId="0" fontId="6" fillId="2" borderId="3"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top" wrapText="1"/>
    </xf>
    <xf numFmtId="1" fontId="9" fillId="0" borderId="1" xfId="0" applyNumberFormat="1" applyFont="1" applyBorder="1" applyAlignment="1">
      <alignment horizontal="center" vertical="top"/>
    </xf>
    <xf numFmtId="10" fontId="9" fillId="0" borderId="1" xfId="2" applyNumberFormat="1" applyFont="1" applyFill="1" applyBorder="1" applyAlignment="1">
      <alignment horizontal="center" vertical="top"/>
    </xf>
    <xf numFmtId="10" fontId="9" fillId="0" borderId="1" xfId="0" applyNumberFormat="1" applyFont="1" applyBorder="1" applyAlignment="1">
      <alignment vertical="top" wrapText="1"/>
    </xf>
  </cellXfs>
  <cellStyles count="3">
    <cellStyle name="Normal" xfId="0" builtinId="0"/>
    <cellStyle name="Normal 3" xfId="1"/>
    <cellStyle name="Porcentaje" xfId="2" builtinId="5"/>
  </cellStyles>
  <dxfs count="0"/>
  <tableStyles count="0" defaultTableStyle="TableStyleMedium2" defaultPivotStyle="PivotStyleLight16"/>
  <colors>
    <mruColors>
      <color rgb="FF0070C0"/>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4</xdr:row>
      <xdr:rowOff>317500</xdr:rowOff>
    </xdr:from>
    <xdr:to>
      <xdr:col>0</xdr:col>
      <xdr:colOff>1984375</xdr:colOff>
      <xdr:row>4</xdr:row>
      <xdr:rowOff>1841500</xdr:rowOff>
    </xdr:to>
    <xdr:pic>
      <xdr:nvPicPr>
        <xdr:cNvPr id="2" name="Imagen 2">
          <a:extLst>
            <a:ext uri="{FF2B5EF4-FFF2-40B4-BE49-F238E27FC236}">
              <a16:creationId xmlns:a16="http://schemas.microsoft.com/office/drawing/2014/main" id="{B5AA3DC4-E180-3E43-938F-E765E28B5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317500"/>
          <a:ext cx="1603375" cy="152400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20Estrat&#233;gico%20Institucional-%20PEI-%20JUNIO%202024%20PUBLICAR%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ow r="16">
          <cell r="C16" t="str">
            <v>Porcentaje de avance en la implementación de la Política de Gobierno Digital acorde a la normativa distrital y nacional en la Secretaría de Seguridad, Convivencia y Justicia</v>
          </cell>
          <cell r="E16" t="str">
            <v>Sistema SEGPLAN</v>
          </cell>
          <cell r="F16" t="str">
            <v>Dirección de Tecnología y Sistemas de información</v>
          </cell>
          <cell r="G16" t="str">
            <v>Diana Lucia Sánchez  Morales</v>
          </cell>
          <cell r="I16">
            <v>100</v>
          </cell>
          <cell r="J16">
            <v>100</v>
          </cell>
          <cell r="K16">
            <v>1</v>
          </cell>
          <cell r="L16" t="str">
            <v>Implementación de la Politica de Gobierno Digital a través de la ejecución de los planes de trabajo alineados a las metas del proyecto de inversión  y a los dominios de MinTIC:
•  Infraestructura y servicios Tecnologicos    86 %
• . Uso y Apropiación: 75%
•  Sistemas de Información: 70%
•  Servicios ciudadanos digitales: 70%
• . Documentos asociados a Gobierno TI: 80%"</v>
          </cell>
          <cell r="M16">
            <v>100</v>
          </cell>
          <cell r="N16">
            <v>100</v>
          </cell>
          <cell r="O16">
            <v>1</v>
          </cell>
        </row>
        <row r="17">
          <cell r="C17" t="str">
            <v>Porcentaje de avance en la implementación de la Política de Seguridad Digital acorde a la normativa distrital y nacional en la Secretaría de Seguridad, Convivencia y Justicia</v>
          </cell>
        </row>
        <row r="18">
          <cell r="C18" t="str">
            <v xml:space="preserve">Número de investigaciones realizadas para construir las herramientas, insumos y/o recomendaciones que faciliten la toma de decisiones de la Secretaría de Seguridad, Convivencia y Acceso a la Justicia </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9"/>
  <sheetViews>
    <sheetView showGridLines="0" tabSelected="1" view="pageBreakPreview" topLeftCell="A5" zoomScale="60" zoomScaleNormal="46" workbookViewId="0">
      <selection activeCell="C13" sqref="C13"/>
    </sheetView>
  </sheetViews>
  <sheetFormatPr baseColWidth="10" defaultColWidth="14.85546875" defaultRowHeight="14.25" x14ac:dyDescent="0.2"/>
  <cols>
    <col min="1" max="1" width="38.5703125" style="9" customWidth="1"/>
    <col min="2" max="2" width="42.85546875" style="9" customWidth="1"/>
    <col min="3" max="3" width="39.42578125" style="9" customWidth="1"/>
    <col min="4" max="4" width="37.140625" style="9" customWidth="1"/>
    <col min="5" max="5" width="42" style="9" customWidth="1"/>
    <col min="6" max="6" width="28.28515625" style="9" customWidth="1"/>
    <col min="7" max="7" width="26.28515625" style="9" customWidth="1"/>
    <col min="8" max="9" width="30" style="9" customWidth="1"/>
    <col min="10" max="10" width="17.7109375" style="9" customWidth="1"/>
    <col min="11" max="12" width="25.42578125" style="9" customWidth="1"/>
    <col min="13" max="13" width="17.7109375" style="9" customWidth="1"/>
    <col min="14" max="16" width="17.7109375" style="9" hidden="1" customWidth="1"/>
    <col min="17" max="17" width="77.42578125" style="64" customWidth="1"/>
    <col min="18" max="18" width="0" style="9" hidden="1" customWidth="1"/>
    <col min="19" max="16384" width="14.85546875" style="9"/>
  </cols>
  <sheetData>
    <row r="1" spans="1:17" s="2" customFormat="1" ht="21" hidden="1" customHeight="1" x14ac:dyDescent="0.2">
      <c r="A1" s="2" t="s">
        <v>14</v>
      </c>
      <c r="B1" s="25" t="s">
        <v>18</v>
      </c>
      <c r="Q1" s="56"/>
    </row>
    <row r="2" spans="1:17" s="2" customFormat="1" ht="15" hidden="1" x14ac:dyDescent="0.2">
      <c r="A2" s="2" t="s">
        <v>15</v>
      </c>
      <c r="B2" s="25" t="s">
        <v>19</v>
      </c>
      <c r="Q2" s="56"/>
    </row>
    <row r="3" spans="1:17" s="2" customFormat="1" ht="15" hidden="1" x14ac:dyDescent="0.2">
      <c r="A3" s="2" t="s">
        <v>17</v>
      </c>
      <c r="B3" s="25" t="s">
        <v>20</v>
      </c>
      <c r="Q3" s="56"/>
    </row>
    <row r="4" spans="1:17" s="2" customFormat="1" ht="15.75" hidden="1" customHeight="1" thickBot="1" x14ac:dyDescent="0.25">
      <c r="A4" s="2" t="s">
        <v>16</v>
      </c>
      <c r="B4" s="25" t="s">
        <v>21</v>
      </c>
      <c r="Q4" s="56"/>
    </row>
    <row r="5" spans="1:17" s="4" customFormat="1" ht="151.5" customHeight="1" thickBot="1" x14ac:dyDescent="0.4">
      <c r="A5" s="3"/>
      <c r="B5" s="88" t="s">
        <v>0</v>
      </c>
      <c r="C5" s="88"/>
      <c r="D5" s="88"/>
      <c r="E5" s="88"/>
      <c r="F5" s="88"/>
      <c r="G5" s="88"/>
      <c r="H5" s="88"/>
      <c r="I5" s="88"/>
      <c r="J5" s="88"/>
      <c r="K5" s="18"/>
      <c r="L5" s="18"/>
      <c r="M5" s="18"/>
      <c r="N5" s="18"/>
      <c r="O5" s="18"/>
      <c r="P5" s="18"/>
      <c r="Q5" s="57" t="s">
        <v>1</v>
      </c>
    </row>
    <row r="6" spans="1:17" s="4" customFormat="1" ht="16.5" customHeight="1" thickBot="1" x14ac:dyDescent="0.4">
      <c r="A6" s="5"/>
      <c r="B6" s="12"/>
      <c r="C6" s="12"/>
      <c r="D6" s="12"/>
      <c r="E6" s="12"/>
      <c r="F6" s="12"/>
      <c r="G6" s="12"/>
      <c r="H6" s="12"/>
      <c r="I6" s="12"/>
      <c r="J6" s="12"/>
      <c r="K6" s="12"/>
      <c r="L6" s="12"/>
      <c r="M6" s="12"/>
      <c r="N6" s="12"/>
      <c r="O6" s="12"/>
      <c r="P6" s="12"/>
      <c r="Q6" s="58"/>
    </row>
    <row r="7" spans="1:17" s="8" customFormat="1" ht="16.5" customHeight="1" thickBot="1" x14ac:dyDescent="0.4">
      <c r="A7" s="13"/>
      <c r="B7" s="14"/>
      <c r="C7" s="14"/>
      <c r="D7" s="14"/>
      <c r="E7" s="14"/>
      <c r="F7" s="14"/>
      <c r="G7" s="14"/>
      <c r="H7" s="15"/>
      <c r="I7" s="16"/>
      <c r="J7" s="16"/>
      <c r="K7" s="16"/>
      <c r="L7" s="16"/>
      <c r="M7" s="16"/>
      <c r="N7" s="16"/>
      <c r="O7" s="16"/>
      <c r="P7" s="16"/>
      <c r="Q7" s="59"/>
    </row>
    <row r="8" spans="1:17" s="8" customFormat="1" ht="25.5" customHeight="1" thickBot="1" x14ac:dyDescent="0.4">
      <c r="A8" s="17" t="s">
        <v>13</v>
      </c>
      <c r="B8" s="90" t="s">
        <v>15</v>
      </c>
      <c r="C8" s="91"/>
      <c r="D8" s="6"/>
      <c r="E8" s="6"/>
      <c r="F8" s="6"/>
      <c r="G8" s="6"/>
      <c r="H8" s="7"/>
      <c r="I8" s="1"/>
      <c r="J8" s="1"/>
      <c r="K8" s="1"/>
      <c r="L8" s="1"/>
      <c r="M8" s="1"/>
      <c r="N8" s="1"/>
      <c r="O8" s="1"/>
      <c r="P8" s="1"/>
      <c r="Q8" s="60"/>
    </row>
    <row r="9" spans="1:17" s="8" customFormat="1" ht="15" customHeight="1" x14ac:dyDescent="0.35">
      <c r="A9" s="17"/>
      <c r="B9" s="6"/>
      <c r="C9" s="6"/>
      <c r="D9" s="6"/>
      <c r="E9" s="6"/>
      <c r="F9" s="6"/>
      <c r="G9" s="6"/>
      <c r="H9" s="7"/>
      <c r="I9" s="1"/>
      <c r="J9" s="1"/>
      <c r="K9" s="1"/>
      <c r="L9" s="1"/>
      <c r="M9" s="1"/>
      <c r="N9" s="1"/>
      <c r="O9" s="1"/>
      <c r="P9" s="1"/>
      <c r="Q9" s="60"/>
    </row>
    <row r="10" spans="1:17" ht="30.75" customHeight="1" x14ac:dyDescent="0.2">
      <c r="A10" s="89" t="s">
        <v>2</v>
      </c>
      <c r="B10" s="87" t="s">
        <v>3</v>
      </c>
      <c r="C10" s="87" t="s">
        <v>12</v>
      </c>
      <c r="D10" s="87" t="s">
        <v>4</v>
      </c>
      <c r="E10" s="87" t="s">
        <v>5</v>
      </c>
      <c r="F10" s="87" t="s">
        <v>6</v>
      </c>
      <c r="G10" s="87" t="s">
        <v>7</v>
      </c>
      <c r="H10" s="87" t="s">
        <v>22</v>
      </c>
      <c r="I10" s="87"/>
      <c r="J10" s="87"/>
      <c r="K10" s="87" t="s">
        <v>23</v>
      </c>
      <c r="L10" s="87"/>
      <c r="M10" s="87"/>
      <c r="N10" s="23"/>
      <c r="O10" s="23"/>
      <c r="P10" s="23"/>
      <c r="Q10" s="86" t="s">
        <v>10</v>
      </c>
    </row>
    <row r="11" spans="1:17" ht="85.5" customHeight="1" x14ac:dyDescent="0.2">
      <c r="A11" s="89"/>
      <c r="B11" s="87"/>
      <c r="C11" s="87"/>
      <c r="D11" s="87"/>
      <c r="E11" s="87"/>
      <c r="F11" s="87"/>
      <c r="G11" s="87"/>
      <c r="H11" s="87"/>
      <c r="I11" s="87"/>
      <c r="J11" s="87"/>
      <c r="K11" s="87"/>
      <c r="L11" s="87"/>
      <c r="M11" s="87"/>
      <c r="N11" s="23"/>
      <c r="O11" s="23"/>
      <c r="P11" s="23"/>
      <c r="Q11" s="86"/>
    </row>
    <row r="12" spans="1:17" ht="54.75" customHeight="1" x14ac:dyDescent="0.2">
      <c r="A12" s="89"/>
      <c r="B12" s="87"/>
      <c r="C12" s="87"/>
      <c r="D12" s="87"/>
      <c r="E12" s="87"/>
      <c r="F12" s="87"/>
      <c r="G12" s="87"/>
      <c r="H12" s="10" t="s">
        <v>8</v>
      </c>
      <c r="I12" s="10" t="s">
        <v>9</v>
      </c>
      <c r="J12" s="11" t="s">
        <v>11</v>
      </c>
      <c r="K12" s="10" t="s">
        <v>8</v>
      </c>
      <c r="L12" s="10" t="s">
        <v>9</v>
      </c>
      <c r="M12" s="11" t="s">
        <v>11</v>
      </c>
      <c r="N12" s="24"/>
      <c r="O12" s="24"/>
      <c r="P12" s="24"/>
      <c r="Q12" s="86"/>
    </row>
    <row r="13" spans="1:17" s="70" customFormat="1" ht="288.75" customHeight="1" x14ac:dyDescent="0.2">
      <c r="A13" s="92" t="s">
        <v>24</v>
      </c>
      <c r="B13" s="22" t="s">
        <v>25</v>
      </c>
      <c r="C13" s="22" t="s">
        <v>26</v>
      </c>
      <c r="D13" s="22" t="s">
        <v>20</v>
      </c>
      <c r="E13" s="22" t="s">
        <v>27</v>
      </c>
      <c r="F13" s="28" t="s">
        <v>28</v>
      </c>
      <c r="G13" s="28" t="s">
        <v>29</v>
      </c>
      <c r="H13" s="26">
        <v>1</v>
      </c>
      <c r="I13" s="26">
        <v>0.99</v>
      </c>
      <c r="J13" s="26">
        <v>0.99</v>
      </c>
      <c r="K13" s="26">
        <v>1</v>
      </c>
      <c r="L13" s="26">
        <v>0.99</v>
      </c>
      <c r="M13" s="26">
        <v>0.99</v>
      </c>
      <c r="N13" s="26"/>
      <c r="O13" s="26"/>
      <c r="P13" s="26"/>
      <c r="Q13" s="61" t="s">
        <v>30</v>
      </c>
    </row>
    <row r="14" spans="1:17" s="70" customFormat="1" ht="357.75" customHeight="1" x14ac:dyDescent="0.2">
      <c r="A14" s="92"/>
      <c r="B14" s="22" t="s">
        <v>31</v>
      </c>
      <c r="C14" s="22" t="s">
        <v>32</v>
      </c>
      <c r="D14" s="22" t="s">
        <v>19</v>
      </c>
      <c r="E14" s="22" t="s">
        <v>33</v>
      </c>
      <c r="F14" s="28" t="s">
        <v>28</v>
      </c>
      <c r="G14" s="28" t="s">
        <v>34</v>
      </c>
      <c r="H14" s="30">
        <v>100</v>
      </c>
      <c r="I14" s="30">
        <v>40</v>
      </c>
      <c r="J14" s="32">
        <f t="shared" ref="J14" si="0">IFERROR(I14/H14,0)</f>
        <v>0.4</v>
      </c>
      <c r="K14" s="30">
        <v>100</v>
      </c>
      <c r="L14" s="30">
        <v>87.988</v>
      </c>
      <c r="M14" s="31">
        <v>0.87988</v>
      </c>
      <c r="N14" s="31"/>
      <c r="O14" s="31"/>
      <c r="P14" s="31"/>
      <c r="Q14" s="55" t="s">
        <v>35</v>
      </c>
    </row>
    <row r="15" spans="1:17" s="70" customFormat="1" ht="18" customHeight="1" x14ac:dyDescent="0.2">
      <c r="A15" s="22"/>
      <c r="B15" s="22"/>
      <c r="C15" s="22"/>
      <c r="D15" s="22"/>
      <c r="E15" s="22"/>
      <c r="F15" s="28"/>
      <c r="G15" s="28"/>
      <c r="H15" s="30"/>
      <c r="I15" s="30"/>
      <c r="J15" s="32"/>
      <c r="K15" s="30"/>
      <c r="L15" s="30"/>
      <c r="M15" s="66">
        <f>+(M13+M14)/2</f>
        <v>0.93493999999999999</v>
      </c>
      <c r="N15" s="31"/>
      <c r="O15" s="31"/>
      <c r="P15" s="31"/>
      <c r="Q15" s="81"/>
    </row>
    <row r="16" spans="1:17" s="79" customFormat="1" ht="165" x14ac:dyDescent="0.25">
      <c r="A16" s="92" t="s">
        <v>36</v>
      </c>
      <c r="B16" s="93" t="s">
        <v>37</v>
      </c>
      <c r="C16" s="55" t="s">
        <v>38</v>
      </c>
      <c r="D16" s="93" t="s">
        <v>20</v>
      </c>
      <c r="E16" s="55" t="s">
        <v>39</v>
      </c>
      <c r="F16" s="55" t="s">
        <v>28</v>
      </c>
      <c r="G16" s="55" t="s">
        <v>40</v>
      </c>
      <c r="H16" s="94">
        <v>0</v>
      </c>
      <c r="I16" s="94">
        <v>0</v>
      </c>
      <c r="J16" s="94">
        <v>0</v>
      </c>
      <c r="K16" s="94">
        <v>1</v>
      </c>
      <c r="L16" s="94">
        <v>1</v>
      </c>
      <c r="M16" s="95">
        <v>1</v>
      </c>
      <c r="N16" s="95"/>
      <c r="O16" s="95"/>
      <c r="P16" s="95"/>
      <c r="Q16" s="55" t="s">
        <v>41</v>
      </c>
    </row>
    <row r="17" spans="1:17" s="70" customFormat="1" ht="409.5" x14ac:dyDescent="0.2">
      <c r="A17" s="92"/>
      <c r="B17" s="28" t="s">
        <v>42</v>
      </c>
      <c r="C17" s="22" t="s">
        <v>43</v>
      </c>
      <c r="D17" s="22" t="s">
        <v>19</v>
      </c>
      <c r="E17" s="22" t="s">
        <v>44</v>
      </c>
      <c r="F17" s="22" t="s">
        <v>28</v>
      </c>
      <c r="G17" s="22" t="s">
        <v>40</v>
      </c>
      <c r="H17" s="30">
        <v>100</v>
      </c>
      <c r="I17" s="30">
        <v>66.67</v>
      </c>
      <c r="J17" s="32">
        <f t="shared" ref="J17:J18" si="1">IFERROR(I17/H17,0)</f>
        <v>0.66670000000000007</v>
      </c>
      <c r="K17" s="30">
        <v>100</v>
      </c>
      <c r="L17" s="30">
        <v>93.334000000000003</v>
      </c>
      <c r="M17" s="31">
        <v>0.93334000000000006</v>
      </c>
      <c r="N17" s="31"/>
      <c r="O17" s="31"/>
      <c r="P17" s="31"/>
      <c r="Q17" s="55" t="s">
        <v>45</v>
      </c>
    </row>
    <row r="18" spans="1:17" s="70" customFormat="1" ht="343.5" customHeight="1" x14ac:dyDescent="0.2">
      <c r="A18" s="92"/>
      <c r="B18" s="28" t="s">
        <v>46</v>
      </c>
      <c r="C18" s="22" t="s">
        <v>47</v>
      </c>
      <c r="D18" s="22" t="s">
        <v>18</v>
      </c>
      <c r="E18" s="22" t="s">
        <v>48</v>
      </c>
      <c r="F18" s="22" t="s">
        <v>28</v>
      </c>
      <c r="G18" s="22" t="s">
        <v>49</v>
      </c>
      <c r="H18" s="30">
        <v>2</v>
      </c>
      <c r="I18" s="30">
        <v>0.76</v>
      </c>
      <c r="J18" s="32">
        <f t="shared" si="1"/>
        <v>0.38</v>
      </c>
      <c r="K18" s="30">
        <v>16</v>
      </c>
      <c r="L18" s="30">
        <v>14.76</v>
      </c>
      <c r="M18" s="31">
        <v>0.92249999999999999</v>
      </c>
      <c r="N18" s="31"/>
      <c r="O18" s="31"/>
      <c r="P18" s="31"/>
      <c r="Q18" s="55" t="s">
        <v>50</v>
      </c>
    </row>
    <row r="19" spans="1:17" s="70" customFormat="1" ht="120" x14ac:dyDescent="0.2">
      <c r="A19" s="92"/>
      <c r="B19" s="28" t="s">
        <v>51</v>
      </c>
      <c r="C19" s="22" t="str">
        <f>+[1]Hoja1!$C$16</f>
        <v>Porcentaje de avance en la implementación de la Política de Gobierno Digital acorde a la normativa distrital y nacional en la Secretaría de Seguridad, Convivencia y Justicia</v>
      </c>
      <c r="D19" s="22" t="s">
        <v>20</v>
      </c>
      <c r="E19" s="22" t="str">
        <f>+[1]Hoja1!$E$16</f>
        <v>Sistema SEGPLAN</v>
      </c>
      <c r="F19" s="22" t="str">
        <f>+[1]Hoja1!$F$16</f>
        <v>Dirección de Tecnología y Sistemas de información</v>
      </c>
      <c r="G19" s="19" t="str">
        <f>+[1]Hoja1!$G$16</f>
        <v>Diana Lucia Sánchez  Morales</v>
      </c>
      <c r="H19" s="20">
        <f>+[1]Hoja1!$I$16</f>
        <v>100</v>
      </c>
      <c r="I19" s="20">
        <f>+[1]Hoja1!$J$16</f>
        <v>100</v>
      </c>
      <c r="J19" s="21">
        <f>+[1]Hoja1!$K$16</f>
        <v>1</v>
      </c>
      <c r="K19" s="20">
        <f>+[1]Hoja1!$M$16</f>
        <v>100</v>
      </c>
      <c r="L19" s="20">
        <f>+[1]Hoja1!$N$16</f>
        <v>100</v>
      </c>
      <c r="M19" s="21">
        <f>+[1]Hoja1!$O$16</f>
        <v>1</v>
      </c>
      <c r="N19" s="21"/>
      <c r="O19" s="21"/>
      <c r="P19" s="21"/>
      <c r="Q19" s="96" t="str">
        <f>+[1]Hoja1!$L$16</f>
        <v>Implementación de la Politica de Gobierno Digital a través de la ejecución de los planes de trabajo alineados a las metas del proyecto de inversión  y a los dominios de MinTIC:
•  Infraestructura y servicios Tecnologicos    86 %
• . Uso y Apropiación: 75%
•  Sistemas de Información: 70%
•  Servicios ciudadanos digitales: 70%
• . Documentos asociados a Gobierno TI: 80%"</v>
      </c>
    </row>
    <row r="20" spans="1:17" s="70" customFormat="1" ht="390" x14ac:dyDescent="0.2">
      <c r="A20" s="92"/>
      <c r="B20" s="28" t="s">
        <v>52</v>
      </c>
      <c r="C20" s="22" t="str">
        <f>+[1]Hoja1!$C$17</f>
        <v>Porcentaje de avance en la implementación de la Política de Seguridad Digital acorde a la normativa distrital y nacional en la Secretaría de Seguridad, Convivencia y Justicia</v>
      </c>
      <c r="D20" s="22" t="s">
        <v>20</v>
      </c>
      <c r="E20" s="28" t="s">
        <v>53</v>
      </c>
      <c r="F20" s="28" t="s">
        <v>28</v>
      </c>
      <c r="G20" s="28" t="s">
        <v>54</v>
      </c>
      <c r="H20" s="30">
        <v>50</v>
      </c>
      <c r="I20" s="30">
        <v>48.9</v>
      </c>
      <c r="J20" s="32">
        <f>IFERROR(IF(I20=0,0,(I20-#REF!)/(H20-#REF!)),0)</f>
        <v>0</v>
      </c>
      <c r="K20" s="43">
        <v>0.5</v>
      </c>
      <c r="L20" s="44">
        <v>0.49299999999999999</v>
      </c>
      <c r="M20" s="45">
        <v>0.97899999999999998</v>
      </c>
      <c r="N20" s="45"/>
      <c r="O20" s="45"/>
      <c r="P20" s="45"/>
      <c r="Q20" s="61" t="s">
        <v>55</v>
      </c>
    </row>
    <row r="21" spans="1:17" s="70" customFormat="1" ht="215.25" customHeight="1" x14ac:dyDescent="0.2">
      <c r="A21" s="92"/>
      <c r="B21" s="28" t="s">
        <v>56</v>
      </c>
      <c r="C21" s="22" t="str">
        <f>+[1]Hoja1!$C$18</f>
        <v xml:space="preserve">Número de investigaciones realizadas para construir las herramientas, insumos y/o recomendaciones que faciliten la toma de decisiones de la Secretaría de Seguridad, Convivencia y Acceso a la Justicia </v>
      </c>
      <c r="D21" s="22" t="s">
        <v>18</v>
      </c>
      <c r="E21" s="28" t="s">
        <v>57</v>
      </c>
      <c r="F21" s="28" t="s">
        <v>28</v>
      </c>
      <c r="G21" s="28" t="s">
        <v>58</v>
      </c>
      <c r="H21" s="30">
        <v>1</v>
      </c>
      <c r="I21" s="30">
        <v>0.39</v>
      </c>
      <c r="J21" s="32">
        <f t="shared" ref="J21:J24" si="2">IFERROR(I21/H21,0)</f>
        <v>0.39</v>
      </c>
      <c r="K21" s="30">
        <v>8</v>
      </c>
      <c r="L21" s="30">
        <v>7.39</v>
      </c>
      <c r="M21" s="31">
        <v>0.92379999999999995</v>
      </c>
      <c r="N21" s="31"/>
      <c r="O21" s="31"/>
      <c r="P21" s="31"/>
      <c r="Q21" s="55" t="s">
        <v>59</v>
      </c>
    </row>
    <row r="22" spans="1:17" s="70" customFormat="1" ht="215.25" customHeight="1" x14ac:dyDescent="0.2">
      <c r="A22" s="92"/>
      <c r="B22" s="28" t="s">
        <v>60</v>
      </c>
      <c r="C22" s="28" t="s">
        <v>61</v>
      </c>
      <c r="D22" s="22" t="s">
        <v>20</v>
      </c>
      <c r="E22" s="28" t="s">
        <v>62</v>
      </c>
      <c r="F22" s="28" t="s">
        <v>28</v>
      </c>
      <c r="G22" s="28" t="s">
        <v>63</v>
      </c>
      <c r="H22" s="30">
        <v>100</v>
      </c>
      <c r="I22" s="30">
        <v>99</v>
      </c>
      <c r="J22" s="32">
        <f t="shared" si="2"/>
        <v>0.99</v>
      </c>
      <c r="K22" s="30">
        <v>100</v>
      </c>
      <c r="L22" s="30">
        <v>99</v>
      </c>
      <c r="M22" s="32">
        <f t="shared" ref="M22:M24" si="3">IFERROR(L22/K22,0)</f>
        <v>0.99</v>
      </c>
      <c r="N22" s="32"/>
      <c r="O22" s="32"/>
      <c r="P22" s="32"/>
      <c r="Q22" s="55" t="s">
        <v>64</v>
      </c>
    </row>
    <row r="23" spans="1:17" s="70" customFormat="1" ht="215.25" customHeight="1" x14ac:dyDescent="0.2">
      <c r="A23" s="92"/>
      <c r="B23" s="28" t="s">
        <v>65</v>
      </c>
      <c r="C23" s="28" t="s">
        <v>66</v>
      </c>
      <c r="D23" s="22" t="s">
        <v>20</v>
      </c>
      <c r="E23" s="28" t="s">
        <v>67</v>
      </c>
      <c r="F23" s="28" t="s">
        <v>28</v>
      </c>
      <c r="G23" s="28" t="s">
        <v>68</v>
      </c>
      <c r="H23" s="30">
        <v>100</v>
      </c>
      <c r="I23" s="30">
        <v>96</v>
      </c>
      <c r="J23" s="32">
        <f t="shared" si="2"/>
        <v>0.96</v>
      </c>
      <c r="K23" s="30">
        <v>100</v>
      </c>
      <c r="L23" s="30">
        <v>96</v>
      </c>
      <c r="M23" s="32">
        <f t="shared" si="3"/>
        <v>0.96</v>
      </c>
      <c r="N23" s="32"/>
      <c r="O23" s="32"/>
      <c r="P23" s="32"/>
      <c r="Q23" s="55" t="s">
        <v>69</v>
      </c>
    </row>
    <row r="24" spans="1:17" s="70" customFormat="1" ht="215.25" customHeight="1" x14ac:dyDescent="0.2">
      <c r="A24" s="92"/>
      <c r="B24" s="28" t="s">
        <v>70</v>
      </c>
      <c r="C24" s="28" t="s">
        <v>71</v>
      </c>
      <c r="D24" s="22" t="s">
        <v>20</v>
      </c>
      <c r="E24" s="28" t="s">
        <v>72</v>
      </c>
      <c r="F24" s="28" t="s">
        <v>28</v>
      </c>
      <c r="G24" s="28" t="s">
        <v>68</v>
      </c>
      <c r="H24" s="30">
        <v>100</v>
      </c>
      <c r="I24" s="30">
        <v>90</v>
      </c>
      <c r="J24" s="32">
        <f t="shared" si="2"/>
        <v>0.9</v>
      </c>
      <c r="K24" s="30">
        <v>100</v>
      </c>
      <c r="L24" s="30">
        <v>90</v>
      </c>
      <c r="M24" s="32">
        <f t="shared" si="3"/>
        <v>0.9</v>
      </c>
      <c r="N24" s="32"/>
      <c r="O24" s="32"/>
      <c r="P24" s="32"/>
      <c r="Q24" s="62" t="s">
        <v>73</v>
      </c>
    </row>
    <row r="25" spans="1:17" s="70" customFormat="1" ht="215.25" customHeight="1" x14ac:dyDescent="0.2">
      <c r="A25" s="92"/>
      <c r="B25" s="28" t="s">
        <v>74</v>
      </c>
      <c r="C25" s="28" t="s">
        <v>75</v>
      </c>
      <c r="D25" s="22" t="s">
        <v>20</v>
      </c>
      <c r="E25" s="28" t="s">
        <v>76</v>
      </c>
      <c r="F25" s="28" t="s">
        <v>28</v>
      </c>
      <c r="G25" s="28" t="s">
        <v>68</v>
      </c>
      <c r="H25" s="30">
        <v>5812</v>
      </c>
      <c r="I25" s="30">
        <v>9971</v>
      </c>
      <c r="J25" s="31">
        <v>6.1987500000000004</v>
      </c>
      <c r="K25" s="30">
        <v>5812</v>
      </c>
      <c r="L25" s="30">
        <v>9971</v>
      </c>
      <c r="M25" s="31">
        <v>1</v>
      </c>
      <c r="N25" s="31"/>
      <c r="O25" s="31"/>
      <c r="P25" s="31"/>
      <c r="Q25" s="55" t="s">
        <v>77</v>
      </c>
    </row>
    <row r="26" spans="1:17" s="70" customFormat="1" ht="135" x14ac:dyDescent="0.2">
      <c r="A26" s="92"/>
      <c r="B26" s="28" t="s">
        <v>78</v>
      </c>
      <c r="C26" s="28" t="s">
        <v>79</v>
      </c>
      <c r="D26" s="22" t="s">
        <v>20</v>
      </c>
      <c r="E26" s="28" t="s">
        <v>80</v>
      </c>
      <c r="F26" s="28" t="s">
        <v>28</v>
      </c>
      <c r="G26" s="28" t="s">
        <v>68</v>
      </c>
      <c r="H26" s="30">
        <v>100</v>
      </c>
      <c r="I26" s="30">
        <v>95</v>
      </c>
      <c r="J26" s="32">
        <f t="shared" ref="J26" si="4">IFERROR(I26/H26,0)</f>
        <v>0.95</v>
      </c>
      <c r="K26" s="30">
        <v>100</v>
      </c>
      <c r="L26" s="30">
        <v>95</v>
      </c>
      <c r="M26" s="32">
        <f t="shared" ref="M26" si="5">IFERROR(L26/K26,0)</f>
        <v>0.95</v>
      </c>
      <c r="N26" s="32"/>
      <c r="O26" s="32"/>
      <c r="P26" s="32"/>
      <c r="Q26" s="55" t="s">
        <v>81</v>
      </c>
    </row>
    <row r="27" spans="1:17" s="70" customFormat="1" ht="75" x14ac:dyDescent="0.2">
      <c r="A27" s="92"/>
      <c r="B27" s="28" t="s">
        <v>82</v>
      </c>
      <c r="C27" s="33" t="s">
        <v>83</v>
      </c>
      <c r="D27" s="22" t="s">
        <v>18</v>
      </c>
      <c r="E27" s="33" t="s">
        <v>84</v>
      </c>
      <c r="F27" s="28" t="s">
        <v>28</v>
      </c>
      <c r="G27" s="28" t="s">
        <v>29</v>
      </c>
      <c r="H27" s="30">
        <v>0</v>
      </c>
      <c r="I27" s="30">
        <v>0</v>
      </c>
      <c r="J27" s="32">
        <f>IFERROR(I27/H27,0)</f>
        <v>0</v>
      </c>
      <c r="K27" s="34">
        <v>1500</v>
      </c>
      <c r="L27" s="34">
        <v>1500</v>
      </c>
      <c r="M27" s="35">
        <v>1</v>
      </c>
      <c r="N27" s="35"/>
      <c r="O27" s="35"/>
      <c r="P27" s="35"/>
      <c r="Q27" s="55" t="s">
        <v>85</v>
      </c>
    </row>
    <row r="28" spans="1:17" s="70" customFormat="1" ht="15" x14ac:dyDescent="0.2">
      <c r="A28" s="22"/>
      <c r="B28" s="28"/>
      <c r="C28" s="33"/>
      <c r="D28" s="22"/>
      <c r="E28" s="33"/>
      <c r="F28" s="28"/>
      <c r="G28" s="28"/>
      <c r="H28" s="30"/>
      <c r="I28" s="30"/>
      <c r="J28" s="32"/>
      <c r="K28" s="34"/>
      <c r="L28" s="34"/>
      <c r="M28" s="36">
        <f>+SUM(M16:M27)/12</f>
        <v>0.96321999999999985</v>
      </c>
      <c r="N28" s="36"/>
      <c r="O28" s="36"/>
      <c r="P28" s="36"/>
      <c r="Q28" s="81"/>
    </row>
    <row r="29" spans="1:17" s="70" customFormat="1" ht="215.25" customHeight="1" x14ac:dyDescent="0.2">
      <c r="A29" s="46" t="s">
        <v>86</v>
      </c>
      <c r="B29" s="28" t="s">
        <v>258</v>
      </c>
      <c r="C29" s="28" t="s">
        <v>87</v>
      </c>
      <c r="D29" s="47" t="s">
        <v>20</v>
      </c>
      <c r="E29" s="28" t="s">
        <v>88</v>
      </c>
      <c r="F29" s="28" t="s">
        <v>28</v>
      </c>
      <c r="G29" s="28" t="s">
        <v>63</v>
      </c>
      <c r="H29" s="35">
        <v>1</v>
      </c>
      <c r="I29" s="36">
        <v>0.996</v>
      </c>
      <c r="J29" s="36">
        <v>0.996</v>
      </c>
      <c r="K29" s="35">
        <v>1</v>
      </c>
      <c r="L29" s="36">
        <v>0.996</v>
      </c>
      <c r="M29" s="36">
        <v>0.996</v>
      </c>
      <c r="N29" s="36"/>
      <c r="O29" s="36"/>
      <c r="P29" s="36"/>
      <c r="Q29" s="55" t="s">
        <v>89</v>
      </c>
    </row>
    <row r="30" spans="1:17" s="70" customFormat="1" ht="15.75" x14ac:dyDescent="0.2">
      <c r="A30" s="46"/>
      <c r="B30" s="28"/>
      <c r="C30" s="28"/>
      <c r="D30" s="47"/>
      <c r="E30" s="28"/>
      <c r="F30" s="28"/>
      <c r="G30" s="28"/>
      <c r="H30" s="35"/>
      <c r="I30" s="36"/>
      <c r="J30" s="36"/>
      <c r="K30" s="35"/>
      <c r="L30" s="36"/>
      <c r="M30" s="65">
        <f>+M29</f>
        <v>0.996</v>
      </c>
      <c r="N30" s="36"/>
      <c r="O30" s="36"/>
      <c r="P30" s="36"/>
      <c r="Q30" s="81"/>
    </row>
    <row r="31" spans="1:17" s="70" customFormat="1" ht="270" x14ac:dyDescent="0.2">
      <c r="A31" s="92" t="s">
        <v>90</v>
      </c>
      <c r="B31" s="28" t="s">
        <v>91</v>
      </c>
      <c r="C31" s="28" t="s">
        <v>92</v>
      </c>
      <c r="D31" s="47" t="s">
        <v>18</v>
      </c>
      <c r="E31" s="28" t="s">
        <v>93</v>
      </c>
      <c r="F31" s="28" t="s">
        <v>28</v>
      </c>
      <c r="G31" s="28" t="s">
        <v>94</v>
      </c>
      <c r="H31" s="37">
        <v>48</v>
      </c>
      <c r="I31" s="37">
        <v>37</v>
      </c>
      <c r="J31" s="38">
        <v>0.77080000000000004</v>
      </c>
      <c r="K31" s="37">
        <v>300</v>
      </c>
      <c r="L31" s="37">
        <v>289</v>
      </c>
      <c r="M31" s="36">
        <v>0.96330000000000005</v>
      </c>
      <c r="N31" s="36"/>
      <c r="O31" s="36"/>
      <c r="P31" s="36"/>
      <c r="Q31" s="55" t="s">
        <v>95</v>
      </c>
    </row>
    <row r="32" spans="1:17" s="70" customFormat="1" ht="360" x14ac:dyDescent="0.2">
      <c r="A32" s="92"/>
      <c r="B32" s="28" t="s">
        <v>96</v>
      </c>
      <c r="C32" s="28" t="s">
        <v>97</v>
      </c>
      <c r="D32" s="47" t="s">
        <v>18</v>
      </c>
      <c r="E32" s="28" t="s">
        <v>98</v>
      </c>
      <c r="F32" s="28" t="s">
        <v>28</v>
      </c>
      <c r="G32" s="28" t="s">
        <v>94</v>
      </c>
      <c r="H32" s="37">
        <v>40</v>
      </c>
      <c r="I32" s="37">
        <v>32</v>
      </c>
      <c r="J32" s="38">
        <v>0.8</v>
      </c>
      <c r="K32" s="37">
        <v>800</v>
      </c>
      <c r="L32" s="37">
        <v>792</v>
      </c>
      <c r="M32" s="36">
        <v>0.99</v>
      </c>
      <c r="N32" s="36"/>
      <c r="O32" s="36"/>
      <c r="P32" s="36"/>
      <c r="Q32" s="55" t="s">
        <v>99</v>
      </c>
    </row>
    <row r="33" spans="1:17" s="70" customFormat="1" ht="215.25" customHeight="1" x14ac:dyDescent="0.2">
      <c r="A33" s="92"/>
      <c r="B33" s="28" t="s">
        <v>100</v>
      </c>
      <c r="C33" s="28" t="s">
        <v>101</v>
      </c>
      <c r="D33" s="47" t="s">
        <v>18</v>
      </c>
      <c r="E33" s="28" t="s">
        <v>102</v>
      </c>
      <c r="F33" s="28" t="s">
        <v>28</v>
      </c>
      <c r="G33" s="28" t="s">
        <v>94</v>
      </c>
      <c r="H33" s="37">
        <v>84</v>
      </c>
      <c r="I33" s="37">
        <v>74</v>
      </c>
      <c r="J33" s="38">
        <v>0.88100000000000001</v>
      </c>
      <c r="K33" s="37">
        <v>1500</v>
      </c>
      <c r="L33" s="37">
        <v>1488</v>
      </c>
      <c r="M33" s="36">
        <v>0.99329999999999996</v>
      </c>
      <c r="N33" s="36"/>
      <c r="O33" s="36"/>
      <c r="P33" s="36"/>
      <c r="Q33" s="55" t="s">
        <v>103</v>
      </c>
    </row>
    <row r="34" spans="1:17" s="70" customFormat="1" ht="215.25" customHeight="1" x14ac:dyDescent="0.2">
      <c r="A34" s="92"/>
      <c r="B34" s="28" t="s">
        <v>104</v>
      </c>
      <c r="C34" s="28" t="s">
        <v>105</v>
      </c>
      <c r="D34" s="47" t="s">
        <v>106</v>
      </c>
      <c r="E34" s="28" t="s">
        <v>107</v>
      </c>
      <c r="F34" s="28" t="s">
        <v>28</v>
      </c>
      <c r="G34" s="28" t="s">
        <v>63</v>
      </c>
      <c r="H34" s="34">
        <v>500</v>
      </c>
      <c r="I34" s="34">
        <v>514</v>
      </c>
      <c r="J34" s="35">
        <v>1.028</v>
      </c>
      <c r="K34" s="37">
        <v>10121</v>
      </c>
      <c r="L34" s="37">
        <v>10135</v>
      </c>
      <c r="M34" s="36">
        <v>1.0014000000000001</v>
      </c>
      <c r="N34" s="36"/>
      <c r="O34" s="36"/>
      <c r="P34" s="36"/>
      <c r="Q34" s="55" t="s">
        <v>108</v>
      </c>
    </row>
    <row r="35" spans="1:17" s="70" customFormat="1" ht="15.75" x14ac:dyDescent="0.2">
      <c r="A35" s="22"/>
      <c r="B35" s="28"/>
      <c r="C35" s="28"/>
      <c r="D35" s="47"/>
      <c r="E35" s="28"/>
      <c r="F35" s="28"/>
      <c r="G35" s="28"/>
      <c r="H35" s="34"/>
      <c r="I35" s="34"/>
      <c r="J35" s="35"/>
      <c r="K35" s="37"/>
      <c r="L35" s="37"/>
      <c r="M35" s="69">
        <f>+SUM(M31:M34)/4</f>
        <v>0.9870000000000001</v>
      </c>
      <c r="N35" s="35"/>
      <c r="O35" s="35"/>
      <c r="P35" s="35"/>
      <c r="Q35" s="81"/>
    </row>
    <row r="36" spans="1:17" s="70" customFormat="1" ht="225" x14ac:dyDescent="0.2">
      <c r="A36" s="92" t="s">
        <v>109</v>
      </c>
      <c r="B36" s="28" t="s">
        <v>110</v>
      </c>
      <c r="C36" s="28" t="s">
        <v>111</v>
      </c>
      <c r="D36" s="48" t="s">
        <v>20</v>
      </c>
      <c r="E36" s="28" t="s">
        <v>112</v>
      </c>
      <c r="F36" s="28" t="s">
        <v>28</v>
      </c>
      <c r="G36" s="28" t="s">
        <v>113</v>
      </c>
      <c r="H36" s="35">
        <v>1</v>
      </c>
      <c r="I36" s="36">
        <v>0.94799999999999995</v>
      </c>
      <c r="J36" s="36">
        <v>0.94799999999999995</v>
      </c>
      <c r="K36" s="35">
        <v>1</v>
      </c>
      <c r="L36" s="36">
        <v>0.94799999999999995</v>
      </c>
      <c r="M36" s="36">
        <v>0.94799999999999995</v>
      </c>
      <c r="N36" s="36"/>
      <c r="O36" s="36"/>
      <c r="P36" s="36"/>
      <c r="Q36" s="55" t="s">
        <v>114</v>
      </c>
    </row>
    <row r="37" spans="1:17" s="70" customFormat="1" ht="195" x14ac:dyDescent="0.2">
      <c r="A37" s="92"/>
      <c r="B37" s="28" t="s">
        <v>115</v>
      </c>
      <c r="C37" s="28" t="s">
        <v>116</v>
      </c>
      <c r="D37" s="48" t="s">
        <v>117</v>
      </c>
      <c r="E37" s="28" t="s">
        <v>118</v>
      </c>
      <c r="F37" s="28" t="s">
        <v>28</v>
      </c>
      <c r="G37" s="28" t="s">
        <v>63</v>
      </c>
      <c r="H37" s="34">
        <v>800</v>
      </c>
      <c r="I37" s="34">
        <v>326</v>
      </c>
      <c r="J37" s="36">
        <v>0.40749999999999997</v>
      </c>
      <c r="K37" s="35">
        <v>1.0569</v>
      </c>
      <c r="L37" s="36">
        <v>1</v>
      </c>
      <c r="M37" s="36">
        <v>0.92700000000000005</v>
      </c>
      <c r="N37" s="36"/>
      <c r="O37" s="36"/>
      <c r="P37" s="36"/>
      <c r="Q37" s="55" t="s">
        <v>119</v>
      </c>
    </row>
    <row r="38" spans="1:17" s="70" customFormat="1" ht="215.25" customHeight="1" x14ac:dyDescent="0.2">
      <c r="A38" s="92"/>
      <c r="B38" s="28" t="s">
        <v>120</v>
      </c>
      <c r="C38" s="28" t="s">
        <v>121</v>
      </c>
      <c r="D38" s="48" t="s">
        <v>122</v>
      </c>
      <c r="E38" s="28" t="s">
        <v>123</v>
      </c>
      <c r="F38" s="28" t="s">
        <v>28</v>
      </c>
      <c r="G38" s="28" t="s">
        <v>34</v>
      </c>
      <c r="H38" s="30">
        <v>100</v>
      </c>
      <c r="I38" s="30">
        <v>95.82</v>
      </c>
      <c r="J38" s="31">
        <v>0.95819999999999994</v>
      </c>
      <c r="K38" s="30">
        <v>100</v>
      </c>
      <c r="L38" s="30">
        <v>95.82</v>
      </c>
      <c r="M38" s="31">
        <v>0.95819999999999994</v>
      </c>
      <c r="N38" s="31"/>
      <c r="O38" s="31"/>
      <c r="P38" s="31"/>
      <c r="Q38" s="61" t="s">
        <v>124</v>
      </c>
    </row>
    <row r="39" spans="1:17" s="70" customFormat="1" ht="215.25" customHeight="1" x14ac:dyDescent="0.2">
      <c r="A39" s="92"/>
      <c r="B39" s="28" t="s">
        <v>125</v>
      </c>
      <c r="C39" s="28" t="s">
        <v>126</v>
      </c>
      <c r="D39" s="48" t="s">
        <v>20</v>
      </c>
      <c r="E39" s="28" t="s">
        <v>127</v>
      </c>
      <c r="F39" s="28" t="s">
        <v>28</v>
      </c>
      <c r="G39" s="28" t="s">
        <v>34</v>
      </c>
      <c r="H39" s="30">
        <v>100</v>
      </c>
      <c r="I39" s="30">
        <v>58.3</v>
      </c>
      <c r="J39" s="32">
        <f t="shared" ref="J39:J40" si="6">IFERROR(I39/H39,0)</f>
        <v>0.58299999999999996</v>
      </c>
      <c r="K39" s="30">
        <v>100</v>
      </c>
      <c r="L39" s="30">
        <v>91.660000000000011</v>
      </c>
      <c r="M39" s="31">
        <v>0.91660000000000008</v>
      </c>
      <c r="N39" s="31"/>
      <c r="O39" s="31"/>
      <c r="P39" s="31"/>
      <c r="Q39" s="61" t="s">
        <v>128</v>
      </c>
    </row>
    <row r="40" spans="1:17" s="70" customFormat="1" ht="215.25" customHeight="1" x14ac:dyDescent="0.2">
      <c r="A40" s="92"/>
      <c r="B40" s="28" t="s">
        <v>129</v>
      </c>
      <c r="C40" s="28" t="s">
        <v>130</v>
      </c>
      <c r="D40" s="48" t="s">
        <v>131</v>
      </c>
      <c r="E40" s="28" t="s">
        <v>132</v>
      </c>
      <c r="F40" s="28" t="s">
        <v>28</v>
      </c>
      <c r="G40" s="28" t="s">
        <v>133</v>
      </c>
      <c r="H40" s="30">
        <v>100</v>
      </c>
      <c r="I40" s="30">
        <v>45</v>
      </c>
      <c r="J40" s="32">
        <f t="shared" si="6"/>
        <v>0.45</v>
      </c>
      <c r="K40" s="30">
        <v>100</v>
      </c>
      <c r="L40" s="30">
        <v>89</v>
      </c>
      <c r="M40" s="31">
        <v>0.89</v>
      </c>
      <c r="N40" s="31"/>
      <c r="O40" s="31"/>
      <c r="P40" s="31"/>
      <c r="Q40" s="61" t="s">
        <v>134</v>
      </c>
    </row>
    <row r="41" spans="1:17" s="70" customFormat="1" ht="15.75" x14ac:dyDescent="0.2">
      <c r="A41" s="22"/>
      <c r="B41" s="28"/>
      <c r="C41" s="28"/>
      <c r="D41" s="48"/>
      <c r="E41" s="28"/>
      <c r="F41" s="28"/>
      <c r="G41" s="28"/>
      <c r="H41" s="30"/>
      <c r="I41" s="30"/>
      <c r="J41" s="32"/>
      <c r="K41" s="30"/>
      <c r="L41" s="30"/>
      <c r="M41" s="68">
        <f>+SUM(M36:M40)/5</f>
        <v>0.9279599999999999</v>
      </c>
      <c r="N41" s="39"/>
      <c r="O41" s="39"/>
      <c r="P41" s="39"/>
      <c r="Q41" s="82"/>
    </row>
    <row r="42" spans="1:17" s="70" customFormat="1" ht="409.5" x14ac:dyDescent="0.2">
      <c r="A42" s="92" t="s">
        <v>135</v>
      </c>
      <c r="B42" s="28" t="s">
        <v>136</v>
      </c>
      <c r="C42" s="28" t="s">
        <v>137</v>
      </c>
      <c r="D42" s="49" t="s">
        <v>20</v>
      </c>
      <c r="E42" s="28" t="s">
        <v>138</v>
      </c>
      <c r="F42" s="28" t="s">
        <v>28</v>
      </c>
      <c r="G42" s="28" t="s">
        <v>139</v>
      </c>
      <c r="H42" s="37">
        <v>100</v>
      </c>
      <c r="I42" s="37">
        <v>97</v>
      </c>
      <c r="J42" s="38">
        <v>0.97</v>
      </c>
      <c r="K42" s="29">
        <v>100</v>
      </c>
      <c r="L42" s="29">
        <v>97</v>
      </c>
      <c r="M42" s="26">
        <v>0.97</v>
      </c>
      <c r="N42" s="26"/>
      <c r="O42" s="26"/>
      <c r="P42" s="26"/>
      <c r="Q42" s="55" t="s">
        <v>140</v>
      </c>
    </row>
    <row r="43" spans="1:17" s="70" customFormat="1" ht="215.25" customHeight="1" x14ac:dyDescent="0.2">
      <c r="A43" s="92"/>
      <c r="B43" s="28" t="s">
        <v>141</v>
      </c>
      <c r="C43" s="28" t="s">
        <v>142</v>
      </c>
      <c r="D43" s="49" t="s">
        <v>18</v>
      </c>
      <c r="E43" s="28" t="s">
        <v>143</v>
      </c>
      <c r="F43" s="28" t="s">
        <v>28</v>
      </c>
      <c r="G43" s="40" t="s">
        <v>40</v>
      </c>
      <c r="H43" s="37">
        <v>0</v>
      </c>
      <c r="I43" s="37">
        <v>0</v>
      </c>
      <c r="J43" s="38">
        <v>0</v>
      </c>
      <c r="K43" s="71">
        <v>2</v>
      </c>
      <c r="L43" s="71">
        <v>2</v>
      </c>
      <c r="M43" s="72">
        <v>1</v>
      </c>
      <c r="N43" s="31"/>
      <c r="O43" s="31"/>
      <c r="P43" s="31"/>
      <c r="Q43" s="27" t="s">
        <v>144</v>
      </c>
    </row>
    <row r="44" spans="1:17" s="70" customFormat="1" ht="215.25" customHeight="1" x14ac:dyDescent="0.2">
      <c r="A44" s="92"/>
      <c r="B44" s="28" t="s">
        <v>145</v>
      </c>
      <c r="C44" s="28" t="s">
        <v>146</v>
      </c>
      <c r="D44" s="49" t="s">
        <v>19</v>
      </c>
      <c r="E44" s="28" t="s">
        <v>147</v>
      </c>
      <c r="F44" s="28" t="s">
        <v>28</v>
      </c>
      <c r="G44" s="28" t="s">
        <v>148</v>
      </c>
      <c r="H44" s="41">
        <v>100</v>
      </c>
      <c r="I44" s="41">
        <v>53.8</v>
      </c>
      <c r="J44" s="31">
        <f t="shared" ref="J44" si="7">IF(H44=0,0,I44/H44)</f>
        <v>0.53799999999999992</v>
      </c>
      <c r="K44" s="73">
        <v>100</v>
      </c>
      <c r="L44" s="73">
        <v>90.660000000000011</v>
      </c>
      <c r="M44" s="74">
        <v>0.90660000000000007</v>
      </c>
      <c r="N44" s="26"/>
      <c r="O44" s="26"/>
      <c r="P44" s="26"/>
      <c r="Q44" s="55" t="s">
        <v>149</v>
      </c>
    </row>
    <row r="45" spans="1:17" s="70" customFormat="1" ht="215.25" customHeight="1" x14ac:dyDescent="0.2">
      <c r="A45" s="92"/>
      <c r="B45" s="28" t="s">
        <v>150</v>
      </c>
      <c r="C45" s="28" t="s">
        <v>151</v>
      </c>
      <c r="D45" s="49" t="s">
        <v>20</v>
      </c>
      <c r="E45" s="28" t="s">
        <v>152</v>
      </c>
      <c r="F45" s="28" t="s">
        <v>28</v>
      </c>
      <c r="G45" s="28" t="s">
        <v>148</v>
      </c>
      <c r="H45" s="41">
        <v>3</v>
      </c>
      <c r="I45" s="41">
        <v>3</v>
      </c>
      <c r="J45" s="31">
        <f t="shared" ref="J45" si="8">IFERROR(I45/H45,0)</f>
        <v>1</v>
      </c>
      <c r="K45" s="71">
        <v>3</v>
      </c>
      <c r="L45" s="71">
        <v>3</v>
      </c>
      <c r="M45" s="72">
        <v>1</v>
      </c>
      <c r="N45" s="26"/>
      <c r="O45" s="26"/>
      <c r="P45" s="26"/>
      <c r="Q45" s="55" t="s">
        <v>153</v>
      </c>
    </row>
    <row r="46" spans="1:17" s="70" customFormat="1" ht="215.25" customHeight="1" x14ac:dyDescent="0.2">
      <c r="A46" s="92"/>
      <c r="B46" s="28" t="s">
        <v>154</v>
      </c>
      <c r="C46" s="28" t="s">
        <v>155</v>
      </c>
      <c r="D46" s="49" t="s">
        <v>20</v>
      </c>
      <c r="E46" s="28" t="s">
        <v>156</v>
      </c>
      <c r="F46" s="28" t="s">
        <v>28</v>
      </c>
      <c r="G46" s="28" t="s">
        <v>148</v>
      </c>
      <c r="H46" s="41">
        <v>100</v>
      </c>
      <c r="I46" s="41">
        <v>95.8</v>
      </c>
      <c r="J46" s="31">
        <v>0.95799999999999996</v>
      </c>
      <c r="K46" s="73">
        <v>100</v>
      </c>
      <c r="L46" s="73">
        <v>95.8</v>
      </c>
      <c r="M46" s="75">
        <f t="shared" ref="M46" si="9">IFERROR(L46/K46,0)</f>
        <v>0.95799999999999996</v>
      </c>
      <c r="N46" s="26"/>
      <c r="O46" s="26"/>
      <c r="P46" s="26"/>
      <c r="Q46" s="55" t="s">
        <v>157</v>
      </c>
    </row>
    <row r="47" spans="1:17" s="70" customFormat="1" ht="215.25" customHeight="1" x14ac:dyDescent="0.2">
      <c r="A47" s="92"/>
      <c r="B47" s="28" t="s">
        <v>158</v>
      </c>
      <c r="C47" s="28" t="s">
        <v>159</v>
      </c>
      <c r="D47" s="49" t="s">
        <v>20</v>
      </c>
      <c r="E47" s="28" t="s">
        <v>160</v>
      </c>
      <c r="F47" s="28" t="s">
        <v>28</v>
      </c>
      <c r="G47" s="28" t="s">
        <v>161</v>
      </c>
      <c r="H47" s="30">
        <v>0</v>
      </c>
      <c r="I47" s="30">
        <v>0</v>
      </c>
      <c r="J47" s="32">
        <f t="shared" ref="J47" si="10">IFERROR(I47/H47,0)</f>
        <v>0</v>
      </c>
      <c r="K47" s="71">
        <v>5</v>
      </c>
      <c r="L47" s="71">
        <v>5</v>
      </c>
      <c r="M47" s="72">
        <v>1</v>
      </c>
      <c r="N47" s="42"/>
      <c r="O47" s="42"/>
      <c r="P47" s="42"/>
      <c r="Q47" s="61" t="s">
        <v>162</v>
      </c>
    </row>
    <row r="48" spans="1:17" s="70" customFormat="1" ht="215.25" customHeight="1" x14ac:dyDescent="0.2">
      <c r="A48" s="92"/>
      <c r="B48" s="28" t="s">
        <v>163</v>
      </c>
      <c r="C48" s="28" t="s">
        <v>164</v>
      </c>
      <c r="D48" s="49" t="s">
        <v>20</v>
      </c>
      <c r="E48" s="28" t="s">
        <v>165</v>
      </c>
      <c r="F48" s="28" t="s">
        <v>28</v>
      </c>
      <c r="G48" s="28" t="s">
        <v>161</v>
      </c>
      <c r="H48" s="29">
        <v>7</v>
      </c>
      <c r="I48" s="29">
        <v>7</v>
      </c>
      <c r="J48" s="42">
        <v>1</v>
      </c>
      <c r="K48" s="71">
        <v>7</v>
      </c>
      <c r="L48" s="76">
        <v>7</v>
      </c>
      <c r="M48" s="77">
        <v>1</v>
      </c>
      <c r="N48" s="32"/>
      <c r="O48" s="32"/>
      <c r="P48" s="32"/>
      <c r="Q48" s="55" t="s">
        <v>166</v>
      </c>
    </row>
    <row r="49" spans="1:17" s="70" customFormat="1" ht="215.25" customHeight="1" x14ac:dyDescent="0.2">
      <c r="A49" s="92"/>
      <c r="B49" s="28" t="s">
        <v>167</v>
      </c>
      <c r="C49" s="28" t="s">
        <v>168</v>
      </c>
      <c r="D49" s="49" t="s">
        <v>20</v>
      </c>
      <c r="E49" s="28" t="s">
        <v>169</v>
      </c>
      <c r="F49" s="28" t="s">
        <v>28</v>
      </c>
      <c r="G49" s="28" t="s">
        <v>161</v>
      </c>
      <c r="H49" s="30">
        <v>1</v>
      </c>
      <c r="I49" s="30">
        <v>0.97</v>
      </c>
      <c r="J49" s="32">
        <f t="shared" ref="J49" si="11">IFERROR(I49/H49,0)</f>
        <v>0.97</v>
      </c>
      <c r="K49" s="73">
        <v>1</v>
      </c>
      <c r="L49" s="73">
        <v>0.97</v>
      </c>
      <c r="M49" s="75">
        <f t="shared" ref="M49" si="12">IFERROR(L49/K49,0)</f>
        <v>0.97</v>
      </c>
      <c r="N49" s="32"/>
      <c r="O49" s="32"/>
      <c r="P49" s="32"/>
      <c r="Q49" s="63" t="s">
        <v>170</v>
      </c>
    </row>
    <row r="50" spans="1:17" s="70" customFormat="1" ht="215.25" customHeight="1" x14ac:dyDescent="0.2">
      <c r="A50" s="92"/>
      <c r="B50" s="28" t="s">
        <v>171</v>
      </c>
      <c r="C50" s="28" t="s">
        <v>172</v>
      </c>
      <c r="D50" s="49" t="s">
        <v>20</v>
      </c>
      <c r="E50" s="28" t="s">
        <v>173</v>
      </c>
      <c r="F50" s="28" t="s">
        <v>28</v>
      </c>
      <c r="G50" s="28" t="s">
        <v>161</v>
      </c>
      <c r="H50" s="30">
        <v>100</v>
      </c>
      <c r="I50" s="30">
        <v>93</v>
      </c>
      <c r="J50" s="32">
        <f>IFERROR(I50/H50,0)</f>
        <v>0.93</v>
      </c>
      <c r="K50" s="30">
        <v>100</v>
      </c>
      <c r="L50" s="30">
        <v>94.5</v>
      </c>
      <c r="M50" s="31">
        <v>0.94499999999999995</v>
      </c>
      <c r="N50" s="31"/>
      <c r="O50" s="31"/>
      <c r="P50" s="31"/>
      <c r="Q50" s="55" t="s">
        <v>174</v>
      </c>
    </row>
    <row r="51" spans="1:17" s="70" customFormat="1" ht="215.25" customHeight="1" x14ac:dyDescent="0.2">
      <c r="A51" s="92"/>
      <c r="B51" s="28" t="s">
        <v>175</v>
      </c>
      <c r="C51" s="28" t="s">
        <v>176</v>
      </c>
      <c r="D51" s="49" t="s">
        <v>20</v>
      </c>
      <c r="E51" s="28" t="s">
        <v>177</v>
      </c>
      <c r="F51" s="28" t="s">
        <v>28</v>
      </c>
      <c r="G51" s="28" t="s">
        <v>161</v>
      </c>
      <c r="H51" s="30">
        <v>100</v>
      </c>
      <c r="I51" s="30">
        <v>94.5</v>
      </c>
      <c r="J51" s="31">
        <v>0.94499999999999995</v>
      </c>
      <c r="K51" s="73">
        <v>100</v>
      </c>
      <c r="L51" s="73">
        <v>94.5</v>
      </c>
      <c r="M51" s="74">
        <v>0.94499999999999995</v>
      </c>
      <c r="N51" s="31"/>
      <c r="O51" s="31"/>
      <c r="P51" s="31"/>
      <c r="Q51" s="55" t="s">
        <v>178</v>
      </c>
    </row>
    <row r="52" spans="1:17" s="70" customFormat="1" ht="215.25" customHeight="1" x14ac:dyDescent="0.2">
      <c r="A52" s="92"/>
      <c r="B52" s="28" t="s">
        <v>179</v>
      </c>
      <c r="C52" s="28" t="s">
        <v>180</v>
      </c>
      <c r="D52" s="49" t="s">
        <v>20</v>
      </c>
      <c r="E52" s="28" t="s">
        <v>181</v>
      </c>
      <c r="F52" s="28" t="s">
        <v>28</v>
      </c>
      <c r="G52" s="28" t="s">
        <v>40</v>
      </c>
      <c r="H52" s="30">
        <v>25</v>
      </c>
      <c r="I52" s="30">
        <v>25</v>
      </c>
      <c r="J52" s="32">
        <f t="shared" ref="J52" si="13">IFERROR(I52/H52,0)</f>
        <v>1</v>
      </c>
      <c r="K52" s="73">
        <v>25</v>
      </c>
      <c r="L52" s="73">
        <v>25</v>
      </c>
      <c r="M52" s="74">
        <v>1</v>
      </c>
      <c r="N52" s="42"/>
      <c r="O52" s="42"/>
      <c r="P52" s="42"/>
      <c r="Q52" s="55" t="s">
        <v>182</v>
      </c>
    </row>
    <row r="53" spans="1:17" s="70" customFormat="1" ht="215.25" customHeight="1" x14ac:dyDescent="0.2">
      <c r="A53" s="92"/>
      <c r="B53" s="28" t="s">
        <v>183</v>
      </c>
      <c r="C53" s="28" t="s">
        <v>184</v>
      </c>
      <c r="D53" s="49" t="s">
        <v>20</v>
      </c>
      <c r="E53" s="28" t="s">
        <v>185</v>
      </c>
      <c r="F53" s="28" t="s">
        <v>28</v>
      </c>
      <c r="G53" s="28" t="s">
        <v>40</v>
      </c>
      <c r="H53" s="29">
        <v>2</v>
      </c>
      <c r="I53" s="29">
        <v>2</v>
      </c>
      <c r="J53" s="42">
        <v>1</v>
      </c>
      <c r="K53" s="71">
        <v>2</v>
      </c>
      <c r="L53" s="76">
        <v>2</v>
      </c>
      <c r="M53" s="77">
        <v>1</v>
      </c>
      <c r="N53" s="32"/>
      <c r="O53" s="32"/>
      <c r="P53" s="32"/>
      <c r="Q53" s="55" t="s">
        <v>186</v>
      </c>
    </row>
    <row r="54" spans="1:17" s="70" customFormat="1" ht="409.5" x14ac:dyDescent="0.2">
      <c r="A54" s="92"/>
      <c r="B54" s="28" t="s">
        <v>187</v>
      </c>
      <c r="C54" s="28" t="s">
        <v>188</v>
      </c>
      <c r="D54" s="49" t="s">
        <v>20</v>
      </c>
      <c r="E54" s="28" t="s">
        <v>189</v>
      </c>
      <c r="F54" s="28" t="s">
        <v>28</v>
      </c>
      <c r="G54" s="28" t="s">
        <v>40</v>
      </c>
      <c r="H54" s="30">
        <v>100</v>
      </c>
      <c r="I54" s="30">
        <v>70</v>
      </c>
      <c r="J54" s="32">
        <f t="shared" ref="J54" si="14">IFERROR(I54/H54,0)</f>
        <v>0.7</v>
      </c>
      <c r="K54" s="73">
        <v>100</v>
      </c>
      <c r="L54" s="73">
        <v>70</v>
      </c>
      <c r="M54" s="78">
        <f t="shared" ref="M54" si="15">IFERROR(L54/K54,0)</f>
        <v>0.7</v>
      </c>
      <c r="N54" s="32"/>
      <c r="O54" s="32"/>
      <c r="P54" s="32"/>
      <c r="Q54" s="63" t="s">
        <v>190</v>
      </c>
    </row>
    <row r="55" spans="1:17" s="70" customFormat="1" ht="15" x14ac:dyDescent="0.2">
      <c r="A55" s="22"/>
      <c r="B55" s="28"/>
      <c r="C55" s="28"/>
      <c r="D55" s="49"/>
      <c r="E55" s="28"/>
      <c r="F55" s="28"/>
      <c r="G55" s="28"/>
      <c r="H55" s="30"/>
      <c r="I55" s="30"/>
      <c r="J55" s="32"/>
      <c r="K55" s="30"/>
      <c r="L55" s="30"/>
      <c r="M55" s="31">
        <f>+SUM(M42:M54)/13</f>
        <v>0.95343076923076908</v>
      </c>
      <c r="N55" s="39"/>
      <c r="O55" s="39"/>
      <c r="P55" s="39"/>
      <c r="Q55" s="83"/>
    </row>
    <row r="56" spans="1:17" s="70" customFormat="1" ht="215.25" customHeight="1" x14ac:dyDescent="0.2">
      <c r="A56" s="92" t="s">
        <v>191</v>
      </c>
      <c r="B56" s="28" t="s">
        <v>192</v>
      </c>
      <c r="C56" s="28" t="s">
        <v>193</v>
      </c>
      <c r="D56" s="49" t="s">
        <v>19</v>
      </c>
      <c r="E56" s="28" t="s">
        <v>194</v>
      </c>
      <c r="F56" s="28" t="s">
        <v>28</v>
      </c>
      <c r="G56" s="28" t="s">
        <v>29</v>
      </c>
      <c r="H56" s="34">
        <v>100</v>
      </c>
      <c r="I56" s="34">
        <v>0</v>
      </c>
      <c r="J56" s="34">
        <v>0</v>
      </c>
      <c r="K56" s="30">
        <v>100</v>
      </c>
      <c r="L56" s="30">
        <v>76</v>
      </c>
      <c r="M56" s="31">
        <v>0.76</v>
      </c>
      <c r="N56" s="31"/>
      <c r="O56" s="31"/>
      <c r="P56" s="31"/>
      <c r="Q56" s="63" t="s">
        <v>195</v>
      </c>
    </row>
    <row r="57" spans="1:17" s="70" customFormat="1" ht="215.25" customHeight="1" x14ac:dyDescent="0.2">
      <c r="A57" s="92"/>
      <c r="B57" s="28" t="s">
        <v>196</v>
      </c>
      <c r="C57" s="28" t="s">
        <v>197</v>
      </c>
      <c r="D57" s="49" t="s">
        <v>20</v>
      </c>
      <c r="E57" s="28" t="s">
        <v>198</v>
      </c>
      <c r="F57" s="28" t="s">
        <v>28</v>
      </c>
      <c r="G57" s="28" t="s">
        <v>40</v>
      </c>
      <c r="H57" s="30">
        <v>100</v>
      </c>
      <c r="I57" s="30">
        <v>94</v>
      </c>
      <c r="J57" s="32">
        <f t="shared" ref="J57:J58" si="16">IFERROR(I57/H57,0)</f>
        <v>0.94</v>
      </c>
      <c r="K57" s="30">
        <v>100</v>
      </c>
      <c r="L57" s="30">
        <v>94</v>
      </c>
      <c r="M57" s="31">
        <v>0.94</v>
      </c>
      <c r="N57" s="31"/>
      <c r="O57" s="31"/>
      <c r="P57" s="31"/>
      <c r="Q57" s="61" t="s">
        <v>199</v>
      </c>
    </row>
    <row r="58" spans="1:17" s="70" customFormat="1" ht="215.25" customHeight="1" x14ac:dyDescent="0.2">
      <c r="A58" s="92"/>
      <c r="B58" s="28" t="s">
        <v>200</v>
      </c>
      <c r="C58" s="28" t="s">
        <v>201</v>
      </c>
      <c r="D58" s="49" t="s">
        <v>20</v>
      </c>
      <c r="E58" s="28" t="s">
        <v>202</v>
      </c>
      <c r="F58" s="28" t="s">
        <v>28</v>
      </c>
      <c r="G58" s="28" t="s">
        <v>203</v>
      </c>
      <c r="H58" s="30">
        <v>100</v>
      </c>
      <c r="I58" s="30">
        <v>100</v>
      </c>
      <c r="J58" s="32">
        <f t="shared" si="16"/>
        <v>1</v>
      </c>
      <c r="K58" s="30">
        <v>100</v>
      </c>
      <c r="L58" s="30">
        <v>100</v>
      </c>
      <c r="M58" s="32">
        <f t="shared" ref="M58" si="17">IFERROR(L58/K58,0)</f>
        <v>1</v>
      </c>
      <c r="N58" s="32"/>
      <c r="O58" s="32"/>
      <c r="P58" s="32"/>
      <c r="Q58" s="55" t="s">
        <v>204</v>
      </c>
    </row>
    <row r="59" spans="1:17" s="70" customFormat="1" ht="215.25" customHeight="1" x14ac:dyDescent="0.2">
      <c r="A59" s="92"/>
      <c r="B59" s="28" t="s">
        <v>205</v>
      </c>
      <c r="C59" s="28" t="s">
        <v>206</v>
      </c>
      <c r="D59" s="49" t="s">
        <v>20</v>
      </c>
      <c r="E59" s="28" t="s">
        <v>207</v>
      </c>
      <c r="F59" s="28" t="s">
        <v>28</v>
      </c>
      <c r="G59" s="28" t="s">
        <v>203</v>
      </c>
      <c r="H59" s="30">
        <v>100</v>
      </c>
      <c r="I59" s="30">
        <v>100</v>
      </c>
      <c r="J59" s="31">
        <v>1</v>
      </c>
      <c r="K59" s="30">
        <v>100</v>
      </c>
      <c r="L59" s="30">
        <v>100</v>
      </c>
      <c r="M59" s="31">
        <v>1</v>
      </c>
      <c r="N59" s="31"/>
      <c r="O59" s="31"/>
      <c r="P59" s="31"/>
      <c r="Q59" s="55" t="s">
        <v>208</v>
      </c>
    </row>
    <row r="60" spans="1:17" s="70" customFormat="1" ht="15.75" x14ac:dyDescent="0.2">
      <c r="A60" s="22"/>
      <c r="B60" s="28"/>
      <c r="C60" s="28"/>
      <c r="D60" s="49"/>
      <c r="E60" s="28"/>
      <c r="F60" s="28"/>
      <c r="G60" s="28"/>
      <c r="H60" s="30"/>
      <c r="I60" s="30"/>
      <c r="J60" s="32"/>
      <c r="K60" s="30"/>
      <c r="L60" s="30"/>
      <c r="M60" s="67">
        <f>+SUM(M56:M59)/4</f>
        <v>0.92500000000000004</v>
      </c>
      <c r="N60" s="32"/>
      <c r="O60" s="32"/>
      <c r="P60" s="32"/>
      <c r="Q60" s="83"/>
    </row>
    <row r="61" spans="1:17" s="70" customFormat="1" ht="409.5" x14ac:dyDescent="0.2">
      <c r="A61" s="92" t="s">
        <v>209</v>
      </c>
      <c r="B61" s="28" t="s">
        <v>210</v>
      </c>
      <c r="C61" s="28" t="s">
        <v>211</v>
      </c>
      <c r="D61" s="49" t="s">
        <v>20</v>
      </c>
      <c r="E61" s="28" t="s">
        <v>212</v>
      </c>
      <c r="F61" s="28" t="s">
        <v>28</v>
      </c>
      <c r="G61" s="28" t="s">
        <v>213</v>
      </c>
      <c r="H61" s="30">
        <v>100</v>
      </c>
      <c r="I61" s="30">
        <v>98.41</v>
      </c>
      <c r="J61" s="32">
        <f t="shared" ref="J61" si="18">IFERROR(I61/H61,0)</f>
        <v>0.98409999999999997</v>
      </c>
      <c r="K61" s="30">
        <v>100</v>
      </c>
      <c r="L61" s="30">
        <v>98.41</v>
      </c>
      <c r="M61" s="32">
        <f t="shared" ref="M61" si="19">IFERROR(L61/K61,0)</f>
        <v>0.98409999999999997</v>
      </c>
      <c r="N61" s="32"/>
      <c r="O61" s="32"/>
      <c r="P61" s="32"/>
      <c r="Q61" s="55" t="s">
        <v>214</v>
      </c>
    </row>
    <row r="62" spans="1:17" s="70" customFormat="1" ht="375" x14ac:dyDescent="0.2">
      <c r="A62" s="92"/>
      <c r="B62" s="28" t="s">
        <v>215</v>
      </c>
      <c r="C62" s="29" t="s">
        <v>216</v>
      </c>
      <c r="D62" s="49" t="s">
        <v>19</v>
      </c>
      <c r="E62" s="30" t="s">
        <v>217</v>
      </c>
      <c r="F62" s="28" t="s">
        <v>28</v>
      </c>
      <c r="G62" s="28" t="s">
        <v>213</v>
      </c>
      <c r="H62" s="34">
        <v>20</v>
      </c>
      <c r="I62" s="34">
        <v>10</v>
      </c>
      <c r="J62" s="35">
        <v>0.5</v>
      </c>
      <c r="K62" s="34">
        <v>20</v>
      </c>
      <c r="L62" s="34">
        <v>20</v>
      </c>
      <c r="M62" s="35">
        <v>0.87</v>
      </c>
      <c r="N62" s="35"/>
      <c r="O62" s="35"/>
      <c r="P62" s="35"/>
      <c r="Q62" s="55" t="s">
        <v>218</v>
      </c>
    </row>
    <row r="63" spans="1:17" s="70" customFormat="1" ht="215.25" customHeight="1" x14ac:dyDescent="0.2">
      <c r="A63" s="92"/>
      <c r="B63" s="28" t="s">
        <v>219</v>
      </c>
      <c r="C63" s="28" t="s">
        <v>220</v>
      </c>
      <c r="D63" s="49" t="s">
        <v>19</v>
      </c>
      <c r="E63" s="28" t="s">
        <v>221</v>
      </c>
      <c r="F63" s="28" t="s">
        <v>28</v>
      </c>
      <c r="G63" s="28" t="s">
        <v>213</v>
      </c>
      <c r="H63" s="30">
        <v>1</v>
      </c>
      <c r="I63" s="30">
        <v>1</v>
      </c>
      <c r="J63" s="32">
        <f t="shared" ref="J63" si="20">IFERROR(I63/H63,0)</f>
        <v>1</v>
      </c>
      <c r="K63" s="30">
        <v>100</v>
      </c>
      <c r="L63" s="30">
        <v>98</v>
      </c>
      <c r="M63" s="32">
        <f t="shared" ref="M63" si="21">IFERROR(L63/K63,0)</f>
        <v>0.98</v>
      </c>
      <c r="N63" s="31"/>
      <c r="O63" s="31"/>
      <c r="P63" s="31"/>
      <c r="Q63" s="55" t="s">
        <v>222</v>
      </c>
    </row>
    <row r="64" spans="1:17" s="70" customFormat="1" ht="15.75" x14ac:dyDescent="0.2">
      <c r="A64" s="22"/>
      <c r="B64" s="28"/>
      <c r="C64" s="28"/>
      <c r="D64" s="49"/>
      <c r="E64" s="28"/>
      <c r="F64" s="28"/>
      <c r="G64" s="28"/>
      <c r="H64" s="30"/>
      <c r="I64" s="30"/>
      <c r="J64" s="32"/>
      <c r="K64" s="30"/>
      <c r="L64" s="30"/>
      <c r="M64" s="66">
        <f>+SUM(M61:M63)/3</f>
        <v>0.94469999999999998</v>
      </c>
      <c r="N64" s="31"/>
      <c r="O64" s="31"/>
      <c r="P64" s="31"/>
      <c r="Q64" s="84"/>
    </row>
    <row r="65" spans="1:17" s="70" customFormat="1" ht="270" x14ac:dyDescent="0.2">
      <c r="A65" s="22" t="s">
        <v>223</v>
      </c>
      <c r="B65" s="28" t="s">
        <v>224</v>
      </c>
      <c r="C65" s="28" t="s">
        <v>225</v>
      </c>
      <c r="D65" s="47" t="s">
        <v>20</v>
      </c>
      <c r="E65" s="28" t="s">
        <v>226</v>
      </c>
      <c r="F65" s="28" t="s">
        <v>28</v>
      </c>
      <c r="G65" s="28" t="s">
        <v>29</v>
      </c>
      <c r="H65" s="30">
        <v>100</v>
      </c>
      <c r="I65" s="30">
        <v>98</v>
      </c>
      <c r="J65" s="32">
        <f t="shared" ref="J65:J67" si="22">IFERROR(I65/H65,0)</f>
        <v>0.98</v>
      </c>
      <c r="K65" s="30">
        <v>100</v>
      </c>
      <c r="L65" s="30">
        <v>98</v>
      </c>
      <c r="M65" s="32">
        <f t="shared" ref="M65" si="23">IFERROR(L65/K65,0)</f>
        <v>0.98</v>
      </c>
      <c r="N65" s="32"/>
      <c r="O65" s="32"/>
      <c r="P65" s="32"/>
      <c r="Q65" s="55" t="s">
        <v>227</v>
      </c>
    </row>
    <row r="66" spans="1:17" s="70" customFormat="1" ht="18" customHeight="1" x14ac:dyDescent="0.2">
      <c r="A66" s="22"/>
      <c r="B66" s="28"/>
      <c r="C66" s="28"/>
      <c r="D66" s="47"/>
      <c r="E66" s="28"/>
      <c r="F66" s="28"/>
      <c r="G66" s="28"/>
      <c r="H66" s="30"/>
      <c r="I66" s="30"/>
      <c r="J66" s="32"/>
      <c r="K66" s="30"/>
      <c r="L66" s="30"/>
      <c r="M66" s="32">
        <f>+M65</f>
        <v>0.98</v>
      </c>
      <c r="N66" s="32"/>
      <c r="O66" s="32"/>
      <c r="P66" s="32"/>
      <c r="Q66" s="81"/>
    </row>
    <row r="67" spans="1:17" s="70" customFormat="1" ht="330" x14ac:dyDescent="0.2">
      <c r="A67" s="92" t="s">
        <v>228</v>
      </c>
      <c r="B67" s="28" t="s">
        <v>229</v>
      </c>
      <c r="C67" s="28" t="s">
        <v>230</v>
      </c>
      <c r="D67" s="34" t="s">
        <v>19</v>
      </c>
      <c r="E67" s="28" t="s">
        <v>231</v>
      </c>
      <c r="F67" s="28" t="s">
        <v>232</v>
      </c>
      <c r="G67" s="28" t="s">
        <v>233</v>
      </c>
      <c r="H67" s="30">
        <v>100</v>
      </c>
      <c r="I67" s="30">
        <v>40</v>
      </c>
      <c r="J67" s="32">
        <f t="shared" si="22"/>
        <v>0.4</v>
      </c>
      <c r="K67" s="34">
        <v>100</v>
      </c>
      <c r="L67" s="34">
        <v>87.99</v>
      </c>
      <c r="M67" s="31">
        <v>0.87990000000000002</v>
      </c>
      <c r="N67" s="31"/>
      <c r="O67" s="31"/>
      <c r="P67" s="31"/>
      <c r="Q67" s="55" t="s">
        <v>234</v>
      </c>
    </row>
    <row r="68" spans="1:17" s="70" customFormat="1" ht="215.25" customHeight="1" x14ac:dyDescent="0.2">
      <c r="A68" s="92"/>
      <c r="B68" s="28" t="s">
        <v>235</v>
      </c>
      <c r="C68" s="28" t="s">
        <v>121</v>
      </c>
      <c r="D68" s="34" t="s">
        <v>18</v>
      </c>
      <c r="E68" s="28" t="s">
        <v>236</v>
      </c>
      <c r="F68" s="28" t="s">
        <v>232</v>
      </c>
      <c r="G68" s="28" t="s">
        <v>233</v>
      </c>
      <c r="H68" s="30">
        <v>100</v>
      </c>
      <c r="I68" s="30">
        <v>95.82</v>
      </c>
      <c r="J68" s="31">
        <v>0.95819999999999994</v>
      </c>
      <c r="K68" s="30">
        <v>100</v>
      </c>
      <c r="L68" s="30">
        <v>95.82</v>
      </c>
      <c r="M68" s="31">
        <v>0.95819999999999994</v>
      </c>
      <c r="N68" s="31"/>
      <c r="O68" s="31"/>
      <c r="P68" s="31"/>
      <c r="Q68" s="80" t="s">
        <v>124</v>
      </c>
    </row>
    <row r="69" spans="1:17" s="70" customFormat="1" ht="215.25" customHeight="1" x14ac:dyDescent="0.2">
      <c r="A69" s="92"/>
      <c r="B69" s="28" t="s">
        <v>237</v>
      </c>
      <c r="C69" s="28" t="s">
        <v>238</v>
      </c>
      <c r="D69" s="34" t="s">
        <v>18</v>
      </c>
      <c r="E69" s="28" t="s">
        <v>239</v>
      </c>
      <c r="F69" s="28" t="s">
        <v>232</v>
      </c>
      <c r="G69" s="28" t="s">
        <v>233</v>
      </c>
      <c r="H69" s="30">
        <v>100</v>
      </c>
      <c r="I69" s="30">
        <v>58.3</v>
      </c>
      <c r="J69" s="32">
        <f t="shared" ref="J69:J70" si="24">IFERROR(I69/H69,0)</f>
        <v>0.58299999999999996</v>
      </c>
      <c r="K69" s="30">
        <v>100</v>
      </c>
      <c r="L69" s="30">
        <v>91.660000000000011</v>
      </c>
      <c r="M69" s="31">
        <v>0.91660000000000008</v>
      </c>
      <c r="N69" s="31"/>
      <c r="O69" s="31"/>
      <c r="P69" s="31"/>
      <c r="Q69" s="61" t="s">
        <v>240</v>
      </c>
    </row>
    <row r="70" spans="1:17" s="70" customFormat="1" ht="215.25" customHeight="1" x14ac:dyDescent="0.2">
      <c r="A70" s="92"/>
      <c r="B70" s="28" t="s">
        <v>241</v>
      </c>
      <c r="C70" s="28" t="s">
        <v>242</v>
      </c>
      <c r="D70" s="34" t="s">
        <v>243</v>
      </c>
      <c r="E70" s="28" t="s">
        <v>244</v>
      </c>
      <c r="F70" s="28" t="s">
        <v>232</v>
      </c>
      <c r="G70" s="28" t="s">
        <v>233</v>
      </c>
      <c r="H70" s="30">
        <v>100</v>
      </c>
      <c r="I70" s="30">
        <v>45</v>
      </c>
      <c r="J70" s="32">
        <f t="shared" si="24"/>
        <v>0.45</v>
      </c>
      <c r="K70" s="30">
        <v>100</v>
      </c>
      <c r="L70" s="30">
        <v>89</v>
      </c>
      <c r="M70" s="31">
        <v>0.89</v>
      </c>
      <c r="N70" s="31"/>
      <c r="O70" s="31"/>
      <c r="P70" s="31"/>
      <c r="Q70" s="61" t="s">
        <v>134</v>
      </c>
    </row>
    <row r="71" spans="1:17" s="70" customFormat="1" ht="215.25" customHeight="1" x14ac:dyDescent="0.2">
      <c r="A71" s="92"/>
      <c r="B71" s="28" t="s">
        <v>245</v>
      </c>
      <c r="C71" s="28" t="s">
        <v>246</v>
      </c>
      <c r="D71" s="34" t="s">
        <v>19</v>
      </c>
      <c r="E71" s="28" t="s">
        <v>247</v>
      </c>
      <c r="F71" s="28" t="s">
        <v>232</v>
      </c>
      <c r="G71" s="28" t="s">
        <v>233</v>
      </c>
      <c r="H71" s="37">
        <v>7</v>
      </c>
      <c r="I71" s="37">
        <v>7</v>
      </c>
      <c r="J71" s="38">
        <v>1</v>
      </c>
      <c r="K71" s="37">
        <v>7</v>
      </c>
      <c r="L71" s="37">
        <v>7</v>
      </c>
      <c r="M71" s="38">
        <v>1</v>
      </c>
      <c r="N71" s="38"/>
      <c r="O71" s="38"/>
      <c r="P71" s="38"/>
      <c r="Q71" s="55" t="s">
        <v>248</v>
      </c>
    </row>
    <row r="72" spans="1:17" s="70" customFormat="1" ht="215.25" customHeight="1" x14ac:dyDescent="0.2">
      <c r="A72" s="92"/>
      <c r="B72" s="28" t="s">
        <v>249</v>
      </c>
      <c r="C72" s="28" t="s">
        <v>250</v>
      </c>
      <c r="D72" s="34" t="s">
        <v>19</v>
      </c>
      <c r="E72" s="28" t="s">
        <v>251</v>
      </c>
      <c r="F72" s="28" t="s">
        <v>232</v>
      </c>
      <c r="G72" s="28" t="s">
        <v>233</v>
      </c>
      <c r="H72" s="37">
        <v>100</v>
      </c>
      <c r="I72" s="37">
        <v>60</v>
      </c>
      <c r="J72" s="38">
        <v>0.6</v>
      </c>
      <c r="K72" s="37">
        <v>100</v>
      </c>
      <c r="L72" s="37">
        <v>100</v>
      </c>
      <c r="M72" s="36">
        <v>0.92</v>
      </c>
      <c r="N72" s="36"/>
      <c r="O72" s="36"/>
      <c r="P72" s="36"/>
      <c r="Q72" s="61" t="s">
        <v>252</v>
      </c>
    </row>
    <row r="73" spans="1:17" s="70" customFormat="1" ht="18" customHeight="1" x14ac:dyDescent="0.2">
      <c r="A73" s="22"/>
      <c r="B73" s="28"/>
      <c r="C73" s="28"/>
      <c r="D73" s="34"/>
      <c r="E73" s="28"/>
      <c r="F73" s="28"/>
      <c r="G73" s="28"/>
      <c r="H73" s="37"/>
      <c r="I73" s="37"/>
      <c r="J73" s="38"/>
      <c r="K73" s="37"/>
      <c r="L73" s="37"/>
      <c r="M73" s="65">
        <f>+SUM(M67:M72)/6</f>
        <v>0.92745</v>
      </c>
      <c r="N73" s="36"/>
      <c r="O73" s="36"/>
      <c r="P73" s="36"/>
      <c r="Q73" s="82"/>
    </row>
    <row r="74" spans="1:17" s="70" customFormat="1" ht="215.25" customHeight="1" x14ac:dyDescent="0.2">
      <c r="A74" s="50" t="s">
        <v>253</v>
      </c>
      <c r="B74" s="28" t="s">
        <v>254</v>
      </c>
      <c r="C74" s="28" t="s">
        <v>255</v>
      </c>
      <c r="D74" s="49" t="s">
        <v>19</v>
      </c>
      <c r="E74" s="28" t="s">
        <v>256</v>
      </c>
      <c r="F74" s="28" t="s">
        <v>28</v>
      </c>
      <c r="G74" s="28" t="s">
        <v>213</v>
      </c>
      <c r="H74" s="30">
        <v>100</v>
      </c>
      <c r="I74" s="30">
        <v>83</v>
      </c>
      <c r="J74" s="32">
        <f t="shared" ref="J74" si="25">IFERROR(I74/H74,0)</f>
        <v>0.83</v>
      </c>
      <c r="K74" s="34">
        <v>100</v>
      </c>
      <c r="L74" s="34">
        <v>100</v>
      </c>
      <c r="M74" s="35">
        <v>1</v>
      </c>
      <c r="N74" s="35"/>
      <c r="O74" s="35"/>
      <c r="P74" s="35"/>
      <c r="Q74" s="61" t="s">
        <v>257</v>
      </c>
    </row>
    <row r="75" spans="1:17" s="70" customFormat="1" ht="18" customHeight="1" x14ac:dyDescent="0.2">
      <c r="A75" s="51"/>
      <c r="B75" s="52"/>
      <c r="C75" s="52"/>
      <c r="D75" s="53"/>
      <c r="E75" s="52"/>
      <c r="F75" s="52"/>
      <c r="G75" s="52"/>
      <c r="H75" s="52"/>
      <c r="I75" s="52"/>
      <c r="J75" s="52"/>
      <c r="K75" s="52"/>
      <c r="L75" s="52"/>
      <c r="M75" s="54">
        <f>+M74</f>
        <v>1</v>
      </c>
      <c r="N75" s="54"/>
      <c r="O75" s="54"/>
      <c r="P75" s="54"/>
      <c r="Q75" s="85"/>
    </row>
    <row r="76" spans="1:17" s="70" customFormat="1" ht="15" x14ac:dyDescent="0.2">
      <c r="Q76" s="79"/>
    </row>
    <row r="78" spans="1:17" ht="15" hidden="1" customHeight="1" x14ac:dyDescent="0.2"/>
    <row r="79" spans="1:17" ht="15" hidden="1" customHeight="1" x14ac:dyDescent="0.2"/>
  </sheetData>
  <mergeCells count="20">
    <mergeCell ref="A56:A59"/>
    <mergeCell ref="A61:A63"/>
    <mergeCell ref="A67:A72"/>
    <mergeCell ref="A13:A14"/>
    <mergeCell ref="A16:A27"/>
    <mergeCell ref="A31:A34"/>
    <mergeCell ref="A36:A40"/>
    <mergeCell ref="A42:A54"/>
    <mergeCell ref="Q10:Q12"/>
    <mergeCell ref="H10:J11"/>
    <mergeCell ref="B5:J5"/>
    <mergeCell ref="A10:A12"/>
    <mergeCell ref="B10:B12"/>
    <mergeCell ref="C10:C12"/>
    <mergeCell ref="D10:D12"/>
    <mergeCell ref="E10:E12"/>
    <mergeCell ref="F10:F12"/>
    <mergeCell ref="G10:G12"/>
    <mergeCell ref="B8:C8"/>
    <mergeCell ref="K10:M11"/>
  </mergeCells>
  <dataValidations count="3">
    <dataValidation type="list" allowBlank="1" showInputMessage="1" showErrorMessage="1" sqref="B8:C8">
      <formula1>$A$1:$A$4</formula1>
    </dataValidation>
    <dataValidation type="list" allowBlank="1" showInputMessage="1" showErrorMessage="1" sqref="D13:D28">
      <formula1>$B$1:$B$4</formula1>
    </dataValidation>
    <dataValidation type="custom" allowBlank="1" showInputMessage="1" showErrorMessage="1" errorTitle="Atención!" error="* La meta cumplida debe ser mayor o igual a lo reportado en el seguimiento anterior._x000a__x000a_Si no exite programacion de meta no se debe reportar ejecución " promptTitle="Atencion!" prompt="ROJO: La meta cumplida debe ser mayor o igual a lo reportado en el seguimiento anterior." sqref="I62">
      <formula1>#REF!&lt;&gt;""</formula1>
    </dataValidation>
  </dataValidations>
  <pageMargins left="0.82677165354330717" right="0.70866141732283472" top="0.74803149606299213" bottom="0.74803149606299213" header="0.31496062992125984" footer="0.31496062992125984"/>
  <pageSetup scale="10" orientation="portrait" r:id="rId1"/>
  <headerFooter>
    <oddFooter>&amp;R&amp;G</oddFooter>
  </headerFooter>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9D1BC21915BD744BA13BE81FE65C71E" ma:contentTypeVersion="16" ma:contentTypeDescription="Crear nuevo documento." ma:contentTypeScope="" ma:versionID="e7c5285516d9d9e1c0ce4c937fa95877">
  <xsd:schema xmlns:xsd="http://www.w3.org/2001/XMLSchema" xmlns:xs="http://www.w3.org/2001/XMLSchema" xmlns:p="http://schemas.microsoft.com/office/2006/metadata/properties" xmlns:ns2="c79ee7df-2f77-403d-8537-026757c209ed" xmlns:ns3="954d8b88-66fa-41a0-8629-83d1f9f1be58" targetNamespace="http://schemas.microsoft.com/office/2006/metadata/properties" ma:root="true" ma:fieldsID="f3bf46f7a5061079153424ff8a18a8b3" ns2:_="" ns3:_="">
    <xsd:import namespace="c79ee7df-2f77-403d-8537-026757c209ed"/>
    <xsd:import namespace="954d8b88-66fa-41a0-8629-83d1f9f1be5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9ee7df-2f77-403d-8537-026757c209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d8b88-66fa-41a0-8629-83d1f9f1be58"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25965b-a4d5-42e8-a4c6-b9438d0d75fb}" ma:internalName="TaxCatchAll" ma:showField="CatchAllData" ma:web="954d8b88-66fa-41a0-8629-83d1f9f1be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79ee7df-2f77-403d-8537-026757c209ed">
      <Terms xmlns="http://schemas.microsoft.com/office/infopath/2007/PartnerControls"/>
    </lcf76f155ced4ddcb4097134ff3c332f>
    <TaxCatchAll xmlns="954d8b88-66fa-41a0-8629-83d1f9f1be58" xsi:nil="true"/>
  </documentManagement>
</p:properties>
</file>

<file path=customXml/itemProps1.xml><?xml version="1.0" encoding="utf-8"?>
<ds:datastoreItem xmlns:ds="http://schemas.openxmlformats.org/officeDocument/2006/customXml" ds:itemID="{819FAD84-D3A6-44D6-8147-8C4CCF6054CC}">
  <ds:schemaRefs>
    <ds:schemaRef ds:uri="http://schemas.microsoft.com/sharepoint/v3/contenttype/forms"/>
  </ds:schemaRefs>
</ds:datastoreItem>
</file>

<file path=customXml/itemProps2.xml><?xml version="1.0" encoding="utf-8"?>
<ds:datastoreItem xmlns:ds="http://schemas.openxmlformats.org/officeDocument/2006/customXml" ds:itemID="{E9010B82-F74B-461F-B506-412213C7DA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9ee7df-2f77-403d-8537-026757c209ed"/>
    <ds:schemaRef ds:uri="954d8b88-66fa-41a0-8629-83d1f9f1be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108F44-BA3F-4BB3-9630-9A1A3F31C23C}">
  <ds:schemaRefs>
    <ds:schemaRef ds:uri="http://schemas.microsoft.com/office/2006/documentManagement/types"/>
    <ds:schemaRef ds:uri="http://purl.org/dc/elements/1.1/"/>
    <ds:schemaRef ds:uri="http://schemas.openxmlformats.org/package/2006/metadata/core-properties"/>
    <ds:schemaRef ds:uri="c79ee7df-2f77-403d-8537-026757c209ed"/>
    <ds:schemaRef ds:uri="http://purl.org/dc/terms/"/>
    <ds:schemaRef ds:uri="http://www.w3.org/XML/1998/namespace"/>
    <ds:schemaRef ds:uri="http://schemas.microsoft.com/office/infopath/2007/PartnerControls"/>
    <ds:schemaRef ds:uri="http://purl.org/dc/dcmitype/"/>
    <ds:schemaRef ds:uri="954d8b88-66fa-41a0-8629-83d1f9f1be5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Gonzalez</dc:creator>
  <cp:lastModifiedBy>Diana Mireya Lopez Coronado</cp:lastModifiedBy>
  <cp:lastPrinted>2023-09-13T19:52:15Z</cp:lastPrinted>
  <dcterms:created xsi:type="dcterms:W3CDTF">2016-10-24T15:54:09Z</dcterms:created>
  <dcterms:modified xsi:type="dcterms:W3CDTF">2024-11-06T13:59:55Z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