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ana.lopez\Documents\PEI\"/>
    </mc:Choice>
  </mc:AlternateContent>
  <xr:revisionPtr revIDLastSave="0" documentId="13_ncr:1_{95F5F9C5-C8F4-4CAB-BB20-70703E946870}"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_xlnm._FilterDatabase" localSheetId="0" hidden="1">Hoja1!$A$19:$G$82</definedName>
    <definedName name="_xlnm.Print_Area" localSheetId="0">Hoja1!$A$1:$Q$82</definedName>
    <definedName name="_xlnm.Print_Titles" localSheetId="0">Hoja1!$17:$19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1" l="1"/>
  <c r="M71" i="1"/>
  <c r="M48" i="1" l="1"/>
  <c r="J27" i="1" l="1"/>
  <c r="M21" i="1" l="1"/>
  <c r="M61" i="1" l="1"/>
  <c r="M56" i="1"/>
  <c r="M53" i="1"/>
  <c r="M62" i="1" l="1"/>
  <c r="M82" i="1"/>
  <c r="J77" i="1"/>
  <c r="J76" i="1"/>
  <c r="J74" i="1"/>
  <c r="M72" i="1"/>
  <c r="M73" i="1" s="1"/>
  <c r="J72" i="1"/>
  <c r="J70" i="1"/>
  <c r="M65" i="1"/>
  <c r="M67" i="1" s="1"/>
  <c r="J65" i="1"/>
  <c r="J64" i="1"/>
  <c r="J61" i="1"/>
  <c r="J59" i="1"/>
  <c r="J57" i="1"/>
  <c r="J56" i="1"/>
  <c r="J54" i="1"/>
  <c r="J52" i="1"/>
  <c r="J51" i="1"/>
  <c r="J47" i="1"/>
  <c r="M42" i="1"/>
  <c r="M37" i="1"/>
  <c r="J34" i="1"/>
  <c r="M33" i="1"/>
  <c r="J33" i="1"/>
  <c r="M31" i="1"/>
  <c r="J31" i="1"/>
  <c r="M30" i="1"/>
  <c r="J30" i="1"/>
  <c r="J29" i="1"/>
  <c r="J28" i="1"/>
  <c r="C28" i="1"/>
  <c r="C27" i="1"/>
  <c r="M26" i="1"/>
  <c r="L26" i="1"/>
  <c r="K26" i="1"/>
  <c r="J26" i="1"/>
  <c r="I26" i="1"/>
  <c r="H26" i="1"/>
  <c r="G26" i="1"/>
  <c r="F26" i="1"/>
  <c r="C26" i="1"/>
  <c r="J25" i="1"/>
  <c r="M22" i="1"/>
  <c r="J21" i="1"/>
  <c r="M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Ariel Hernan Layton Coy</author>
    <author>Diana Mireya Lopez Coronado</author>
  </authors>
  <commentList>
    <comment ref="J32" authorId="0" shapeId="0" xr:uid="{00000000-0006-0000-0000-000001000000}">
      <text>
        <r>
          <rPr>
            <b/>
            <sz val="9"/>
            <color indexed="81"/>
            <rFont val="Tahoma"/>
            <family val="2"/>
          </rPr>
          <t>PARA EL CALCULE DE EJECUCIÓN SE DEBE TENER EN CUENTA LA LINEA BASE (COLUMNA Y)</t>
        </r>
      </text>
    </comment>
    <comment ref="Q74" authorId="1" shapeId="0" xr:uid="{B2955F12-2A49-44FE-88C9-13BC609A1820}">
      <text>
        <r>
          <rPr>
            <b/>
            <sz val="12"/>
            <color indexed="81"/>
            <rFont val="Tahoma"/>
            <family val="2"/>
          </rPr>
          <t>Diana Mireya Lopez Coronado:</t>
        </r>
        <r>
          <rPr>
            <sz val="12"/>
            <color indexed="81"/>
            <rFont val="Tahoma"/>
            <family val="2"/>
          </rPr>
          <t xml:space="preserve">
la redacción de la meta del proyecto. L columna n tiene la info de dicha meta proyecto.
En el informe pasado se reportó al 40% de cumplimiento</t>
        </r>
      </text>
    </comment>
  </commentList>
</comments>
</file>

<file path=xl/sharedStrings.xml><?xml version="1.0" encoding="utf-8"?>
<sst xmlns="http://schemas.openxmlformats.org/spreadsheetml/2006/main" count="399" uniqueCount="263">
  <si>
    <t>SEGUIMIENTO PLAN ESTRATÉGICO INSTITUCIONAL - PEI</t>
  </si>
  <si>
    <t>F-DE-1376
V.1</t>
  </si>
  <si>
    <t xml:space="preserve">OBJETIVO ESTRATÉGICO </t>
  </si>
  <si>
    <t xml:space="preserve">META </t>
  </si>
  <si>
    <t xml:space="preserve">TIPO DE INDICADOR </t>
  </si>
  <si>
    <t>PRODUCTO</t>
  </si>
  <si>
    <t xml:space="preserve">FUENTE </t>
  </si>
  <si>
    <t xml:space="preserve">RESPONSABLE </t>
  </si>
  <si>
    <t>PROGRAMADO</t>
  </si>
  <si>
    <t>EJECUTADO</t>
  </si>
  <si>
    <t xml:space="preserve">DESCRIPCIÓN AVANCE DE PRODUCTOS </t>
  </si>
  <si>
    <t xml:space="preserve">%
AVANCE </t>
  </si>
  <si>
    <t xml:space="preserve">NOMBRE DEL INDICADOR </t>
  </si>
  <si>
    <t>CORTE DE REPORTE:</t>
  </si>
  <si>
    <t xml:space="preserve">30 de marzo </t>
  </si>
  <si>
    <t>30 de junio</t>
  </si>
  <si>
    <t xml:space="preserve">31 de diciembre </t>
  </si>
  <si>
    <t xml:space="preserve">30 de septiembre </t>
  </si>
  <si>
    <t>Suma</t>
  </si>
  <si>
    <t>Constante</t>
  </si>
  <si>
    <t xml:space="preserve">Creciente </t>
  </si>
  <si>
    <t xml:space="preserve">Decreciente </t>
  </si>
  <si>
    <t>TOTAL ACUMULADO CUATRIENIO</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</si>
  <si>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</si>
  <si>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</si>
  <si>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</si>
  <si>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Sistema SEGPLAN</t>
  </si>
  <si>
    <t>Dirección de Seguridad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</si>
  <si>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</si>
  <si>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</si>
  <si>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</si>
  <si>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</si>
  <si>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</si>
  <si>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</si>
  <si>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</si>
  <si>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</si>
  <si>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</si>
  <si>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</si>
  <si>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</si>
  <si>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</si>
  <si>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</si>
  <si>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</si>
  <si>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</si>
  <si>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</si>
  <si>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</si>
  <si>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</si>
  <si>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</si>
  <si>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Dirección de Tecnología y Sistemas de información</t>
  </si>
  <si>
    <t>456 - Elaborar 8 investigaciones para construir las herramientas, insumos y/o recomendaciones que faciliten la toma de decisiones de la Secretaría de Seguridad, Convivencia y Acceso a la Justicia</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</si>
  <si>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</si>
  <si>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</si>
  <si>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</si>
  <si>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</si>
  <si>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</si>
  <si>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</si>
  <si>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</si>
  <si>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</si>
  <si>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</si>
  <si>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</si>
  <si>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</si>
  <si>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</si>
  <si>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</si>
  <si>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</si>
  <si>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</si>
  <si>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</si>
  <si>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371 - Modernizar al 100% el Número Único de Seguridad y Emergencias (NUSE 123)</t>
  </si>
  <si>
    <t>Porcentaje de avance en la modernización del Número Único de Seguridad y Emergencias (NUSE 123)</t>
  </si>
  <si>
    <t>Número Único de Seguridad y Emergencias (NUSE 123), modernizado</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</si>
  <si>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</si>
  <si>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</si>
  <si>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</si>
  <si>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3.   Prevenir, atender, proteger y sancionar las violencias contra las mujeres por razón de género y generar las condiciones necesarias para que mujeres y niñas vivan de manera autónoma, libre y segura. </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</si>
  <si>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</si>
  <si>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</si>
  <si>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 xml:space="preserve">4.   Desarrollar programas especiales de protección para que los niños, niñas y jóvenes no sean cooptados e instrumentalizados por estructuras criminales. </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</si>
  <si>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</si>
  <si>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</si>
  <si>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</si>
  <si>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</si>
  <si>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</si>
  <si>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</si>
  <si>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</si>
  <si>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</si>
  <si>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</si>
  <si>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</si>
  <si>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</si>
  <si>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</si>
  <si>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 xml:space="preserve">Sumna </t>
  </si>
  <si>
    <t>10.000 jóvenes  formados  en habilidades de mediación, tolerancia, empatía, autocontrol y manejo de emociones para prevenir la vinculación de jóvenes al delito, violencias y consumo de sustancias.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</si>
  <si>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</si>
  <si>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</si>
  <si>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</si>
  <si>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</si>
  <si>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</si>
  <si>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319 - Fortalecer 800 grupos de ciudadanos vinculados a instancias de participación para la convivencia y seguridad.</t>
  </si>
  <si>
    <t>Número de grupos de ciudadanos vinculados a instancias de participación para la convivencia y seguridad</t>
  </si>
  <si>
    <t xml:space="preserve">Constante </t>
  </si>
  <si>
    <t>800 grupos de ciudadanos vinculados a instancias de participación para la convivencia y seguridad, fortalecidos</t>
  </si>
  <si>
    <t>Porcentaje de avance en la implementación de una (1) estrategia de participación ciudadana en la Secretaría de Seguridad, Convivencia y Justicia</t>
  </si>
  <si>
    <t>Contante</t>
  </si>
  <si>
    <t>Estrategia de participación ciudadana en la Secretaría de Seguridad, Convivencia y Justicia, Implementada</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</si>
  <si>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</si>
  <si>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</si>
  <si>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Cosntante</t>
  </si>
  <si>
    <t>Implementar y poner en operación el 100% del Sistema de Gestión de Documentos Electrónicos y Archivo - SGDEA en la Secretaría de Seguridad, Convivencia y Justicia</t>
  </si>
  <si>
    <t>Dirección de Recursos Físicos y Gestión Documental</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</si>
  <si>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</si>
  <si>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</si>
  <si>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</si>
  <si>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</si>
  <si>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</si>
  <si>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</si>
  <si>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</si>
  <si>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</si>
  <si>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</si>
  <si>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</si>
  <si>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</si>
  <si>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</si>
  <si>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</si>
  <si>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</si>
  <si>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</si>
  <si>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</si>
  <si>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</si>
  <si>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</si>
  <si>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</si>
  <si>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</si>
  <si>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</si>
  <si>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</si>
  <si>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</si>
  <si>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</si>
  <si>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</si>
  <si>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</si>
  <si>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</si>
  <si>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</si>
  <si>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</si>
  <si>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</si>
  <si>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</si>
  <si>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</si>
  <si>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</si>
  <si>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</si>
  <si>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</si>
  <si>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</si>
  <si>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</si>
  <si>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347 - Crear dos (2) nuevas sedes del Programa Distrital de Justicia Juvenil Restaurativa.</t>
  </si>
  <si>
    <t>Número de sedes del Programa Distrital de Justicia Juvenil Restaurativa creadas</t>
  </si>
  <si>
    <t>2 nuevas sedes del Programa Distrital de Justicia Juvenil Restaurativa creados</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</si>
  <si>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</si>
  <si>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</si>
  <si>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</si>
  <si>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7.   Implementar estrategias para fortalecer la convivencia ciudadana desde la aplicación del Código Nacional de Seguridad y Convivencia.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</si>
  <si>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</si>
  <si>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</si>
  <si>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</si>
  <si>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</si>
  <si>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</si>
  <si>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</si>
  <si>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</si>
  <si>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</si>
  <si>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</si>
  <si>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</si>
  <si>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</si>
  <si>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</si>
  <si>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</si>
  <si>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</si>
  <si>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</si>
  <si>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</si>
  <si>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</si>
  <si>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</si>
  <si>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</si>
  <si>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</si>
  <si>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</si>
  <si>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 xml:space="preserve">358 - Elaborar 1  inventario unificado de estructuras criminales </t>
  </si>
  <si>
    <t>Inventario unificado de estructuras criminales elaborado</t>
  </si>
  <si>
    <t xml:space="preserve">inventario unificado de estructuras criminales </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</si>
  <si>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</si>
  <si>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</si>
  <si>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</si>
  <si>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</si>
  <si>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10.   Fortalecer la capacidad Institucional y la gestión administrativa que permita el cumplimiento de la misión institucional.</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</si>
  <si>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</si>
  <si>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</si>
  <si>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</si>
  <si>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</si>
  <si>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</si>
  <si>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2 - Implementar al 100% la estrategia de Participación Ciudadana</t>
  </si>
  <si>
    <t>Estrategia de Participación Ciudadana implementada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</si>
  <si>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</si>
  <si>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</si>
  <si>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</si>
  <si>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</si>
  <si>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</si>
  <si>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Creciente</t>
  </si>
  <si>
    <t>Sistema de gestión de documentos electrónicos y Archivo – SGDEA desarrollado e implementado</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</si>
  <si>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</si>
  <si>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</si>
  <si>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</si>
  <si>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</si>
  <si>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</si>
  <si>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</si>
  <si>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</si>
  <si>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</si>
  <si>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</si>
  <si>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</si>
  <si>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r>
      <rPr>
        <sz val="12"/>
        <rFont val="Arial"/>
        <family val="2"/>
      </rPr>
      <t>314 -  Dis</t>
    </r>
    <r>
      <rPr>
        <sz val="12"/>
        <color theme="1"/>
        <rFont val="Arial"/>
        <family val="2"/>
      </rPr>
      <t xml:space="preserve">eñar e implementar al 100% una (1) estrategia de fortalecimiento de la cultura ciudadana y la participación para la seguridad, convivencia y la prevención de violencia basada en género y el machismo, a través de la gestión en el territorio.  </t>
    </r>
  </si>
  <si>
    <t>TOTAL ACUMULADO VIGENCIA 
2024</t>
  </si>
  <si>
    <t>Política de Gobierno Digital
acorde a la normativa distrital y
nacional en la Secretaría de
Seguridad, Convivencia y Justicia,
implementada</t>
  </si>
  <si>
    <t>Estrategia de sensibilización y mitigación del riesgo para la ciudad, con énfasis en las poblaciones en alto riesgo, diseñada e implementada</t>
  </si>
  <si>
    <t>Esta meta llegó al 100% de cumplimiento dado que el plazo contractual finalizó el pasado 24 de julio de 2023. A continuación, se describen los logros obtenidos: la PONAL – MEBOG se encuentra haciendo uso del proyecto, en el marco del Permiso de Uso suscrito por esa institución y la SDSCJ el 23/10/2023.
Ingreso al Almacén de la SDSCJ de la Obra, Entrega de las zonas de cesión, trámites ante entidades distritales y empresas de servicios públicos entre ellos IDU, Secretaría Distrital de Movilidad – SDM, Secretaría Distrital de Ambiente – SDA, Instituto Distrital de Recreación y Deporte – IDRD, Empresa de Acueducto y Alcantarillado de Bogotá – EAAB, ENEL – CODENSA, Unidad Administrativa Especial de Servicios Públicos – UAESP.</t>
  </si>
  <si>
    <t xml:space="preserve">Esta meta lllegó al 165% de cumplimiento desde el año 2020, al cierre del PDD, se tenían 9971 camaras instaladas.
No obstante, a continuación se indican algunas gestiones realizadas durante la vigencia:
Se realizó al reunión de avance de trimestral junto con la secretaría distrital de planeación en la medición del avance del proyecto “IMPLEMENTACIÓN DE UN SISTEMA DE ANALÍTICA DE VIDEO PARA LA SEGURIDAD Y CONVIVENCIA CIUDADANA C4”
BPIN 2023011010002
Se realizan reuniones de seguimiento con el equipo de apoyo en la supervisión y de interventoría el avance de implementación se estima en un 37% para el primer trimestre de 2024.
Durante el mes de mayo se conectaron  cámaras nuevas producto de la estrategia de interconexión con privados </t>
  </si>
  <si>
    <t>Para esta meta,  no se estableció magnitud para la vigencia, ni se apropiaron recursos para la vigencia 2024 por la imposibilidad de realizar convenios de incorporación.No obstante, la progamación del cuatrienio de 1500 policiías vinculados fue cumplida al 100%</t>
  </si>
  <si>
    <t>Esta meta alcanzó el 100% de cumplimiento  de la vigencia con corte a 31 de mayo. A continuación se relacionan  las principales acciones:
El Programa Justicia Juvenil Restaurativa (PDJJR) a través de la ruta de Principio de Oportunidad ha brindado atención a 40 adolescentes y jóvenes del Sistema de Responsabilidad Penal Adolescente que ingresaron en esta vigencia. Así mismo, se brindó atención 458 personas más,
quienes ingresaron en la vigencia anterior y que en el año 2024 continúan proceso o en seguimiento (Principio de oportunidad: 109 ofensores, 48 víctimas, 148 personas de redes de apoyo y en Colegios: 62 ofensores, 13 víctimas, 78 personas de redes de apoyo). Con el total de personas vinculadas, se han realizado 5.481 atenciones en el 2024.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</si>
  <si>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Esta meta alcanzó el 100% de cumplimiento  de la vigencia con corte a 31 de mayo. A continuación se relacionan  las principales acciones:
Durante lo corrido del año se han formado 514 jóvenes en la estrategia. Durante mayo se dinamizaron acciones de sensibilización a las juventudes de Bosa, San Cristóbal y Suba, para el fortalecimiento de habilidades asociadas al manejo efectivo de emociones y la apropiación de información del sistema de responsabilidad penal adolescente. Este ejercicio de empoderamiento se promueve en favor de la prevención de comportamientos delictivos por parte de las juventudes. La formación en habilidades para el manejo efectivo de emociones y el ejercicio de empoderamiento de las juventudes frente al sistema de responsabilidad adolescente contribuye en el ejercicio de fortalecimiento de capacidades comunitarias como sujetos y sujetas de derechos, activas/os en el ejercicio de prevención de violencias y delitos, asi como la transformación de sus entornos en el marco de una cultura de paz.</t>
  </si>
  <si>
    <t>419- Implementar al 100%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</si>
  <si>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</si>
  <si>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</si>
  <si>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418 - Implementar al 100% la política
pública Distrital de atención y
servicio a la ciudadanía en la
Secretaría de Seguridad,
Convivencia y Justicia</t>
  </si>
  <si>
    <t xml:space="preserve">Con relación a esta meta, se tuvo un cumplimiento al 100% durante la vigencia. De acuerdo con la planeación de la vigencia a mayo de 2024 se realizaron las siguientes actividades:
• Ejercicio de participación para la formulación del Programa de Transparencia y Ética Pública vigencia 2024, donde se recibieron 4 observaciones. 
• Publicación de la primera consulta ciudadana para conocer las necesidades de información para los ejercicios de diálogos ciudadanos, donde se han recibido 4 aportes. 
• Formulación y publicación de la estrategia de rendición de cuentas 2024. 
• Desarrollo de 2 diálogos ciudadanos en temas de Código de Convivencia y Seguridad. 
• Registro de 3 compromisos de participación ciudadana en la plataforma Colibrí, resultado de los diálogos ciudadanos.   
• Actualización del menú participa, en concordancia con la ejecución de la estrategia de rendición de cuentas.
</t>
  </si>
  <si>
    <t xml:space="preserve">Con relación a esta meta se dio cumplimiento al 100% durante la vigencia, garantizando asi  la oportunidad, calidad y claridad de las respuestas a las peticiones ciudadanas que son tramitadas en la SDSCJ.
</t>
  </si>
  <si>
    <t>Con relación a esta meta, se tuvo un cumplimiento al 100% durante la vigencia. A continuación las principales acciones:
Avaces Plan de trabajo archivistico: 
•. En el desarrollo del proceso de transferencias documentales para la vigencia 2024, se han realizado hasta el momento tres transferencias entregados por dependencias como : Subsecretaría de Acceso a la Justicia,Direción de Operaciones para un total de 87 cajas, 1,047 carpetas, 205,050 folios, 1,781 CDs y 34,18 metros lineales de documentación. •. Continuidad aplicación instrumentos archivísticos en archivo central para clasificación y ordenación de expedientes periodo 4 del FVS aplicando TRD.
•. Plan de Conservación- Programa de Capacitaciones: Publicación de pieza Conservando ando, Capacitación personal de limpieza del proveedor de arrendamiento sobre el uso e Instructivo de limpieza adecuada en archivos.
•Programa de Saneamiento Ambiental: Estructura de requisitos técnicos para proceso de desinfección con apoyo de la Dirección de Recursos Humanos, Visita de inspección con el proveedor de fumigación para cotización del servicio.
•Programa de monitoreo Ambiental: Instalación de equipos de monitoreo y control de condiciones ambientales en el Archivo de Cárcel Distrital Historias PPL.
•Programa de Inspección de espacios de archivo: Visitas a las oficinas de gestión del edificio de Nivel Central. 4. Implementación del módulo de expedientes electronicos para la Dirección Juridica y Contractual, Dirección de Operaciones para el fortalecimiento, serie ordenes de pago Dirección Financiera, Actas de Comisión de Futbol Dirección de Seguridad, Compribantes de Almacen."</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</si>
  <si>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objetivos 1 a 9 concluyeron en la misma fecha. Por ello, el seguimiento con corte al tercer trimestre presenta variaciones únicamente en el objetivo 10, el cual se mide a través de fuentes diferentes a las metas del plan de desarrollo.
Dicho lo anterior, al corte del 31 de mayo se logró el 97% de cumplimiento en la vigencia y es posible indicar lo siguiente:
Se continúa implementando la ruta de atención basada en las 4 dimensiones (individual, familiar, productiva y comunitaria), y en las cuales durante los mes de enero a mayo de 2024 se evidenció un mayor direccionamiento a:
1) La garantia de derechos, tanto a personas pospenadas, desde la dimensión individual (185 personas), como a familiares (30 personas) desde la dimensión familiar, no solo participando activamente en las estrategias diseñadas para implementarse desde estas dimensiones, sino en los eventos y talleres que Casa Libertad desarrolló en el periodo reportado, atendiendo a 616 personas en eventos como: Feria de servicios, brigadas juridicas, jornada de ropatón, jornadas de personalización de tarjeta tullave, jornada de cedulación, talleres de: Prevención de violencias basadas en genero, sensibilización salud sexual y reproductiva, habilidades prosociales, Delitos informáticos/cultura ciudadana.
2) Dimensión productiva, 121 usuarios participando activamente en las estrategias diseñadas para implementarse desde esta dimensión (Emprendimiento y empleabilidad), en los eventos y talleres que Casa Libertad desarrolló en el periodo reportado, en eventos como: preparación para la vida laboral, habilidades blandas, cursos y talleres certificados (manipulación de alimentos, servicio al cliente), por otro lado, se dio cierre al proceso de formación de habilidades en maquina palana con la Corporación Unificada Nacional de Educación Superior ( CUN) del que certificaron 7 usuarios, asi como, el curso de inducción a la programación del que se certificaron 4 estudiantes con el apoyo de la Universida de los Andes.
3) Dimensión comunitaria, en las que además de las actividades de buen uso del tiempo libre se ha desarrollado un importante avance en acciones que permiten socializar la ruta de no estigmatización de la población pospenada, actividades en las que participaron durante el periodo reportado 835 personas.</t>
  </si>
  <si>
    <t xml:space="preserve">Con relación a esta meta, se tuvo un cumplimiento al 100% </t>
  </si>
  <si>
    <t>Para esta meta se obtuvo un cumplimiento del 100% en la vigencia del 2024.
Se logró el fortalecimiento en la atención integral a las personas privadas de la libertad PPL de la Cárcel Distrital de Varones y Anexo de Mujeres, facilitando estrategias que coadyuvan a la implementación de su proyecto de vida, para lo cual, se han efectuado un total de  5257 intervenciones grupales,  programa que abarca temáticas como salud mental, Prevención de Conducta Suicida, Prevención de Consumo de sustancias psicoactivas y mitigación del riesgo, Prevención de Abuso sexual, Prevención de Violencia física y psicológica; a la fecha han participado un promedio de 881  PPL ,en las diferentes actividades de fechas especiales “afirmativas” y se han efectuado un total de 1261 intervenciones individuales en el componente de salud mental y SPA</t>
  </si>
  <si>
    <t>Esta meta fue cumplida al 100% en la vigencia del 2023 con la habilitación de los 5 centros de radicación.</t>
  </si>
  <si>
    <t>Esta meta fue cumplida al 100% en la vigencia con la implementación del modelo de atención en 7 casas de justicia y durante lo corrido del año se brindó atención y orientación a 4.416 mujeres víctimas de violencias que acudieron a utilizar los servicios de las 7 Casas de Justicia en las que se implementa la Ruta de Atención. Así mismo, fueron remitidas a las entidades competentes según la tipología de las conflictividades
presentadas. A continuación, se relacionan las atenciones realizadas en cada Casa de Justicia:
Barrios Unidos: 293 atenciones
Bosa Campo: Verde 582 atenciones
Ciudad Bolívar: 1383 atenciones
Fontibón: 478 atenciones
Kennedy 523 atenciones
San Cristóbal: 453 atenciones
Suba Ciudad Jardín: 704 atenciones
Con relación al funcionamiento de la Ruta de Atención Integral para Mujeres en las 7 Casas de Justicia, se han venido articulando con las entidades operadoras que integran la estrategia, con el fin de brindar una atención integral a las mujeres víctimas de violencia
Además, se realizaron 6 jornadas de socialización, donde se sensibilizaron a 165 mujeres sobre la Ruta de Atención Integral para Mujeres.Con la implementación de la ruta integral para las mujeres se apunta a la disminución de barreras de acceso a la justicia para las mujeres en el Distrito, brindando una
atención integral y otorgando medidas de protección en los casos que así se requiera. De igual forma, se logra el incremento en las denuncias, lo que permite a las autoridades competentes avanzar en la judicialización de los responsables</t>
  </si>
  <si>
    <t xml:space="preserve">Esta meta fue cumplida al 100% durante la vigencia y se resaltan las principales acciones:
Modelo no presencial:
Entre enero y abril los canales no presenciales de la DAJ (línea telefónica y mensajería instantánea WhatsApp), registraron 1.935 orientaciones a ciudadanos por medio de mensajería instantánea WhatsApp, de los cuales, 1.332 mujeres, 601 hombres y 2 no registró su sexo. De este modo, las orientaciones se enfocaron sobre alternativas y estrategias que permitieron dar solución a las problemáticas desde la administración de justicia, de forma coordinada con los organismos de justicia formal, no formal y comunitaria de la ciudad.
Adicionalmente, desde la línea telefónica de Casas de justicia se brindó información, entre enero y mayo, a 1.565 personas que se contactaron a través de este medio.Con la implementación del modelo de atención Virtual se apunta a promover el acceso a los servicios de justicia para toda la ciudadanía en el Distrito, procurando eliminar las diferentes barreras de acceso que se puedan presentar.
</t>
  </si>
  <si>
    <t xml:space="preserve">Esta meta fue cumplida al 100% durante la vigencia, y se destacan las siguientes acciones:
En el marco de la implementación de la estrategia de Facilitadores se amplía la oferta de servicios para el Acceso a la Justicia. De este modo, la Secretaría Distrital de Seguridad y Convivencia  a través de los equipamientos de justicia y contando con el acompañamiento de un equipo profesional cualificado, brinda a los ciudadanos(as) que lo requieran asesoría legal, acompañando la realización de trámites ante el aparato jurisdiccional y fortaleciendo el conocimiento legal en temas tales como la promoción de los derechos fundamentales y mecanismos y acciones para su protección. Todo lo anterior contribuye a la eliminación de barreras de acceso a la justicia.
Entre enero y mayo de 2024 se han realizado 4.100 atenciones, desagregadas en los siguientes temas: 
Asesoría: 862, Demanda: 213, Derecho de Petición: 1658, Impugnación: 11, Incidente de Desacato: 52, Liquidación: 692, Memoriales: 49
Recursos Administrativos:11, Seguimiento al caso: 88
Solicitud REDAM: 16
Tutela: 448
Adicionalmente, en el marco de un proceso de articulación, el equipo de facilitadores participó en 3 jornadas móviles de acceso a la justicia. 
De igual forma, durante enero y mayo, se realizaron 14 jornadas de semilleros locales de justicia, en las cuales se contó con la participación de 316 personas. En estas jornadas se han tratado lo siguientes temas: talleres de arrendamiento, deberes y derechos fundamentales y elaboración de derechos de petición. Durante marzo no se realizaron jornadas, debidos a las contingencias de contratación que se tienen.
Se habilitó un nuevo formulario y matriz de seguimiento de los casos. </t>
  </si>
  <si>
    <t>Esta meta se cumplio al 100% durante la vigencia. A continuación se destacan algunas acciones:
Comité Distrital de Casas de Justicia:
• Se envió el acta del comité realizado en diciembre 2023 a las entidades participantes y se espera programación para la vigencia 2024. • En mayo se realizó la segunda sesión del comité interinstitucional de la Jurisdicción de paz del Distrito Capital, se adjunta el acta.
• Comités Coordinadores de Casas de Justicia: se han realizado 21 comités operativos,  para la articulación local. 
• Convenios Interadministrativos:
La entidad tiene suscrito el C. I. No. 4220000-902-2021 con la Secretaría General de la Alcaldía Mayor, orientado a la operación de la CJ de Engativá al interior del SuperCADE de Engativá. 
Inclusión de CJ de Bogotá D.C en el Programa Nacional de CJ:
• Se envía correo con soportes para la solicitud de MJD sobre la articulación del sistema de información. Se construyó documento técnico, con el fin de evidenciar que la mejor alternativa para el manejo de sistemas de información es la interoperatividad. En el mes de abril se recibió por parte de la Dirección de Tecnologías y Sistemas de Información de la SDSCJ el Documento de propuesta para la interoperabilidad con el Ministerio de Justicia y del Derecho. 
• Se realizaron las pruebas del sistema de información de las UMC con presencia de delegados de las UMC, equipo de planeación de la DAJ, líder funcional e ingeniero analista de TICS. En el mismo sentido, se realizó reunión con la OAIEE en el mes de mayo, y definió la puesta en funcionamiento para el mes de julio. Adicional, se envió el documento de estructuración para la PP del Acuerdo 900.
• se realizó reunión con autoridades indígenas para la contratación directa referente a los compromisos del Art 66. 
En febrero, se realizó articulación con la Mesa Autónoma Indígena, para definición del contrato interadministrativo en cumplimiento de las acciones afirmativas.</t>
  </si>
  <si>
    <t xml:space="preserve">Esta meta fue cumplida en un 100% durante la vigencia. A continuación se destacan algunas acciones:
Comité Distrital de Casas de Justicia:
• Se envió el acta del comité realizado en diciembre 2023 a las entidades participantes y se espera programación para la vigencia 2024. • En mayo se realizó la segunda sesión del comité interinstitucional de la Jurisdicción de paz del Distrito Capital, se adjunta el acta.
• Comités Coordinadores de Casas de Justicia: se han realizado 21 comités operativos,  para la articulación local. 
• Convenios Interadministrativos:
La entidad tiene suscrito el C. I. No. 4220000-902-2021 con la Secretaría General de la Alcaldía Mayor, orientado a la operación de la CJ de Engativá al interior del SuperCADE de Engativá. 
Inclusión de CJ de Bogotá D.C en el Programa Nacional de CJ:
• Se envía correo con soportes para la solicitud de MJD sobre la articulación del sistema de información. Se construyó documento técnico, con el fin de evidenciar que la mejor alternativa para el manejo de sistemas de información es la interoperatividad. En el mes de abril se recibió por parte de la Dirección de Tecnologías y Sistemas de Información de la SDSCJ el Documento de propuesta para la interoperabilidad con el Ministerio de Justicia y del Derecho. 
• Se realizaron las pruebas del sistema de información de las UMC con presencia de delegados de las UMC, equipo de planeación de la DAJ, líder funcional e ingeniero analista de TICS. En el mismo sentido, se realizó reunión con la OAIEE en el mes de mayo, y definió la puesta en funcionamiento para el mes de julio. Adicional, se envió el documento de estructuración para la PP del Acuerdo 900.
• se realizó reunión con autoridades indígenas para la contratación directa referente a los compromisos del Art 66. 
En febrero, se realizó articulación con la Mesa Autónoma Indígena, para definición del contrato interadministrativo en cumplimiento de las acciones afirmativas.
15. Suba Ciudad Jardín 3
Casas de Justicia en Convenio:
16. Engativá: el mantenimiento de este equipamiento se encuentra a cargo de la Secretaría General, al estar ubicado en el SuperCADE.
Centro de Traslado por Protección ¿ CTP (2 requerimientos en total)
17. Puente Aranda = 2
18. Campo Verde = 0
Unidades Móviles de Acceso a la Justicia: (26 requerimientos en total):
19. Unidad Móvil 1 (OLN033) = 6
20. Unidad Móvil 2 (OLN034) = 5
21. Unidad Móvil 3 (OLO721) = 0
22. Unidad Móvil 4(OLO722) = 0
23. Unidad Móvil 5 (OLO648) = 6
24. Unidad Móvil 6 (OLO649) = 9 Con el mantenimiento de los equipamientos de justicia se apunta a garantizar la oferta permanente de servicios de acceso a la justicia para la ciudadanía en el Distrito.
</t>
  </si>
  <si>
    <t xml:space="preserve">Esta meta se cumplio al 100% durante la vigencia. A continuación se destacan algunas acciones:
Las tres sedes del Programa Distrital de Justicia Juvenil Restaurativa (PDJJR) ubicadas en Santafé, La Victoria y CESPA se encuentran operativas y cuentan con todos los servicios necesarios para su correcto funcionamiento.
Así mismo, están incluidas en los procesos asociados a la operación, como son mantenimiento para la planeación y ejecución de las adecuaciones y reparaciones que se determinen, aseo y cafetería, vigilancia, control de vectores.
</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</si>
  <si>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objetivos 1 a 9 concluyeron en la misma fecha. Por ello, el seguimiento con corte al tercer trimestre presenta variaciones únicamente en el objetivo 10, el cual se mide a través de fuentes diferentes a las metas del plan de desarrollo. Dicho lo anterior, al corte del 31 de mayo se logró el 98,41% de cumplimiento en la vigencia y es posible indicar lo siguiente:
En lo corrido de 2024 desde la estrategia se adelantaron un total de 54 demandas de persecución penal, las cuales corresponden a espacios de intercambio de información con entidades de seguridad y justicia y acciones de recepción/recolección de información/recorridos territoriales.¿ Adicionalmente,
estas actividades han permitido la consolidación de 9 Reportes de Seguridad Ciudadana, el desarrollo de 21 Macro intervenciones, 9 acciones contra la trata de personas, 37 actividades dirigidas al control ocupaciones ilegales y delitos ambientales; así como 5 acciones dirigidas a la afectación del mercado
criminal de dispositivos móviles, 7 actividades frente a delitos informáticos, 7 actividades de control al mercado criminal de estupefacientes. Respecto a la estrategia de automotores se realizaron 6 planes cazador y 137 acciones de control a establecimientos que presuntamente dinamizan el contrabando y
receptación.
En el mes de mayo las actividades realizadas fueron: 8 espacios de articulación con entidades de seguridad y justicia, 12 espacios de recepción y recolección de información, 3 macro intervenciones, 1 Reporte de Seguridad Ciudadana. Desde la estrategia de acción contra la trata de personas se realizaron 2 acciones y 3 para el tema de ocupaciones ilegales. Adicionalmente, se llevó a cabo 1 actividad de control al mercado criminal en vía pública de dispositivos móviles. Frente a la prevención de delitos informáticos se hicieron 2 campañas de sensibilización. Mientras que para la afectación al mercado
criminal de hurto a automotores se adelantó 1 plan cazador. En el marco de la estrategia de interrupción a mercados criminales se realizó 1 actividad de control a establecimientos de expendio de bebidas embriagantes. Fortalecimiento de la comunicación en articulación con la Policía Judicial adscrita a la
Policía Metropolitana de Bogotá y otros actores del orden Distrital y Nacional, en la búsqueda de un mayor impacto en la persecución penal que beneficie a la seguridad del distrito. Ademas, se han logrado focalizar acciones destinadas a afectar mercados criminales en distintas localidades priorizadas por
delitos de alto impacto.</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</si>
  <si>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objetivos 1 a 9 concluyeron en la misma fecha. Por ello, el seguimiento con corte al tercer trimestre presenta variaciones únicamente en el objetivo 10, el cual se mide a través de fuentes diferentes a las metas del plan de desarrollo. Dicho lo anterior, al corte del 31 de mayo se logró el 50% de cumplimiento en la vigencia y es posible indicar lo siguiente:
Para esta meta sectorial, se realiza seguimiento a las actas de las sesiones del Consejo Local de Seguridad, en las cuales se aborde la generación de escenarios de participación ciudadana para la identificación de los problemas de convivencia y seguridad locales, a través de las Juntas Zonales de
Seguridad (Decreto 079 de 2018). Considerando dicho aspecto como identificador del atributo social planteado en la meta, se tiene que, entre enero y mayo de 2024 se evidenció el cumplimiento de dicho aspecto en diez (10) localidades.
Durante el periodo específico de mayo el avance fue de tres (3) nuevas localidades que registran cumplimiento en las actas enviadas para validación. Desde estos espacios técnico jurídicos que permiten brindar herramientas para la toma de decisiones a nivel local en materia de seguridad ciudadana y
convivencia se continúa realizando un balance de los índices delincuenciales teniendo en cuenta el microdato a nivel cuantitativo y cualitativo, logrando articulación local a través de estrategias que permiten la prevención, contención y mitigación de la comisión de delitos.
Adicionalmente, los Consejos Locales de Seguridad, donde se toman acciones para la promoción y monitoreo a las Juntas Zonales de Seguridad, se traducen en una gestión más asertiva sobre lo territorial y sobre aquellas particularidades que inciden en la seguridad y la convivencia desde lo local. A través
de estos espacios se analizan indicadores estadísticos, alertas tempranas y fuentes locales que dan cuenta de las dinámicas delictivas o de aquellas que afectan la convivencia pacífica de los ciudadanos, permitiendo una respuesta más efectiva desde la institucionalidad a las problemáticas evidenciadas en
cada territorio.</t>
  </si>
  <si>
    <t>La meta se cumplió al 100% durante la vigencia y se resalta que de realizó mesa de intercambio de información en el marco de actualización y seguimiento al Inventario Criminal Unificado, se continuará realizando el seguimiento pertinente.La estandarización de las cifras, seguimiento y actualización de los grupos delincuenciales con presencia en Bogotá, junto con un entendimiento más claro de la dinámica delictiva en el territorio.</t>
  </si>
  <si>
    <t xml:space="preserve">Para esta meta se reporta un 100% de cumplimiento y se destacan algunas acciones:
A mayo se han realizado las siguientes actividades: 
Ejercicio de participación para la formulación del Programa de Transparencia y Ética Pública vigencia 2024, donde se recibieron 4 observaciones. 
Publicación de la primera consulta ciudadana para conocer las necesidades de información para los ejercicios de diálogos ciudadanos, donde se han recibido 4 aportes. 
Formulación y publicación de la estrategia de rendición de cuentas 2024. 
Desarrollo de 2 diálogos ciudadanos en temas de Código de Convivencia y Seguridad. 
Registro de 3 compromisos de participación ciudadana en la plataforma Colibrí, resultado de los diálogos ciudadanos. 
Actualización del menú participa, en concordancia con la ejecución de la estrategia de rendición de cuentas. </t>
  </si>
  <si>
    <t xml:space="preserve">Para esta meta se reporta un 100% de cumplimiento y se destacan algunas acciones:
A mayo se han realizado las siguientes actividades: 
Formulación, aprobación y publicación del programa de transparencia y ética publica para la vigencia 2024. 
Socialización de esquema de publicación en los canales internos. 
Socialización del botón de denuncias de actos de corrupción en el home de la página web de la entidad.
Socialización del instructivo de supervisión de contratos.  
Publicación del informe de medición a la calidad de las respuestas a PQRSDF. 
Monitoreo al botón de transparencia en cumplimiento al esquema de publicación y la Ley 1712 de 2014. 
Socialización del Plan de Gestión de la Integridad 2024. 
</t>
  </si>
  <si>
    <t>Esta meta presenta un cumplimiento del 100% y se destacan las siguientes acciones:"Avaces Plan de trabajo archivistico: 
•. En el desarrollo del proceso de transferencias documentales para la vigencia 2024, se han realizado hasta el momento tres transferencias entregados por dependencias como : Subsecretaría de Acceso a la Justicia,Direción de Operaciones para un total de 87 cajas, 1,047 carpetas, 205,050 folios, 1,781 CDs y 34,18 metros lineales de documentación. •. Continuidad aplicación instrumentos archivísticos en archivo central para clasificación y ordenación de expedientes periodo 4 del FVS aplicando TRD.
•. Plan de Conservación- Programa de Capacitaciones: Publicación de pieza Conservando ando, Capacitación personal de limpieza del proveedor de arrendamiento sobre el uso e Instructivo de limpieza adecuada en archivos.
•Programa de Saneamiento Ambiental: Estructura de requisitos técnicos para proceso de desinfección con apoyo de la Dirección de Recursos Humanos, Visita de inspección con el proveedor de fumigación para cotización del servicio.
•Programa de monitoreo Ambiental: Instalación de equipos de monitoreo y control de condiciones ambientales en el Archivo de Cárcel Distrital Historias PPL.
•Programa de Inspección de espacios de archivo: Visitas a las oficinas de gestión del edificio de Nivel Central. 4. Implementación del módulo de expedientes electronicos para la Dirección Juridica y Contractual, Dirección de Operaciones para el fortalecimiento, serie ordenes de pago Dirección Financiera, Actas de Comisión de Futbol Dirección de Seguridad, Compribantes de Almacen."</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</si>
  <si>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concluyó en la misma fecha. Por ello, el seguimiento con corte al tercer trimestre no presenta variaciones.
Dicho lo anterior se resaltan  algunas acciones:
COMANDO DE ATENCIÓN INMEDIATA - CAI BOSA LIBERTAD: Avance Físico 7%, Se están realizando actualmente actividades de replanteo, descapote y construcción del campamento. 
Mantenimiento de Equipamientos de Seguridad: Con corte al mes de mayo 2024, se han visitado y diagnosticado 32 equipamientos de seguridad y justicia, se han atendido 85 emergencias y se están atendiendo 23 frentes de obra: URI Puente ARANDA, CER, CJ Mártires, CJ San Cristóbal, Bosa, Cespa, Victoria ;  en MEBOG: Epol Fontibón, Epol San Cristóbal, Epol Suba, Carabineros Parque Nacional, Epol Engativá, Epol Rafael Uribe, Epol C Bolívar, caí Delicias, Caí Danubio caí Santa Marta; en Brigada: Baser 13 , sala de operaciones y PM 15 y C4.                                     
El Proyecto inmobiliario Cantón Norte - Comando de Reclutamiento y control de Reservas presenta un 56,03% de avance físico, La ANIM no ha informado a la fecha cuando será el comité operativo donde socializará el nuevo proceso de contratación y presupuesto de la obra. 
CONSTRUCCIÓN E INTERVENTORÍA DEL COMANDO DE LA BRIGADA XIII DEL EJERCITO  Contrato Interadministrativo No. 1580 del 2020:  Avance Físico mes de mayo 2024: 72,81% y se logra un avance del 90,53% en la ejecución física del Contrato de Obra 
Por otra parte se cuenta con 3 sedes en arrendamiento para la formación de Auxiliares de Policía AUXPO y parqueadero de la SIPOL.
Se avanza en el Durante el mes de mayo 2024 con el mantenimiento de 486 vehículos propiedad de SCJ. , así como con el suministro de combustible (gasolina, ACPM) del parque automotor al servicio de los organismos de seguridad de MEBOG y Brigada XIII.
Por otra parte se hace la entrega de alimentos, servicio médico veterinario y otros elementos para el sostenimiento de 158 semovientes caninos y equinos.
Al corte del presente informe, en el periodo de enero a mayo de 2024 Ciento once (111) siniestros de automóviles perdidas parciales, siete (7) autos pérdidas totales, dos (2) accidentes personales afectando la póliza de automóviles y siete (7) siniestros  amparo de Responsabilidad Civil de la póliza de automóviles, Póliza de Todo Riesgo Daño Material diecinueve (19) siniestros, póliza de semovientes dos (2), póliza de Servidores Públicos un (1) siniestro, póliza de Responsabilidad Civil Extracontractual un (1) siniestro, para un total de ciento cincuenta (150) siniestros.</t>
  </si>
  <si>
    <t>Esta meta lllegó al 100% de cumplimiento . A continuación, se describen algunos aspectos a resaltar:
Implementación de la Politica de Gobierno Digital a través de la ejecución de los planes de trabajo alineados a las metas del proyecto de inversión y a los dominios de MinTIC:
1. Infraestructura y servicios Tecnologicos 86 %
2. Uso y Apropiación: 75%
3. Sistemas de Información: 70%
4. Servicios ciudadanos digitales: 70%
5. Documentos asociados a Gobierno TI: 80%</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</si>
  <si>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98% de cumplimiento en la vigencia y es posible indicar lo siguiente:
•  Se realizó la suscripción del contrato de aseo y cafetería para la SDSCJ que incluye el C4.
•  Se suscribieron contratos de OPS a fin de restablecer el equipo de trabajo del C4.
• Se elaboraron requerimientos técnicos para la adquisición de la planta eléctrica para el cerro del cable como unos de los contratos prioritarios para la vigencia.
•  Se formuló la ficha de proyecto para la renovación de 230 estaciones work station para el número único de emergencias 123
•  Se realizó la suscripción del nuevo contrato de conectividad del sistema de video vigilancia.
•  Se adelantaron las actividades para completar la contratación de los apoyos técnicos y de gestión pendientes antes del proceso de armonización. 
•  Se adelantó el levantamiento de línea base para la formulación del plan de desarrollo teniendo en cuenta los avances adelantados durante el cuatreño y se proyectaron las iniciativas a adelantar durante los próximos 4 años</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</si>
  <si>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95% de cumplimiento en la vigencia y es posible indicar lo siguiente:
•  Se realizó la suscripción del contrato de mantenimiento de radio troncalizado como estrategia de continuidad del servicio.
• Se suscribió adición y prórroga para el mantenimiento del sistema de video vigilancia
• Se adelantó la estructuración del proceso de adquisición de Datacenter, así como el nuevo proceso para el mantenimiento del sistema de video vigilancia
•  Se realizó la prórroga del contrato de garantías extendidas a fin de mantener el mantener con cobertura de soporte los componentes tecnológicos del centro de datos del C4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</si>
  <si>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r, al corte del 31 de mayo se logró el 95% de cumplimiento en la vigencia y es posible indicar lo siguiente:
Se realizó al reunión de avance de trimestral junto con la secretaría distrital de planeación en la medición del avance del proyecto “IMPLEMENTACIÓN DE UN SISTEMA DE ANALÍTICA DE VIDEO PARA LA SEGURIDAD Y CONVIVENCIA CIUDADANA C4”
BPIN 2023011010002
Ese realizan reuniones de seguimiento con el equipo de apoyo en la supervisión y de interventoría el avance de implementación se estima en un 37% para lo recorrido del 2024.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</si>
  <si>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99,6% de cumplimiento en la vigencia y es posible indicar lo siguiente:
Durante lo corrido del año se han realizado 194 acciones. En el mes de mayo, en el marco de la Estrategia Cultura Ciudadana se realizaron acciones enfocadas en la prevención de diferentes tipos de violencias entre ellas las violencias basadas en género, también delitos y comportamientos contrarios a la convivencia, adaptadas a las necesidades del territorio y de la población objeto de la intervención realizada en terreno. Cada puesta en escena que realiza el equipo en los diferentes territorios, tiene énfasis en prevención de violencias basadas en género, violencia intrafamiliar, riñas y hurtos, durante el mes de mayo se hizo énfasis en prevención de violencia intrafamiliar en el marco de la celebración del día de la madre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</si>
  <si>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94,8% de cumplimiento en la vigencia y es posible indicar lo siguiente:
En el marco de la implementación de la Estrategia de Mediación Escolar, para el mes de enero del 2024, se elaboraron informes de resultados de la Estrategia y el cronograma para dar cumplimiento a la programación de la meta y la priorización de 6 IED.
Para el mes de febrero, se participó en la Mesa Local de Entornos Escolares de la localidad de San Cristóbal, convocada por la DILE.
Los rectores de las IED y la DILE San Cristóbal solicitaron se diera continuidad a la Estrategia de Mediación Escolar. Se estima que para la primera semana de junio se puedan adelantar reuniones de socialización en IED de las localidades de Kennedy, Bosa, Ciudad Bolívar, Los Mártires y La Candelaria con el fin de identificar los colegios de control  y de esta manera se pueda dar ejecución al plan de trabajo. 
En marzo se articula con la Subsecretaría de Seguridad para realizar la priorización de 6 colegios en atención a la programación de intervención para 2024.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</si>
  <si>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98% de cumplimiento en la vigencia y es posible indicar lo siguiente:
Respecto a las actividades para la ocupación del tiempo libre de las Personas Privadas de la Libertad -P.P.L- se destaca el desarrollo de 24 talleres en temáticas relacionados con biblioteca, taller Psicosocial USS, taller psicología, taller Cofraternidad, tejidos e idiomas; espacios a través de los cuales, se abordan temas de interés social y ético, promoviendo el respeto, la empatía. Además de propender por el desarrollo de habilidades y de enseñanza de actividades que generan aptitudes o potencian habilidades de las personas privadas de la libertad. El Centro Especial de Reclusión - CER continúa
impactando favorablemente a la ciudad en la medida que:
- Reduce niveles de hacinamiento en Uris y estaciones de policía.
- Reduce conductas violentas de las PPL por las buenas prácticas de ocupación del tiempo libre, actividades físicas, deportivas, recreativas, atención en salud y alimentación óptima.
- Beneficia los niveles de seguridad del sector, gracias a la eficaz separación de las PPL del resto de la sociedad, y de las fuentes de criminalidad.
- Legitima la presencia Institucional de la Secretaría de Seguridad, Convivencia y Justicia.
- El sistema de vigilancia mediante el circuito cerrado de televisión, ofrece monitoreo permanente al CER, articulado con la policía nacional y el CAI Gorgonzola.
Además, se ha brindado a la población privada de la libertad unas condiciones dignas de reclusión, mientras se les resuelve judicialmente su caso, con observancia a los postulados constitucionales del respeto a los derechos humanos fundamentales y el cumplimento a las garantías del Estado social de derecho; igualmente para la sociedad en general se garantiza el deber del Estado de salvaguardar a los ciudadanos de toda afrenta contra su vida, bienes y honra.
Por otra parte, a través de las actividades de atención integral se garantiza el derecho a la salud de las personas privadas de la libertad. En el cumplimiento de las actividades desarrolladas por parte del equipo psicosocial se logra evidenciar un cambio progresivo frente a las diferentes problemáticas y conductas delictivas aprendidas de manera vicaría, ya que utilizan el diálogo como medio para resolver sus conflictos. La participación activa de las PPL en los talleres programados por el CER, tales como justicia restaurativa, telares, manualidades, obras teatrales, entre otros, permiten la ocupación del tiempo libre y el desarrollo de nuevas habilidades, aportando en la disminución de conductas conflictivas.
</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</si>
  <si>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tenía un avance del 68,3% de cumplimiento con relación al plan de mejoramiento de las URI existentes y la construcción de las tres nuevas URI.
Con relación a la URI Norte: En enero de 2024 el proceso licitatorio para la contratación de obra se suspendió y se volverá a sacar una vez desde la Secretaría de Hacienda Distrital se asigne el recurso correspondiente, posterior al proceso de armonización
La estrategia está sustentada a través de CPS, por lo cual se suspendió la implementación de la estrategia, en el mes de abril. Para el mes de mayo de 2024, se retoma el servicio de facilitadores de manera progresiva conforme a la vinculación de los profesionales, finalizando el mes con la prestación en
las 16 Casas de Justicia.
Retrasos y soluciones:
Retrasos y soluciones:
Retrasos y soluciones:
Se continua realizando mantenimientos a la URI de Puente Aranda para su adecuado funcionamiento en la prestación de servicios de justicia.
No se cuenta con avances de la URI Norte a la fecha, dado que el proceso licitatorio de la construcción de la URI se encuentra suspendido por procesos de armonziación presupuestal. En la URI de Puente Aranda han estado privados de la libertad 3829 privaciones de la libertad, correspondientes a un
promedio de 750 personas privadas de la libertad cada mes.
No se cuenta con beneficios en la URI Norte en el periodo de reporte dado que el proceso licitatorio de la construcción de la URI se encuentra suspendido por procesos de armonziación presupuestal</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</si>
  <si>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Para esta meta con al corte del 31 de mayo se logró el 78% de cumplimiento en la vigencia y es posible indicar lo siguiente:
'Se realizó el proceso de contratación de la profesional a cargo del diseño de la estrategia y se logró la priorización de las temáticas, acorde a las prioridades y necesidades de la ciudad. Durante el mes de junio se dejará el documento de lineamientos para la ejecución de la estrategia. El desarrollo de las temáticas y las jornadas de cualificación iniciaran su ejecución en el mes de junio
</t>
  </si>
  <si>
    <t>Esta meta presenta un cumplimiento del 100% durante la vigencia y se resaltan las siguientes acciones:
Se avanzó con la adición y prorroga contrato 1552 - 2023 que tiene por objeto prestar los servicios de conectividad para el sistema de video vigilancia de Bogotá, la RED WAN, INTERNET MÓVIL Y VOZ, se Realizo nuevo contrato de conectividad RED WAN, INTERNET MÓVIL Y VOZ, contratación de los servicios de PDA para la MEBOG.</t>
  </si>
  <si>
    <t xml:space="preserve">Esta meta  presenta un cumplimiento del 100% y se resaltan las siguientes acciones:
EPara la vigencia mayo 2024 se realizaron 15 jornadas de socialización preventiva del Código Nacional de Seguridad y Convivencia Ciudadana (Ley 1801 de 2016) con las cuales se contó con la participación de 1.121 personas.Para la vigencia 2024 se han realizado 100 socializaciones preventiva sobre
Código Nacional de Seguridad y Convivencia Ciudadana (Ley 1801 de 2016) con las cuales se contó con la participación de 4.432 personas en comunidades estratégicas para construcción de convivencias pacíficas en Bogotá: Migrantes, Carabineritos, personas con discapacidad y sus cuidadores, jóvenes,
privados de la libertad, funcionarios de la UNDMO, Adulto mayor, padres de familia uniformados de policía, estudiantes y comunidad en general.
</t>
  </si>
  <si>
    <t>Esta meta  presenta un cumplimiento del 100% y se resaltan las siguientes acciones:
En mayo 2024, la Línea de Materialización ejecutó las siguientes acciones con personas que incurrieron en comportamientos contrarios a la convivencia contemplados en el Código Nacional de Seguridad y Convivencia Ciudadana:
227 actividades Pedagógicas de Convivencia y de Programa Comunitario con las cuales atendimos 1.567 personas.
4.043 personas fueron orientadas en gestión de comparendos de convivencia por Canales de Atención Virtuales.
1.430 fueron orientadas para gestión de comparendos de convivencia por canales de atención presenciales.
Acceso a la Justicia: Mantenemos habilitados en la ciudad, canales presenciales y virtuales para la orientación y gestión de comparendos de convivencia. Nuestros servicios garantizan que todas las personas tengan igualdad de oportunidades para resolver sus comparendos de convivencia de manera
eficaz.
Flexibilidad en la participación: Nuestras actividades pedagógicas de convivencia se desarrollan tanto en canales presenciales como virtuales. Esta diversidad de opciones permite a las personas la gestión de su comparendo de convivencia de la forma que más se ajuste a sus tiempos.
Eficiencia en actualización de plataformas: El proceso de certificación por participación en actividades pedagógicas se realiza a través de nuestro aplicativo liquidador de comparendos LICO. Este sistema permite la actualización de información en tiempo real, que agiliza a los participantes una certificación
precisa y oportuna.</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</si>
  <si>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acciones realizadas:
al corte del 31 de mayo se logró el 98% de cumplimiento en la vigencia y es posible indicar lo siguiente:
Se avanzó en el desarrollo de la meta priorizando la infraestructura de Transmilenio en dos objetivos específicos: 1. Caracterización de riesgos asociados al funcionamiento y el servicio del SITP. 2. Articulación con entidades competentes que apoyan la mitigación de riesgos caracterizados.
En relación con el primer objetivo se desarrollaron las siguientes actividades:
1. Un informe de vulnerabilidades sobre cierre de la estación calle 26. 
2. Se participa en dos reuniones del comité de seguridad técnica de seguridad y antievasión.
Respecto al objetivo de articulación con entidades que apoyan la mitigación de riesgos, se participó en 3 Megatomas: a) Actividad 1, Megatoma ETM 22, 19 Av. Caracas, 22 mayo
b) Actividad 2, Megatoma Portal Norte. 28 mayo. c) Actividad 3,Megatoma localidad Ciudad Bolívar, 30 mayo
Las megatomas se realizaron para trabajar varios tipos de vulnerabilidad en el sector de intervención, específicamente Transmilenio se encarga de la verificación y validación de pasajes a usuarios que están en el sistema y las ventas informales. De otra parte, las diferentes entidades acorde con sus
misionalidades, verifican antecedentes o hacen incautaciones de armas blancas o alguna sustancia prohibida, hacen observancia de ciudadanos en habitabilidad de calle, verifican las condiciones de espacio público y se hace revisión de documentos de ciudadanos extranjeros. 1. Se fortalecen las
relaciones interinstitucionales y multinivel en torno a un tema estratégico, la prevención y protección de la infraestructura vital en perspectiva de riesgos del SITP.
2. Se logra el desarrollo de un trabajo articulado, técnico y sistemático entre las diversas entidades con competencia en la prevención y protección de la infraestructura vital de Transmilenio</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</si>
  <si>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concluyó en la misma fecha. Por ello, el seguimiento con corte al tercer trimestre no presenta variaciones.
Dicho lo anterior,   en esta meta se llegó al 99% de cumplimiento y a continuación se describen las acciones realizadas en el 2024:
* Formulación, aprobación y publicación del programa de transparencia y ética publica para la vigencia 2024.
* Socialización de esquema de publicación en los canales internos.
* Socialización del botón de denuncias de actos de corrupción en el home de la página web de la entidad.
* Socialización del instructivo de supervisión de contratos.
* Publicación del informe de medición a la calidad de las respuestas a PQRSDF.
* Monitoreo al botón de transparencia en cumplimiento al esquema de publicación y la Ley 1712 de 2014.
* Socialización del Plan de Gestión de la Integridad 2024.
* Formulación, aprobación y publicación del Plan de Acción MIPG 2024.
* 1ra sesión del Comité Institucional de Gestión y Desempeño.
Se realizó diligenciamiento del formulario FURAG vigencia 2023.
* Actualización de la guía de administración de riesgos.
* 21 mesas de trabajo con los procesos para la revisión de los indicadores de gestión.
* Actualización del Instructivo de diseño y registro de indicadores de gestión.
* 8 mesas de trabajo de revisión de riesgos para atender las observaciones resultado del ejercicio de evaluación.</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</si>
  <si>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se resaltan las siguientes acciones:
El documento “Metodología de priorización de entornos educativos” ha finalizado las etapas de revisión documental, recolección de datos, procesamiento y análisis de información, redacción del documento, a la fecha de corte del PDD se encuentraba en revisión.
</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</si>
  <si>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anteirior, esta meta presenta un 98,6% de avance y se resaltan siguientes acciones del 2024: 
•  Se recibieron 9 solicitudes a traves de la consola Services Manager relacionadas con la creación de usuarios VPN, la activación de usuarios en la plataforma SIGA, el acceso a sitios web y la autorización de la instalación de software, entre otros. Todas estas solicitudes fueron atendidas con éxito, lo que equivale a una tasa de efectividad del 100% en la prestación del servicio.
• Se presentaron y validaron  4 solicitudes de gestion de cambios para los sistemas de informacion e infraestructura tecnologica de la Entidad, en procura de la mejora, optimizacion y actualizacion de los medios disponibles para los servicios tecnologicos internos y externos.
•  Atención prioritaria a 2 incidentes de seguridad de la informacion reportado a traves de la consola Services Manager, relacionados con información por correo electrónico institucional tipo Ingeniería Social y tipo PHISHING.
•  se realizaron actividades de sensibilizacion  de seguridad de la informacion, descritas en el plan de uso y apropiacion.
•  se realizo seguimiento a controles de riesgos de seguridad de la información a traves de mesas de trabajo con las areas y procesos involucrados en la gestion de riesgos y se entrego el informe el Informe del Primer Cuatrimestre de Riesgos de Seguridad de la Información vigencia 2024, mediante memorando electrónico 3-2024-16877, de acuerdo con los parámetros y tiempos establecidos en la política de administración de riesgos de la Entidad y las directrices establecidas por el Departamento Administrativo de la Función Pública. .</t>
  </si>
  <si>
    <t>Para esta meta se obtuvo el 100% de cumplimiento durante la vigencia  y  se resaltan las siguientes acciones relacionadas con el  mejoramiento de las condiciones personales e interpersonales y al proceso de justicia restaurativa de las personas privadas de la libertad en Bogotá:
Con el fin de fortalecer la atención integral, bienestar y calidad de vida de las personas privadas de la libertad ppl de la cárcel distrital de varones y anexo de mujeres, el acumulado final 2024, se han efectuado 3248 atenciones médicas y odontológicas. Así mismo en el marco de la atención en salud se realizaron valoraciones, apertura historia clínica, urgencias, actividades de prevención y promoción en salud. en el mismo periodo, se han suministrado un acumulado de 156185 raciones alimentarias. Frente al Programa Distrital de Justicia Restaurativa para Adultos, en lo transcurrido de 2024 han ingresado 9 casos al proceso de atención especializada. Así mismo, se continua atención de los casos que continúan de vigencias anteriores. Se han atendido 41 personas (22 ofensores y 19 victimas).En relación con la aplicación de la justicia restaurativa, la ciudad encuentra beneficio en su derecho de acceso a la justicia, en la medida en que el Programa Distrital de Justicia Restaurativa para Adultos se reconoce como un vehículo para la atención a las víctimas de la Violencia Intrafamiliar, así como para que los ofensores. De este modo, se trabaja integralmente en la transformación de las condiciones que reproducen la violencia en el ámbito doméstico, con la aspiración de que, con otras acciones estratégicas que involucran a otros sectores de la administración, se aporte en la construcción de paz.</t>
  </si>
  <si>
    <t>Esta meta presenta un cumplimiento del 100% y se destacan las siguientes acciones ejecutadas durante lo corrido del año:
Formulación, aprobación y publicación del Plan de Acción MIPG 2024.
1ra sesión del Comité Institucional de Gestión y Desempeño. 
Se realizó diligenciamiento del formulario FURAG vigencia 2023. 
Actualización de la guía de administración de riesgos.  
21 mesas de trabajo con los procesos para la revisión de los indicadores de gestión.
Actualización del Instructivo de diseño y registro de indicadores de gestión. 
8 mesas de trabajo de revisión de riesgos para atender las observaciones resultado del ejercicio de evaluació</t>
  </si>
  <si>
    <t xml:space="preserve">Esta meta presenta un cumplimiento del 100%  durante la vigencia y se destaca que en el año se realizaron visitas a las sedes de la entidad con el fin de realizar levantamiento de las actividades pendientes de mantenimiento. Además, con el apoyo del equipo de mantenimiento,  se dio solución a las actividades menores de mantenimiento en las sedes a cargo. </t>
  </si>
  <si>
    <t xml:space="preserve">Esta meta se cumplió al 100% y si bien no contó con programación de recursos para el 2024, se  registra gestión durante el último semestre de implementación del Plan Integral de Seguridad, logrando avanzar y culminar con éxito las acciones planeadas. Al corte de Mayo, se estaba elaborando el último informe del Plan donde se expondrá el seguimiento final de los cuatro años de implementación.
</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</si>
  <si>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los objetivos 1 a 9 concluyó en la misma fecha. Por ello, el seguimiento con corte al tercer trimestre presenta variaciones únicamente en el objetivo 10, el cual se mide a través de fuentes diferentes a las metas del plan de desarrollo.
Dicho lo anterior, al corte del 31 de mayo se logró el 91,03% de cumplimiento en la vigencia y es posible indicar lo siguiente:
Durante lo corrido del año se han fortalecido 326 grupos. En el mes de mayo, se realizaron campañas de prevención de hurto a personas y residencias, extorsión, instrumentalización de NNA, consumo de SPA, se ofrecen los servicios de la SDSCJ entre ellos la posible vinculación de cámaras al C4, servicios de la estrategia AIDÉ e importancia de la denuncia, servicios de las Casas de Justicia,  violencia en el contexto familiar, y prevención de delitos contra los turistas, trabajo para recuperación de espacio público, apoyo de redes comerciales.
•Acompañamiento para creación de Frentes de Seguridad en la localidad de Chapinero y socialización de las actividades desarrolladas con los Frentes de Seguridad en zona rosa con 18 empresarios.Se avanza en el inventario de 90 establecimientos de empresas de logística y cámaras.</t>
  </si>
  <si>
    <t xml:space="preserve">Con relación a esta meta se dio cumplimiento al 100% durante la vigencia, garantizando asi  la oportunidad, calidad y claridad de las respuestas a las peticiones ciudadanas que son tramitadas en la SDSCJ. Adicionalmente se resaltan las siguientes acciones:
En el presente marco se realizó la Evaluación de la Calidad de las Respuestas a las Peticiones Ciudadanas, a los documentos sujetos de la evaluación (1.981), se socializaron los lineamientos para la gestión de peticiones ciudadanas en términos de oportunidad, ello a través de piezas comunicativas y en otras ocasiones mesas de trabajo con las dependencias; de otro lado se han socializado los protocolos de atención a implementar en los distintos canales con que cuenta la entidad.
•Se han realizado tres laboratorios de simplicidad con la Dirección de Seguridad, donde se intervino la plantilla de notificación al ciudadano cuando se realizan traslados de peticiones a otras entidades, se complementaron con el acompañamiento mediante tres mesas de trabajo para la revisión de la estructura de las respuestas de las peticiones ciudadanas que tramitan, allí participaron la Dirección Cárcel Distrital; el Equipo de Código de Seguridad  y C4, donde se identificaron algunos factores que influyen en la gestión de peticiones y buscar soluciones conjuntas, en pro de garantizar que las peticiones se generen con criterios de calidad y en lenguaje claro.
•Se actualizó la información publicada en estos dos portales, en la Guía de T&amp;S y la Página Web; con ello, se permite la confiabilidad en la información y la accesibilidad a los trámites y servicios que oferta nuestra entidad.
•Se implementó el canal virtual para la atención exclusiva de personas sordas, se realizaron talleres para el acercamiento de la Lengua de Señas a los servidores de cara a la ciudadanía y la interpretación de piezas comunicativas realizadas por la Oficina Asesora de Comunicaciones.
•se adquirieron 27 buzones de sugerencias acompañados de sus respectivas señaléticas, dichos elementos se instalaron en todas las sedes de la Secretaria Distrital de Seguridad Convivencia y Justicia que tienen atención presencial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</si>
  <si>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concluyó en la misma fecha. Por ello, el seguimiento con corte al tercer trimestre no presenta variaciones
Dicho lo anterior,  en esta meta se tiene un 99% de cumplimiento y a continuación se describen las acciones realizadas durante lo corrido del 2024:
Durante lo corrido del año se han realizado 790 acciones. 
Desde la estrategia Ciudadano habitante de calle, durante lo corrido del año se han realizado 188 acciones, realizando recorridos de identificación de asentamientos, cambuches, acompañamiento a recorridos de oferta servicios. 
Desde la estrategia de personas migrantes durante lo corrido del año se han realizado 127 acciones, se socializaron recomendaciones para la integración de nuevos bogotanos. Desde la estrategia LGTBI durante lo corrido del año se han realizado 183 acciones, se realizaron acciones de cambio de imaginarios y estereotipos con actividades pedagógicas y lúdicas a toda la ciudadanía en general y jornadas de promoción de denuncia para las personas pertenecientes a los sectores sociales LGBTI, realizando articulación con los comandantes y promotores de derechos humanos de las estaciones de MEBOG, acompañamiento al encuentro del grupo de apoyo de familias diversas convocado con asistencia distrital.
Desde la estrategia de Niños Niñas y Adolescentes se han realizado 292 acciones durante lo corrido del año, durante mayo se realizaron actividades de información y comunicación aciudadanía en general frente a la prevención de violencias y delitos en niños, niñas y adolescentes. 
Desde la estrategia CHC, Los beneficios para la comunidad son: 1. Acceso a Servicios Institucionales: La comunidad CHC tuvo la oportunidad de recibir información y acceso a diversos servicios institucionales ofrecidos. 2. Apoyo a Individuos en Situación Vulnerable. 3. Mejora en la Seguridad y Calidad de Vida: La identificación de puntos críticos de basura y áreas sin iluminación permite a las autoridades tomar medidas para mejorar la seguridad y la calidad de vida en la comunidad. 4. Evaluación Integral de Necesidades: La evaluación de factores de inseguridad y necesidades CHC permite un enfoque más específico en la atención y recursos destinados a la comunidad. 5. Oferta de Servicios para el Bienestar: La oferta de servicios institucionales y la gestión de traslados a hogares de paso contribuyen al bienestar y cuidado de los miembros de la comunidad CHC. Estrategi NNA: Teniendo en cuenta que el mes de mayo se  conmemora el mes de la familia, la estrategia plan de seguridad y convivencia para nna, ejecuto a partir de lo propuesto en su plan de acción 2024 en zonas críticas de la ciudad. Estrategia LGBTI: mitigando los imaginarios y estereotipos que pueden ser causas para la generación de actos de discriminación o cualquier tipo de violencia en contra de las personas de los sectores. Estrategia Migrantes: El desarrollo y compañamiento a los ciudadanos migrantes permite conocer y utilizar las rutas de atención que tiene el Distrito y la nación.
</t>
  </si>
  <si>
    <t xml:space="preserve">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esta meta presenta un 71% decumplimiento y se resaltan las acciones realizadas:
al corte del 31 de mayo la investigación sobre “Nuevos consumos de sustancias psicoactivas” ha finalizado las etapas de diseño metodológico, diseño de instrumentos y conceptualización, recolección, sistematización y procesamiento de datos y construcción del documento; actualmente se encuentra ajustes del primer revisor. </t>
  </si>
  <si>
    <t>Considerando que el presente PEI asoció el cumplimiento de sus objetivos estratégicos a las metas, indicadores y productos del Plan de Desarrollo Distrital 2020-2024: "Un Nuevo Contrato Social y Ambiental para la Bogotá del Siglo XXI”, y que el seguimiento se realiza a través del reporte al Sistema de Seguimiento a Metas del Plan de Desarrollo (SEGPLAN) cuya información tuvo cierre el 31 de mayo, el avance en las metas de los 10 objetivos concluyeron en la misma fecha. Por ello, el seguimiento con corte al tercer trimestre no presenta variaciones respecto del segundo.
Dicho lo anterior, esta meta presenta un 99% de cumplimiento se resaltan las acciones realizadas: al corte del 31 de mayo  se logró el 99% en la vigencia y  es posible indicar lo siguiente:
Durante lo corrido del año se han realizado 1125 acciones en la estrategia. Estrategia En bici nos cuidamos, durante lo corrido del año se han realizado 257 acciones, en mayo se realizaron acciones enfocadas en la prevención del hurto de bicicletas en sus cuatro modalidades, realizando jornadas de
registro de bicicletas y entrega de recomendaciones para el auto cuidado. En la estrategia transporte público seguro, diverso y cuidador, durante lo corrido del año se han realizado 398 acciones, en mayo se realizaron 37 acciones, continúan las acciones tendientes a garantizar presencia institucional en los
espacios públicos asociados al SITP y al transporte individual tipo Taxis y aplicaciones digitales de transporte urbano. Estrategia Entornos educativos, durante lo corrido del año se han realizado 227 acciones, en mayo se realizaron 33 acciones de acompañamiento a la entrada y salida en los entornos
educativos. Estrategia de parques, en lo corrido del año se han realizado 243 acciones, en mayo estas acciones buscaron generar un beneficio para la comunidad mediante la apropiación, disfrute y goce del espacio público por parte de toda la ciudadanía. Mediante el trabajo institucional de los equipos
territoriales de la SDSCJ en articulación con la Policía Metropolitana de Bogotá -MEBOG-  y otras entidades, en el periodo de enero a mayo de 2024 se desarrollaron 1563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 mayo, en el marco del apoyo y la coordinación de acciones para el control del delito en los entornos mencionados, se realizaron 219 actividades
dentro de los planes de acción territorial de las 20 localidades derivados del PISCCJ. Las intervenciones que se han realizado durante el periodo de reporte, contribuyen al mejoramiento de la calidad de vida de los bogotanos por cuanto buscan garantizar el ejercicio de los derechos y libertades en los
diferentes entornos de ciudad</t>
  </si>
  <si>
    <t>En esta meta se alcanzó el 100% de cumplimiento en la vigencia. A continuación se registran las recientes  acciones realizadas:
•  se ha generado la vinculación de 48 jóvenes al proceso de atención especializada con sus respectivas EAPB (44 hombres y 4 mujeres). 
•  Así mismo, se ha venido dando continuidad en el acompañamiento frente a la atención de los jóvenes que ya están vinculados desde el año pasado al programa y gestionando los casos que están pendientes de activación de la ruta en salud.
•  Durante el mes de marzo las autoridades del SRPA, tanto jueces, como defensores de familia remitieron para valoración de ingreso al programa a 10 jóvenes precandidatos, los cuales se encuentra en proceso de valoración y activación de la ruta en salud con su correspondiente EPS.                       
•  Para este mes se logró la vinculación de 11 adolescentes que venían en proceso de valoración desde el año pasado, consolidando la atención integral en salud y desde el programa.</t>
  </si>
  <si>
    <t>Esta meta alcanzó el 100% de cumplimiento  de la vigencia con corte a 31 de mayo. A continuación se relacionan  las principales acciones:
El Programa para la Atención y Prevención de la Agresión Sexual PASOS cuenta con un modelo de atención consolidado y cuatro (4) Rutas de Ingreso que le permiten brindar atención a víctimas, adolescentes y jóvenes que se han visto inmersos en delitos de naturaleza sexual y a integrantes de sus redes familiares, afectivas o del cuidado. El enfoque de atención permite que las y los jóvenes logren desistir de la conducta delictiva, repararen a las víctimas y construyan iniciativas de vida lejos del delito. A junio de 2024 se alcanzó el 100% de cumplimiento de la meta del cuatrienio.
En el periodo enero / junio de 2024 el Programa:
• Viabilizó el ingreso de 39 personas: 15 en calidad víctimas directas e indirectas, 24 adolescentes y jóvenes en calidad de ofensores/as remitidos por las autoridades judiciales y administrativas del SRPA. 
• Brindó atención a 1.234 personas (426 adolescentes /jóvenes ofensores/as; 362 víctimas directas e indirectas y 446 personas en calidad de referentes significativos o familiares que ingresaron en este período y en años anteriores).
• Realizó 6.224 sesiones de atención y actividades, individuales, grupales y familiares, dirigidas a niñas, niños, adolescentes, jóvenes y referentes de cuidado (presenciales y virtuales).
• Generó y remitió 1,131 informes a las autoridades judiciales y administrativas del SRPA informando sobre avances y/o dificultades en cada caso vinculado al Programa y solicitando articulaciones oportunas que favorezcan cada proceso.
• Logró que 45 adolescentes obtuvieran el cese de la acción penal, culminado exitosamente su proceso de atención.
La Estrategia de Reintegro Familiar y Atención en el Egreso 
Se da continuidad a la implementación la Estrategia Flexible Educación Restaurativa en Espacios Seguros -ERES- en coordinación con la Secretaría de Educación Distrital SED y las Direcciones Locales de Educación DILE de las Localidades de Ciudad Bolívar, Bosa y San Cristóbal; durante el primer semestre del año vinculó a 430 adolescentes y jóvenes, realizó acompañamiento a la semana de acogida, realizó encuentros, espacios de sensibilización y construcción de acuerdos de convivencia, reuniones con familias y redes del cuidado bajo la metodología “Círculo de cuidado y afecto”, procesos de formación a docentes de la SED, clausuras del ciclo escolar y brindó seguimiento al proceso académico y acompañamiento psicosocial a las y los estudiantes. 
· Se viabilizó el ingreso de 47 personas (17 jóvenes que tienen o han tenido proceso en el SRPA y 30 en riesgo de vinculación a actividades delictivas. 33 hombres y 14 mujeres). 
· En el ámbito de la formación para el trabajo viene desarrollando un curso de formación en cocina en Campo Verde (31 jóvenes) y un curso de confección de calzado en la sede La Victoria con la participación de 15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</si>
</sst>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1"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2"/>
      <name val="Arial"/>
      <family val="2"/>
    </font>
    <font>
      <b/>
      <sz val="14"/>
      <color theme="1"/>
      <name val="Arial"/>
      <family val="2"/>
    </font>
    <font>
      <b/>
      <sz val="18"/>
      <color theme="1"/>
      <name val="Arial"/>
      <family val="2"/>
    </font>
    <font>
      <b/>
      <sz val="18"/>
      <color theme="0"/>
      <name val="Arial"/>
      <family val="2"/>
    </font>
    <font>
      <sz val="12"/>
      <color theme="1"/>
      <name val="Arial"/>
      <family val="2"/>
    </font>
    <font>
      <sz val="12"/>
      <name val="Arial"/>
      <family val="2"/>
    </font>
    <font>
      <b/>
      <sz val="9"/>
      <color indexed="81"/>
      <name val="Tahoma"/>
      <family val="2"/>
    </font>
    <font>
      <sz val="14"/>
      <color theme="1"/>
      <name val="Calibri"/>
      <family val="2"/>
      <scheme val="minor"/>
    </font>
    <font>
      <sz val="12"/>
      <name val="Calibri"/>
      <family val="2"/>
      <scheme val="minor"/>
    </font>
    <font>
      <b/>
      <sz val="12"/>
      <color indexed="81"/>
      <name val="Tahoma"/>
      <family val="2"/>
    </font>
    <font>
      <sz val="12"/>
      <color indexed="81"/>
      <name val="Tahoma"/>
      <family val="2"/>
    </font>
    <font>
      <sz val="14"/>
      <name val="Arial"/>
      <family val="2"/>
    </font>
    <font>
      <sz val="11"/>
      <name val="Arial"/>
      <family val="2"/>
    </font>
    <font>
      <b/>
      <sz val="18"/>
      <name val="Arial"/>
      <family val="2"/>
    </font>
    <font>
      <sz val="18"/>
      <name val="Arial"/>
      <family val="2"/>
    </font>
    <font>
      <b/>
      <sz val="14"/>
      <name val="Arial"/>
      <family val="2"/>
    </font>
    <font>
      <sz val="12"/>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6"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right style="thin">
        <color theme="4" tint="-0.24994659260841701"/>
      </right>
      <top style="hair">
        <color theme="4" tint="-0.24994659260841701"/>
      </top>
      <bottom style="hair">
        <color theme="4" tint="-0.24994659260841701"/>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9" fontId="3" fillId="0" borderId="0" applyFont="0" applyFill="0" applyBorder="0" applyAlignment="0" applyProtection="0"/>
    <xf numFmtId="43" fontId="3" fillId="0" borderId="0" applyFont="0" applyFill="0" applyBorder="0" applyAlignment="0" applyProtection="0"/>
    <xf numFmtId="0" fontId="2" fillId="0" borderId="0"/>
  </cellStyleXfs>
  <cellXfs count="128">
    <xf numFmtId="0" fontId="0" fillId="0" borderId="0" xfId="0"/>
    <xf numFmtId="0" fontId="4" fillId="0" borderId="0" xfId="1" applyFont="1" applyAlignment="1">
      <alignment vertical="center" wrapText="1"/>
    </xf>
    <xf numFmtId="0" fontId="1" fillId="0" borderId="0" xfId="0" applyFont="1" applyProtection="1">
      <protection hidden="1"/>
    </xf>
    <xf numFmtId="0" fontId="6" fillId="0" borderId="7" xfId="0" applyFont="1" applyBorder="1"/>
    <xf numFmtId="0" fontId="1" fillId="0" borderId="0" xfId="0" applyFont="1"/>
    <xf numFmtId="0" fontId="6" fillId="0" borderId="0" xfId="0" applyFont="1"/>
    <xf numFmtId="0" fontId="7" fillId="0" borderId="0" xfId="0" applyFont="1" applyAlignme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4" fillId="0" borderId="4" xfId="1" applyFont="1" applyBorder="1" applyAlignment="1">
      <alignment vertical="center" wrapText="1"/>
    </xf>
    <xf numFmtId="0" fontId="6" fillId="0" borderId="2" xfId="0" applyFont="1" applyBorder="1"/>
    <xf numFmtId="0" fontId="8" fillId="0" borderId="1" xfId="0" applyFont="1" applyBorder="1" applyAlignment="1">
      <alignment horizontal="center" vertical="center" wrapText="1"/>
    </xf>
    <xf numFmtId="0" fontId="8" fillId="0" borderId="0" xfId="0" applyFont="1" applyProtection="1">
      <protection hidden="1"/>
    </xf>
    <xf numFmtId="0" fontId="8" fillId="4" borderId="1" xfId="0" applyFont="1" applyFill="1" applyBorder="1" applyAlignment="1">
      <alignment horizontal="left" vertical="center" wrapText="1"/>
    </xf>
    <xf numFmtId="1"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9" fontId="9" fillId="4" borderId="1" xfId="2" applyFont="1" applyFill="1" applyBorder="1" applyAlignment="1">
      <alignment horizontal="center" vertical="center" wrapText="1"/>
    </xf>
    <xf numFmtId="9" fontId="8" fillId="4" borderId="1" xfId="0" applyNumberFormat="1" applyFont="1" applyFill="1" applyBorder="1" applyAlignment="1">
      <alignment horizontal="center" vertical="center" wrapText="1"/>
    </xf>
    <xf numFmtId="0" fontId="4" fillId="0" borderId="1" xfId="0" applyFont="1" applyBorder="1" applyAlignment="1">
      <alignment horizontal="justify" vertical="center"/>
    </xf>
    <xf numFmtId="0" fontId="8" fillId="0" borderId="1" xfId="0" applyFont="1" applyBorder="1" applyAlignment="1">
      <alignment vertical="center" wrapText="1"/>
    </xf>
    <xf numFmtId="0" fontId="8" fillId="0" borderId="1" xfId="0" applyFont="1" applyBorder="1"/>
    <xf numFmtId="0" fontId="8" fillId="0" borderId="1" xfId="0" applyFont="1" applyBorder="1" applyAlignment="1">
      <alignment horizontal="center"/>
    </xf>
    <xf numFmtId="0" fontId="8" fillId="4" borderId="1" xfId="0" applyFont="1" applyFill="1" applyBorder="1" applyAlignment="1">
      <alignment horizontal="left" vertical="top" wrapText="1"/>
    </xf>
    <xf numFmtId="0" fontId="8" fillId="0" borderId="0" xfId="0" applyFont="1"/>
    <xf numFmtId="0" fontId="8" fillId="0" borderId="0" xfId="0" applyFont="1" applyAlignment="1">
      <alignment vertical="top"/>
    </xf>
    <xf numFmtId="0" fontId="8" fillId="0" borderId="1" xfId="0" applyFont="1" applyBorder="1" applyAlignment="1">
      <alignment horizontal="center" vertical="top" wrapText="1"/>
    </xf>
    <xf numFmtId="2" fontId="12" fillId="0" borderId="11" xfId="0" applyNumberFormat="1" applyFont="1" applyBorder="1" applyAlignment="1">
      <alignment horizontal="center" vertical="center"/>
    </xf>
    <xf numFmtId="0" fontId="15" fillId="0" borderId="12" xfId="4" applyFont="1" applyBorder="1" applyAlignment="1" applyProtection="1">
      <alignment vertical="top" wrapText="1"/>
      <protection locked="0"/>
    </xf>
    <xf numFmtId="2" fontId="9" fillId="0" borderId="1" xfId="0" applyNumberFormat="1" applyFont="1" applyBorder="1" applyAlignment="1">
      <alignment horizontal="center" vertical="center"/>
    </xf>
    <xf numFmtId="9" fontId="9" fillId="0" borderId="1" xfId="2"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0" xfId="0" applyFont="1" applyAlignment="1">
      <alignment vertical="top" wrapText="1"/>
    </xf>
    <xf numFmtId="0" fontId="9" fillId="0" borderId="1" xfId="4" applyFont="1" applyBorder="1" applyAlignment="1" applyProtection="1">
      <alignment vertical="top" wrapText="1"/>
      <protection locked="0"/>
    </xf>
    <xf numFmtId="0" fontId="9" fillId="0" borderId="1" xfId="0" applyFont="1" applyBorder="1" applyAlignment="1">
      <alignment vertical="top" wrapText="1"/>
    </xf>
    <xf numFmtId="0" fontId="9" fillId="0" borderId="0" xfId="0" applyFont="1" applyAlignment="1">
      <alignment vertical="center" wrapText="1"/>
    </xf>
    <xf numFmtId="10" fontId="9" fillId="0" borderId="1" xfId="2" applyNumberFormat="1" applyFont="1" applyFill="1" applyBorder="1" applyAlignment="1">
      <alignment horizontal="center" vertical="center"/>
    </xf>
    <xf numFmtId="0" fontId="16" fillId="0" borderId="0" xfId="0" applyFont="1" applyProtection="1">
      <protection hidden="1"/>
    </xf>
    <xf numFmtId="0" fontId="16" fillId="0" borderId="0" xfId="0" applyFont="1" applyAlignment="1" applyProtection="1">
      <alignment vertical="top"/>
      <protection hidden="1"/>
    </xf>
    <xf numFmtId="0" fontId="17" fillId="0" borderId="8" xfId="0" applyFont="1" applyBorder="1" applyAlignment="1">
      <alignment horizontal="center" vertical="center"/>
    </xf>
    <xf numFmtId="0" fontId="18" fillId="0" borderId="9" xfId="0" applyFont="1" applyBorder="1" applyAlignment="1">
      <alignment horizontal="right" vertical="top" wrapText="1"/>
    </xf>
    <xf numFmtId="0" fontId="17" fillId="0" borderId="0" xfId="0" applyFont="1" applyAlignment="1">
      <alignment horizontal="center" vertical="center"/>
    </xf>
    <xf numFmtId="0" fontId="18" fillId="0" borderId="0" xfId="0" applyFont="1" applyAlignment="1">
      <alignment horizontal="right" vertical="top" wrapText="1"/>
    </xf>
    <xf numFmtId="0" fontId="17" fillId="0" borderId="4" xfId="0" applyFont="1" applyBorder="1" applyAlignment="1">
      <alignment vertical="center"/>
    </xf>
    <xf numFmtId="0" fontId="17" fillId="0" borderId="4" xfId="1" applyFont="1" applyBorder="1" applyAlignment="1">
      <alignment vertical="center" wrapText="1"/>
    </xf>
    <xf numFmtId="0" fontId="16" fillId="0" borderId="5" xfId="0" applyFont="1" applyBorder="1" applyAlignment="1">
      <alignment vertical="top"/>
    </xf>
    <xf numFmtId="0" fontId="17" fillId="0" borderId="0" xfId="0" applyFont="1" applyAlignment="1">
      <alignment vertical="center"/>
    </xf>
    <xf numFmtId="0" fontId="17" fillId="0" borderId="0" xfId="1" applyFont="1" applyAlignment="1">
      <alignment vertical="center" wrapText="1"/>
    </xf>
    <xf numFmtId="0" fontId="16" fillId="0" borderId="6" xfId="0" applyFont="1" applyBorder="1" applyAlignment="1">
      <alignment vertical="top"/>
    </xf>
    <xf numFmtId="0" fontId="19" fillId="2" borderId="10"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10" xfId="0" applyFont="1" applyFill="1" applyBorder="1" applyAlignment="1">
      <alignment horizontal="center" vertical="center" wrapText="1"/>
    </xf>
    <xf numFmtId="164" fontId="9" fillId="0" borderId="1" xfId="2" applyNumberFormat="1" applyFont="1" applyBorder="1" applyAlignment="1">
      <alignment horizontal="center" vertical="center"/>
    </xf>
    <xf numFmtId="10" fontId="9" fillId="0" borderId="1" xfId="2" applyNumberFormat="1" applyFont="1" applyBorder="1" applyAlignment="1">
      <alignment horizontal="center" vertical="center"/>
    </xf>
    <xf numFmtId="0" fontId="9" fillId="0" borderId="0" xfId="0" applyFont="1" applyAlignment="1">
      <alignment horizontal="left" vertical="top" wrapText="1"/>
    </xf>
    <xf numFmtId="10" fontId="19" fillId="5" borderId="1" xfId="2" applyNumberFormat="1" applyFont="1" applyFill="1" applyBorder="1" applyAlignment="1">
      <alignment horizontal="center" vertical="center"/>
    </xf>
    <xf numFmtId="0" fontId="9" fillId="0" borderId="1" xfId="0" applyFont="1" applyBorder="1" applyAlignment="1">
      <alignment horizontal="left" wrapText="1"/>
    </xf>
    <xf numFmtId="0" fontId="9" fillId="4" borderId="1" xfId="0" applyFont="1" applyFill="1" applyBorder="1" applyAlignment="1">
      <alignment horizontal="left" vertical="top" wrapText="1"/>
    </xf>
    <xf numFmtId="1" fontId="9" fillId="0" borderId="1" xfId="0" applyNumberFormat="1" applyFont="1" applyBorder="1" applyAlignment="1">
      <alignment horizontal="center" vertical="center"/>
    </xf>
    <xf numFmtId="10" fontId="9" fillId="0" borderId="1" xfId="2" applyNumberFormat="1" applyFont="1" applyFill="1" applyBorder="1" applyAlignment="1">
      <alignment horizontal="center" vertical="top"/>
    </xf>
    <xf numFmtId="0" fontId="9" fillId="0" borderId="1" xfId="0" applyFont="1" applyBorder="1" applyAlignment="1">
      <alignment horizontal="center" vertical="center" wrapText="1"/>
    </xf>
    <xf numFmtId="10" fontId="9" fillId="0" borderId="1" xfId="3" applyNumberFormat="1" applyFont="1" applyBorder="1" applyAlignment="1">
      <alignment horizontal="center" vertical="center"/>
    </xf>
    <xf numFmtId="2" fontId="9" fillId="0" borderId="1" xfId="0" applyNumberFormat="1" applyFont="1" applyBorder="1" applyAlignment="1">
      <alignment vertical="center"/>
    </xf>
    <xf numFmtId="9" fontId="9" fillId="0" borderId="1" xfId="2" applyFont="1" applyFill="1" applyBorder="1" applyAlignment="1">
      <alignment vertical="center"/>
    </xf>
    <xf numFmtId="164" fontId="9" fillId="0" borderId="1" xfId="2" applyNumberFormat="1" applyFont="1" applyFill="1" applyBorder="1" applyAlignment="1">
      <alignment horizontal="center" vertical="center"/>
    </xf>
    <xf numFmtId="10" fontId="9" fillId="4" borderId="1" xfId="2" applyNumberFormat="1" applyFont="1" applyFill="1" applyBorder="1" applyAlignment="1">
      <alignment horizontal="left" vertical="top" wrapText="1"/>
    </xf>
    <xf numFmtId="0" fontId="9" fillId="4" borderId="1" xfId="0" applyFont="1" applyFill="1" applyBorder="1" applyAlignment="1">
      <alignment horizontal="center" vertical="center"/>
    </xf>
    <xf numFmtId="9" fontId="9" fillId="4" borderId="1" xfId="0" applyNumberFormat="1" applyFont="1" applyFill="1" applyBorder="1" applyAlignment="1">
      <alignment horizontal="center" vertical="center"/>
    </xf>
    <xf numFmtId="10" fontId="19" fillId="4" borderId="1" xfId="0" applyNumberFormat="1" applyFont="1" applyFill="1" applyBorder="1" applyAlignment="1">
      <alignment horizontal="center" vertical="center"/>
    </xf>
    <xf numFmtId="10" fontId="9" fillId="4" borderId="1" xfId="0" applyNumberFormat="1" applyFont="1" applyFill="1" applyBorder="1" applyAlignment="1">
      <alignment horizontal="center" vertical="center"/>
    </xf>
    <xf numFmtId="10" fontId="19" fillId="5" borderId="1" xfId="0" applyNumberFormat="1" applyFont="1" applyFill="1" applyBorder="1" applyAlignment="1">
      <alignment horizontal="center" vertical="center"/>
    </xf>
    <xf numFmtId="0" fontId="9" fillId="0" borderId="1" xfId="0" applyFont="1" applyBorder="1" applyAlignment="1">
      <alignment horizontal="center" vertical="center"/>
    </xf>
    <xf numFmtId="1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9" fontId="19" fillId="5" borderId="1" xfId="0" applyNumberFormat="1" applyFont="1" applyFill="1" applyBorder="1" applyAlignment="1">
      <alignment horizontal="center" vertical="center"/>
    </xf>
    <xf numFmtId="43" fontId="9" fillId="0" borderId="1" xfId="3" applyFont="1" applyFill="1" applyBorder="1" applyAlignment="1">
      <alignment horizontal="center" vertical="center"/>
    </xf>
    <xf numFmtId="10" fontId="12" fillId="0" borderId="11" xfId="2" applyNumberFormat="1" applyFont="1" applyBorder="1" applyAlignment="1">
      <alignment horizontal="center" vertical="center"/>
    </xf>
    <xf numFmtId="164" fontId="19" fillId="5" borderId="1" xfId="2" applyNumberFormat="1" applyFont="1" applyFill="1" applyBorder="1" applyAlignment="1">
      <alignment horizontal="center" vertical="center"/>
    </xf>
    <xf numFmtId="9" fontId="9" fillId="0" borderId="1" xfId="2" applyFont="1" applyBorder="1" applyAlignment="1">
      <alignment horizontal="center" vertical="center"/>
    </xf>
    <xf numFmtId="10" fontId="9" fillId="0" borderId="1" xfId="2" applyNumberFormat="1" applyFont="1" applyFill="1" applyBorder="1" applyAlignment="1">
      <alignment horizontal="left" wrapText="1"/>
    </xf>
    <xf numFmtId="0" fontId="9" fillId="4" borderId="1" xfId="0" applyFont="1" applyFill="1" applyBorder="1" applyAlignment="1">
      <alignment horizontal="left" vertical="center"/>
    </xf>
    <xf numFmtId="1" fontId="12" fillId="0" borderId="1" xfId="0" applyNumberFormat="1" applyFont="1" applyBorder="1" applyAlignment="1">
      <alignment horizontal="center" vertical="center"/>
    </xf>
    <xf numFmtId="10" fontId="20" fillId="0" borderId="1" xfId="2" applyNumberFormat="1" applyFont="1" applyFill="1" applyBorder="1" applyAlignment="1">
      <alignment horizontal="center" vertical="center"/>
    </xf>
    <xf numFmtId="0" fontId="9" fillId="0" borderId="0" xfId="0" applyFont="1" applyAlignment="1">
      <alignment vertical="center"/>
    </xf>
    <xf numFmtId="9" fontId="12" fillId="0" borderId="11" xfId="2" applyFont="1" applyBorder="1" applyAlignment="1">
      <alignment horizontal="center" vertical="center"/>
    </xf>
    <xf numFmtId="164" fontId="12" fillId="0" borderId="11" xfId="2" applyNumberFormat="1" applyFont="1" applyBorder="1" applyAlignment="1">
      <alignment horizontal="center" vertical="center"/>
    </xf>
    <xf numFmtId="10" fontId="9" fillId="4" borderId="1" xfId="2" applyNumberFormat="1" applyFont="1" applyFill="1" applyBorder="1" applyAlignment="1">
      <alignment horizontal="center" vertical="center" wrapText="1"/>
    </xf>
    <xf numFmtId="1" fontId="20" fillId="0" borderId="1" xfId="0" applyNumberFormat="1" applyFont="1" applyBorder="1" applyAlignment="1">
      <alignment horizontal="center" vertical="center"/>
    </xf>
    <xf numFmtId="10" fontId="12" fillId="4" borderId="1" xfId="2" applyNumberFormat="1" applyFont="1" applyFill="1" applyBorder="1" applyAlignment="1">
      <alignment horizontal="center" vertical="center" wrapText="1"/>
    </xf>
    <xf numFmtId="164" fontId="12" fillId="0" borderId="11" xfId="2" applyNumberFormat="1" applyFont="1" applyFill="1" applyBorder="1" applyAlignment="1">
      <alignment horizontal="center" vertical="center"/>
    </xf>
    <xf numFmtId="10" fontId="19" fillId="2" borderId="1" xfId="2" applyNumberFormat="1" applyFont="1" applyFill="1" applyBorder="1" applyAlignment="1">
      <alignment horizontal="center" vertical="center"/>
    </xf>
    <xf numFmtId="10" fontId="9" fillId="0" borderId="1" xfId="2" quotePrefix="1" applyNumberFormat="1" applyFont="1" applyFill="1" applyBorder="1" applyAlignment="1">
      <alignment horizontal="left" wrapText="1"/>
    </xf>
    <xf numFmtId="164" fontId="19" fillId="0" borderId="1" xfId="2" applyNumberFormat="1" applyFont="1" applyBorder="1" applyAlignment="1">
      <alignment horizontal="center" vertical="center"/>
    </xf>
    <xf numFmtId="9" fontId="9" fillId="4" borderId="1" xfId="2" applyFont="1" applyFill="1" applyBorder="1" applyAlignment="1">
      <alignment horizontal="center" vertical="center"/>
    </xf>
    <xf numFmtId="0" fontId="9" fillId="0" borderId="1" xfId="0" applyFont="1" applyBorder="1"/>
    <xf numFmtId="9" fontId="19" fillId="0" borderId="1" xfId="0" applyNumberFormat="1" applyFont="1" applyBorder="1" applyAlignment="1">
      <alignment horizontal="center" vertical="center"/>
    </xf>
    <xf numFmtId="0" fontId="9" fillId="0" borderId="0" xfId="0" applyFont="1"/>
    <xf numFmtId="0" fontId="9" fillId="0" borderId="0" xfId="0" applyFont="1" applyAlignment="1">
      <alignment vertical="top"/>
    </xf>
    <xf numFmtId="0" fontId="16" fillId="0" borderId="0" xfId="0" applyFont="1"/>
    <xf numFmtId="0" fontId="16" fillId="0" borderId="0" xfId="0" applyFont="1" applyAlignment="1">
      <alignment vertical="top"/>
    </xf>
    <xf numFmtId="0" fontId="9" fillId="0" borderId="10" xfId="0" applyFont="1" applyBorder="1" applyAlignment="1">
      <alignment vertical="top" wrapText="1"/>
    </xf>
    <xf numFmtId="0" fontId="9" fillId="0" borderId="13" xfId="0" applyFont="1" applyBorder="1" applyAlignment="1">
      <alignment vertical="top" wrapText="1"/>
    </xf>
    <xf numFmtId="0" fontId="16" fillId="0" borderId="0" xfId="0" applyFont="1" applyAlignment="1" applyProtection="1">
      <alignment horizontal="center"/>
      <protection hidden="1"/>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9" fontId="9" fillId="0" borderId="1" xfId="2" applyFont="1" applyFill="1" applyBorder="1" applyAlignment="1">
      <alignment horizontal="center" vertical="center"/>
    </xf>
    <xf numFmtId="0" fontId="9" fillId="0" borderId="0" xfId="0" applyFont="1" applyAlignment="1">
      <alignment horizontal="center"/>
    </xf>
    <xf numFmtId="0" fontId="16" fillId="0" borderId="0" xfId="0" applyFont="1" applyAlignment="1">
      <alignment horizontal="center"/>
    </xf>
    <xf numFmtId="0" fontId="11" fillId="4" borderId="1" xfId="0" applyFont="1" applyFill="1" applyBorder="1" applyAlignment="1">
      <alignment horizontal="left" vertical="center" wrapText="1"/>
    </xf>
    <xf numFmtId="2" fontId="20" fillId="0" borderId="1" xfId="0" applyNumberFormat="1" applyFont="1" applyBorder="1" applyAlignment="1">
      <alignment horizontal="center" vertical="center"/>
    </xf>
    <xf numFmtId="0" fontId="9" fillId="0" borderId="1" xfId="0" applyFont="1" applyBorder="1" applyAlignment="1">
      <alignment vertical="center" wrapText="1"/>
    </xf>
    <xf numFmtId="0" fontId="6" fillId="0" borderId="14" xfId="0" applyFont="1" applyBorder="1"/>
    <xf numFmtId="0" fontId="7" fillId="0" borderId="14" xfId="0" applyFont="1" applyBorder="1" applyAlignment="1">
      <alignment vertical="center"/>
    </xf>
    <xf numFmtId="0" fontId="6" fillId="0" borderId="15" xfId="0" applyFont="1" applyBorder="1"/>
    <xf numFmtId="0" fontId="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6"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0" xfId="0" applyFont="1" applyAlignment="1">
      <alignment horizontal="center"/>
    </xf>
    <xf numFmtId="0" fontId="17" fillId="0" borderId="0" xfId="0" applyFont="1" applyAlignment="1">
      <alignment horizontal="center" vertical="center"/>
    </xf>
  </cellXfs>
  <cellStyles count="5">
    <cellStyle name="Millares" xfId="3" builtinId="3"/>
    <cellStyle name="Normal" xfId="0" builtinId="0"/>
    <cellStyle name="Normal 3" xfId="1" xr:uid="{00000000-0005-0000-0000-000002000000}"/>
    <cellStyle name="Normal 4" xfId="4" xr:uid="{00000000-0005-0000-0000-000003000000}"/>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4</xdr:row>
      <xdr:rowOff>317500</xdr:rowOff>
    </xdr:from>
    <xdr:to>
      <xdr:col>0</xdr:col>
      <xdr:colOff>1984375</xdr:colOff>
      <xdr:row>4</xdr:row>
      <xdr:rowOff>1841500</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7500"/>
          <a:ext cx="1603375" cy="1524000"/>
        </a:xfrm>
        <a:prstGeom prst="rect">
          <a:avLst/>
        </a:prstGeom>
        <a:noFill/>
      </xdr:spPr>
    </xdr:pic>
    <xdr:clientData/>
  </xdr:twoCellAnchor>
  <xdr:twoCellAnchor editAs="oneCell">
    <xdr:from>
      <xdr:col>0</xdr:col>
      <xdr:colOff>333375</xdr:colOff>
      <xdr:row>7</xdr:row>
      <xdr:rowOff>0</xdr:rowOff>
    </xdr:from>
    <xdr:to>
      <xdr:col>0</xdr:col>
      <xdr:colOff>1936750</xdr:colOff>
      <xdr:row>14</xdr:row>
      <xdr:rowOff>86632</xdr:rowOff>
    </xdr:to>
    <xdr:pic>
      <xdr:nvPicPr>
        <xdr:cNvPr id="3" name="Imagen 2">
          <a:extLst>
            <a:ext uri="{FF2B5EF4-FFF2-40B4-BE49-F238E27FC236}">
              <a16:creationId xmlns:a16="http://schemas.microsoft.com/office/drawing/2014/main" id="{8C542E97-F40E-4C1D-9C4D-41289B1426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333625"/>
          <a:ext cx="1603375" cy="153125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iana.lopez\Documents\PEI\Plan%20Estrat&#233;gico%20Institucional-%20PEI-%20JUNIO%202024%20PUBLICAR%20(4).xlsx" TargetMode="External"/><Relationship Id="rId1" Type="http://schemas.openxmlformats.org/officeDocument/2006/relationships/externalLinkPath" Target="/Users/diana.lopez/Downloads/Plan%20Estrat&#233;gico%20Institucional-%20PEI-%20JUNIO%202024%20PUBLICAR%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s>
    <sheetDataSet>
      <sheetData sheetId="0">
        <row r="16">
          <cell r="C16" t="str">
            <v>Porcentaje de avance en la implementación de la Política de Gobierno Digital acorde a la normativa distrital y nacional en la Secretaría de Seguridad, Convivencia y Justicia</v>
          </cell>
          <cell r="E16" t="str">
            <v>Sistema SEGPLAN</v>
          </cell>
          <cell r="F16" t="str">
            <v>Dirección de Tecnología y Sistemas de información</v>
          </cell>
          <cell r="I16">
            <v>100</v>
          </cell>
          <cell r="J16">
            <v>100</v>
          </cell>
          <cell r="K16">
            <v>1</v>
          </cell>
          <cell r="M16">
            <v>100</v>
          </cell>
          <cell r="N16">
            <v>100</v>
          </cell>
          <cell r="O16">
            <v>1</v>
          </cell>
        </row>
        <row r="17">
          <cell r="C17" t="str">
            <v>Porcentaje de avance en la implementación de la Política de Seguridad Digital acorde a la normativa distrital y nacional en la Secretaría de Seguridad, Convivencia y Justicia</v>
          </cell>
        </row>
        <row r="18">
          <cell r="C18" t="str">
            <v xml:space="preserve">Número de investigaciones realizadas para construir las herramientas, insumos y/o recomendaciones que faciliten la toma de decisiones de la Secretaría de Seguridad, Convivencia y Acceso a la Justicia </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6"/>
  <sheetViews>
    <sheetView showGridLines="0" tabSelected="1" view="pageBreakPreview" topLeftCell="A8" zoomScale="70" zoomScaleNormal="46" zoomScaleSheetLayoutView="70" workbookViewId="0">
      <pane xSplit="1" ySplit="12" topLeftCell="B20" activePane="bottomRight" state="frozen"/>
      <selection activeCell="A8" sqref="A8"/>
      <selection pane="topRight" activeCell="B8" sqref="B8"/>
      <selection pane="bottomLeft" activeCell="A13" sqref="A13"/>
      <selection pane="bottomRight" activeCell="G20" sqref="G20"/>
    </sheetView>
  </sheetViews>
  <sheetFormatPr baseColWidth="10" defaultColWidth="14.85546875" defaultRowHeight="14.25" x14ac:dyDescent="0.2"/>
  <cols>
    <col min="1" max="1" width="38.5703125" style="4" customWidth="1"/>
    <col min="2" max="2" width="42.85546875" style="4" customWidth="1"/>
    <col min="3" max="3" width="39.42578125" style="4" customWidth="1"/>
    <col min="4" max="4" width="28.7109375" style="4" bestFit="1" customWidth="1"/>
    <col min="5" max="5" width="42" style="4" customWidth="1"/>
    <col min="6" max="6" width="21.140625" style="103" bestFit="1" customWidth="1"/>
    <col min="7" max="7" width="26.28515625" style="103" customWidth="1"/>
    <col min="8" max="9" width="30" style="103" customWidth="1"/>
    <col min="10" max="10" width="17.7109375" style="103" customWidth="1"/>
    <col min="11" max="12" width="25.42578125" style="103" customWidth="1"/>
    <col min="13" max="13" width="17.7109375" style="112" customWidth="1"/>
    <col min="14" max="16" width="17.7109375" style="103" hidden="1" customWidth="1"/>
    <col min="17" max="17" width="166" style="104" customWidth="1"/>
    <col min="18" max="16384" width="14.85546875" style="4"/>
  </cols>
  <sheetData>
    <row r="1" spans="1:17" s="2" customFormat="1" ht="21" hidden="1" customHeight="1" x14ac:dyDescent="0.2">
      <c r="A1" s="2" t="s">
        <v>14</v>
      </c>
      <c r="B1" s="12" t="s">
        <v>18</v>
      </c>
      <c r="F1" s="41"/>
      <c r="G1" s="41"/>
      <c r="H1" s="41"/>
      <c r="I1" s="41"/>
      <c r="J1" s="41"/>
      <c r="K1" s="41"/>
      <c r="L1" s="41"/>
      <c r="M1" s="107"/>
      <c r="N1" s="41"/>
      <c r="O1" s="41"/>
      <c r="P1" s="41"/>
      <c r="Q1" s="42"/>
    </row>
    <row r="2" spans="1:17" s="2" customFormat="1" ht="15.75" hidden="1" thickBot="1" x14ac:dyDescent="0.25">
      <c r="A2" s="2" t="s">
        <v>15</v>
      </c>
      <c r="B2" s="12" t="s">
        <v>19</v>
      </c>
      <c r="F2" s="41"/>
      <c r="G2" s="41"/>
      <c r="H2" s="41"/>
      <c r="I2" s="41"/>
      <c r="J2" s="41"/>
      <c r="K2" s="41"/>
      <c r="L2" s="41"/>
      <c r="M2" s="107"/>
      <c r="N2" s="41"/>
      <c r="O2" s="41"/>
      <c r="P2" s="41"/>
      <c r="Q2" s="42"/>
    </row>
    <row r="3" spans="1:17" s="2" customFormat="1" ht="15.75" hidden="1" thickBot="1" x14ac:dyDescent="0.25">
      <c r="A3" s="2" t="s">
        <v>17</v>
      </c>
      <c r="B3" s="12" t="s">
        <v>20</v>
      </c>
      <c r="F3" s="41"/>
      <c r="G3" s="41"/>
      <c r="H3" s="41"/>
      <c r="I3" s="41"/>
      <c r="J3" s="41"/>
      <c r="K3" s="41"/>
      <c r="L3" s="41"/>
      <c r="M3" s="107"/>
      <c r="N3" s="41"/>
      <c r="O3" s="41"/>
      <c r="P3" s="41"/>
      <c r="Q3" s="42"/>
    </row>
    <row r="4" spans="1:17" s="2" customFormat="1" ht="15.75" hidden="1" customHeight="1" thickBot="1" x14ac:dyDescent="0.25">
      <c r="A4" s="2" t="s">
        <v>16</v>
      </c>
      <c r="B4" s="12" t="s">
        <v>21</v>
      </c>
      <c r="F4" s="41"/>
      <c r="G4" s="41"/>
      <c r="H4" s="41"/>
      <c r="I4" s="41"/>
      <c r="J4" s="41"/>
      <c r="K4" s="41"/>
      <c r="L4" s="41"/>
      <c r="M4" s="107"/>
      <c r="N4" s="41"/>
      <c r="O4" s="41"/>
      <c r="P4" s="41"/>
      <c r="Q4" s="42"/>
    </row>
    <row r="5" spans="1:17" ht="151.5" customHeight="1" thickBot="1" x14ac:dyDescent="0.4">
      <c r="A5" s="3"/>
      <c r="B5" s="123" t="s">
        <v>0</v>
      </c>
      <c r="C5" s="123"/>
      <c r="D5" s="123"/>
      <c r="E5" s="123"/>
      <c r="F5" s="123"/>
      <c r="G5" s="123"/>
      <c r="H5" s="123"/>
      <c r="I5" s="123"/>
      <c r="J5" s="123"/>
      <c r="K5" s="43"/>
      <c r="L5" s="43"/>
      <c r="M5" s="43"/>
      <c r="N5" s="43"/>
      <c r="O5" s="43"/>
      <c r="P5" s="43"/>
      <c r="Q5" s="44" t="s">
        <v>1</v>
      </c>
    </row>
    <row r="6" spans="1:17" ht="16.5" customHeight="1" thickBot="1" x14ac:dyDescent="0.4">
      <c r="A6" s="5"/>
      <c r="B6" s="7"/>
      <c r="C6" s="7"/>
      <c r="D6" s="7"/>
      <c r="E6" s="7"/>
      <c r="F6" s="45"/>
      <c r="G6" s="45"/>
      <c r="H6" s="45"/>
      <c r="I6" s="45"/>
      <c r="J6" s="45"/>
      <c r="K6" s="45"/>
      <c r="L6" s="45"/>
      <c r="M6" s="45"/>
      <c r="N6" s="45"/>
      <c r="O6" s="45"/>
      <c r="P6" s="45"/>
      <c r="Q6" s="46"/>
    </row>
    <row r="7" spans="1:17" ht="16.5" customHeight="1" x14ac:dyDescent="0.35">
      <c r="A7" s="116"/>
      <c r="B7" s="117"/>
      <c r="C7" s="117"/>
      <c r="D7" s="8"/>
      <c r="E7" s="8"/>
      <c r="F7" s="47"/>
      <c r="G7" s="47"/>
      <c r="H7" s="48"/>
      <c r="I7" s="9"/>
      <c r="J7" s="9"/>
      <c r="K7" s="9"/>
      <c r="L7" s="9"/>
      <c r="M7" s="108"/>
      <c r="N7" s="9"/>
      <c r="O7" s="9"/>
      <c r="P7" s="9"/>
      <c r="Q7" s="49"/>
    </row>
    <row r="8" spans="1:17" ht="16.5" customHeight="1" x14ac:dyDescent="0.2">
      <c r="A8" s="126"/>
      <c r="B8" s="127" t="s">
        <v>0</v>
      </c>
      <c r="C8" s="127"/>
      <c r="D8" s="127"/>
      <c r="E8" s="127"/>
      <c r="F8" s="127"/>
      <c r="G8" s="127"/>
      <c r="H8" s="127"/>
      <c r="I8" s="127"/>
      <c r="J8" s="127"/>
      <c r="K8" s="127"/>
      <c r="L8" s="127"/>
      <c r="M8" s="127"/>
      <c r="N8" s="1"/>
      <c r="O8" s="1"/>
      <c r="P8" s="1"/>
      <c r="Q8" s="52"/>
    </row>
    <row r="9" spans="1:17" ht="16.5" customHeight="1" x14ac:dyDescent="0.2">
      <c r="A9" s="126"/>
      <c r="B9" s="127"/>
      <c r="C9" s="127"/>
      <c r="D9" s="127"/>
      <c r="E9" s="127"/>
      <c r="F9" s="127"/>
      <c r="G9" s="127"/>
      <c r="H9" s="127"/>
      <c r="I9" s="127"/>
      <c r="J9" s="127"/>
      <c r="K9" s="127"/>
      <c r="L9" s="127"/>
      <c r="M9" s="127"/>
      <c r="N9" s="1"/>
      <c r="O9" s="1"/>
      <c r="P9" s="1"/>
      <c r="Q9" s="52"/>
    </row>
    <row r="10" spans="1:17" ht="16.5" customHeight="1" x14ac:dyDescent="0.2">
      <c r="A10" s="126"/>
      <c r="B10" s="127"/>
      <c r="C10" s="127"/>
      <c r="D10" s="127"/>
      <c r="E10" s="127"/>
      <c r="F10" s="127"/>
      <c r="G10" s="127"/>
      <c r="H10" s="127"/>
      <c r="I10" s="127"/>
      <c r="J10" s="127"/>
      <c r="K10" s="127"/>
      <c r="L10" s="127"/>
      <c r="M10" s="127"/>
      <c r="N10" s="1"/>
      <c r="O10" s="1"/>
      <c r="P10" s="1"/>
      <c r="Q10" s="52"/>
    </row>
    <row r="11" spans="1:17" ht="16.5" customHeight="1" x14ac:dyDescent="0.2">
      <c r="A11" s="126"/>
      <c r="B11" s="127"/>
      <c r="C11" s="127"/>
      <c r="D11" s="127"/>
      <c r="E11" s="127"/>
      <c r="F11" s="127"/>
      <c r="G11" s="127"/>
      <c r="H11" s="127"/>
      <c r="I11" s="127"/>
      <c r="J11" s="127"/>
      <c r="K11" s="127"/>
      <c r="L11" s="127"/>
      <c r="M11" s="127"/>
      <c r="N11" s="1"/>
      <c r="O11" s="1"/>
      <c r="P11" s="1"/>
      <c r="Q11" s="52"/>
    </row>
    <row r="12" spans="1:17" ht="16.5" customHeight="1" x14ac:dyDescent="0.2">
      <c r="A12" s="126"/>
      <c r="B12" s="127"/>
      <c r="C12" s="127"/>
      <c r="D12" s="127"/>
      <c r="E12" s="127"/>
      <c r="F12" s="127"/>
      <c r="G12" s="127"/>
      <c r="H12" s="127"/>
      <c r="I12" s="127"/>
      <c r="J12" s="127"/>
      <c r="K12" s="127"/>
      <c r="L12" s="127"/>
      <c r="M12" s="127"/>
      <c r="N12" s="1"/>
      <c r="O12" s="1"/>
      <c r="P12" s="1"/>
      <c r="Q12" s="52"/>
    </row>
    <row r="13" spans="1:17" ht="16.5" customHeight="1" x14ac:dyDescent="0.2">
      <c r="A13" s="126"/>
      <c r="B13" s="127"/>
      <c r="C13" s="127"/>
      <c r="D13" s="127"/>
      <c r="E13" s="127"/>
      <c r="F13" s="127"/>
      <c r="G13" s="127"/>
      <c r="H13" s="127"/>
      <c r="I13" s="127"/>
      <c r="J13" s="127"/>
      <c r="K13" s="127"/>
      <c r="L13" s="127"/>
      <c r="M13" s="127"/>
      <c r="N13" s="1"/>
      <c r="O13" s="1"/>
      <c r="P13" s="1"/>
      <c r="Q13" s="52"/>
    </row>
    <row r="14" spans="1:17" ht="16.5" customHeight="1" x14ac:dyDescent="0.2">
      <c r="A14" s="126"/>
      <c r="B14" s="127"/>
      <c r="C14" s="127"/>
      <c r="D14" s="127"/>
      <c r="E14" s="127"/>
      <c r="F14" s="127"/>
      <c r="G14" s="127"/>
      <c r="H14" s="127"/>
      <c r="I14" s="127"/>
      <c r="J14" s="127"/>
      <c r="K14" s="127"/>
      <c r="L14" s="127"/>
      <c r="M14" s="127"/>
      <c r="N14" s="1"/>
      <c r="O14" s="1"/>
      <c r="P14" s="1"/>
      <c r="Q14" s="52"/>
    </row>
    <row r="15" spans="1:17" ht="25.5" customHeight="1" x14ac:dyDescent="0.35">
      <c r="A15" s="118" t="s">
        <v>13</v>
      </c>
      <c r="B15" s="125" t="s">
        <v>17</v>
      </c>
      <c r="C15" s="125"/>
      <c r="D15" s="6"/>
      <c r="E15" s="6"/>
      <c r="F15" s="50"/>
      <c r="G15" s="50"/>
      <c r="H15" s="51"/>
      <c r="I15" s="1"/>
      <c r="J15" s="1"/>
      <c r="K15" s="1"/>
      <c r="L15" s="1"/>
      <c r="M15" s="109"/>
      <c r="N15" s="1"/>
      <c r="O15" s="1"/>
      <c r="P15" s="1"/>
      <c r="Q15" s="52"/>
    </row>
    <row r="16" spans="1:17" ht="15" customHeight="1" x14ac:dyDescent="0.35">
      <c r="A16" s="10"/>
      <c r="B16" s="6"/>
      <c r="C16" s="6"/>
      <c r="D16" s="6"/>
      <c r="E16" s="6"/>
      <c r="F16" s="50"/>
      <c r="G16" s="50"/>
      <c r="H16" s="51"/>
      <c r="I16" s="1"/>
      <c r="J16" s="1"/>
      <c r="K16" s="1"/>
      <c r="L16" s="1"/>
      <c r="M16" s="109"/>
      <c r="N16" s="1"/>
      <c r="O16" s="1"/>
      <c r="P16" s="1"/>
      <c r="Q16" s="52"/>
    </row>
    <row r="17" spans="1:17" ht="30.75" customHeight="1" x14ac:dyDescent="0.2">
      <c r="A17" s="124" t="s">
        <v>2</v>
      </c>
      <c r="B17" s="124" t="s">
        <v>3</v>
      </c>
      <c r="C17" s="124" t="s">
        <v>12</v>
      </c>
      <c r="D17" s="124" t="s">
        <v>4</v>
      </c>
      <c r="E17" s="124" t="s">
        <v>5</v>
      </c>
      <c r="F17" s="122" t="s">
        <v>6</v>
      </c>
      <c r="G17" s="122" t="s">
        <v>7</v>
      </c>
      <c r="H17" s="122" t="s">
        <v>204</v>
      </c>
      <c r="I17" s="122"/>
      <c r="J17" s="122"/>
      <c r="K17" s="122" t="s">
        <v>22</v>
      </c>
      <c r="L17" s="122"/>
      <c r="M17" s="122"/>
      <c r="N17" s="53"/>
      <c r="O17" s="53"/>
      <c r="P17" s="53"/>
      <c r="Q17" s="121" t="s">
        <v>10</v>
      </c>
    </row>
    <row r="18" spans="1:17" ht="85.5" customHeight="1" x14ac:dyDescent="0.2">
      <c r="A18" s="124"/>
      <c r="B18" s="124"/>
      <c r="C18" s="124"/>
      <c r="D18" s="124"/>
      <c r="E18" s="124"/>
      <c r="F18" s="122"/>
      <c r="G18" s="122"/>
      <c r="H18" s="122"/>
      <c r="I18" s="122"/>
      <c r="J18" s="122"/>
      <c r="K18" s="122"/>
      <c r="L18" s="122"/>
      <c r="M18" s="122"/>
      <c r="N18" s="53"/>
      <c r="O18" s="53"/>
      <c r="P18" s="53"/>
      <c r="Q18" s="121"/>
    </row>
    <row r="19" spans="1:17" ht="54.75" customHeight="1" x14ac:dyDescent="0.2">
      <c r="A19" s="124"/>
      <c r="B19" s="124"/>
      <c r="C19" s="124"/>
      <c r="D19" s="124"/>
      <c r="E19" s="124"/>
      <c r="F19" s="122"/>
      <c r="G19" s="122"/>
      <c r="H19" s="54" t="s">
        <v>8</v>
      </c>
      <c r="I19" s="54" t="s">
        <v>9</v>
      </c>
      <c r="J19" s="55" t="s">
        <v>11</v>
      </c>
      <c r="K19" s="54" t="s">
        <v>8</v>
      </c>
      <c r="L19" s="54" t="s">
        <v>9</v>
      </c>
      <c r="M19" s="55" t="s">
        <v>11</v>
      </c>
      <c r="N19" s="56"/>
      <c r="O19" s="56"/>
      <c r="P19" s="56"/>
      <c r="Q19" s="121"/>
    </row>
    <row r="20" spans="1:17" s="27" customFormat="1" ht="409.5" x14ac:dyDescent="0.2">
      <c r="A20" s="119" t="s">
        <v>23</v>
      </c>
      <c r="B20" s="11" t="s">
        <v>24</v>
      </c>
      <c r="C20" s="11" t="s">
        <v>25</v>
      </c>
      <c r="D20" s="11" t="s">
        <v>20</v>
      </c>
      <c r="E20" s="11" t="s">
        <v>206</v>
      </c>
      <c r="F20" s="18" t="s">
        <v>26</v>
      </c>
      <c r="G20" s="18" t="s">
        <v>27</v>
      </c>
      <c r="H20" s="40">
        <v>1</v>
      </c>
      <c r="I20" s="40">
        <v>0.99</v>
      </c>
      <c r="J20" s="40">
        <v>0.99</v>
      </c>
      <c r="K20" s="40">
        <v>1</v>
      </c>
      <c r="L20" s="40">
        <v>0.99</v>
      </c>
      <c r="M20" s="40">
        <v>0.99</v>
      </c>
      <c r="N20" s="40"/>
      <c r="O20" s="40"/>
      <c r="P20" s="40"/>
      <c r="Q20" s="105" t="s">
        <v>258</v>
      </c>
    </row>
    <row r="21" spans="1:17" s="27" customFormat="1" ht="285" x14ac:dyDescent="0.2">
      <c r="A21" s="119"/>
      <c r="B21" s="11" t="s">
        <v>28</v>
      </c>
      <c r="C21" s="11" t="s">
        <v>29</v>
      </c>
      <c r="D21" s="11" t="s">
        <v>19</v>
      </c>
      <c r="E21" s="11" t="s">
        <v>30</v>
      </c>
      <c r="F21" s="18" t="s">
        <v>26</v>
      </c>
      <c r="G21" s="18" t="s">
        <v>31</v>
      </c>
      <c r="H21" s="32">
        <v>100</v>
      </c>
      <c r="I21" s="32">
        <v>100</v>
      </c>
      <c r="J21" s="57">
        <f>IFERROR(I21/H21,0)</f>
        <v>1</v>
      </c>
      <c r="K21" s="32">
        <v>100</v>
      </c>
      <c r="L21" s="32">
        <v>99.99</v>
      </c>
      <c r="M21" s="40">
        <f>+L21/K21</f>
        <v>0.9998999999999999</v>
      </c>
      <c r="N21" s="58"/>
      <c r="O21" s="58"/>
      <c r="P21" s="58"/>
      <c r="Q21" s="59" t="s">
        <v>249</v>
      </c>
    </row>
    <row r="22" spans="1:17" s="27" customFormat="1" ht="18" customHeight="1" x14ac:dyDescent="0.2">
      <c r="A22" s="11"/>
      <c r="B22" s="11"/>
      <c r="C22" s="11"/>
      <c r="D22" s="11"/>
      <c r="E22" s="11"/>
      <c r="F22" s="18"/>
      <c r="G22" s="18"/>
      <c r="H22" s="32"/>
      <c r="I22" s="32"/>
      <c r="J22" s="57"/>
      <c r="K22" s="32"/>
      <c r="L22" s="32"/>
      <c r="M22" s="60">
        <f>+(M20+M21)/2</f>
        <v>0.99495</v>
      </c>
      <c r="N22" s="58"/>
      <c r="O22" s="58"/>
      <c r="P22" s="58"/>
      <c r="Q22" s="61"/>
    </row>
    <row r="23" spans="1:17" s="28" customFormat="1" ht="75" x14ac:dyDescent="0.25">
      <c r="A23" s="119" t="s">
        <v>32</v>
      </c>
      <c r="B23" s="29" t="s">
        <v>33</v>
      </c>
      <c r="C23" s="26" t="s">
        <v>34</v>
      </c>
      <c r="D23" s="29" t="s">
        <v>20</v>
      </c>
      <c r="E23" s="26" t="s">
        <v>35</v>
      </c>
      <c r="F23" s="18" t="s">
        <v>26</v>
      </c>
      <c r="G23" s="18" t="s">
        <v>36</v>
      </c>
      <c r="H23" s="63">
        <v>0</v>
      </c>
      <c r="I23" s="63">
        <v>0</v>
      </c>
      <c r="J23" s="63">
        <v>0</v>
      </c>
      <c r="K23" s="63">
        <v>1</v>
      </c>
      <c r="L23" s="63">
        <v>1</v>
      </c>
      <c r="M23" s="40">
        <v>1</v>
      </c>
      <c r="N23" s="64"/>
      <c r="O23" s="64"/>
      <c r="P23" s="64"/>
      <c r="Q23" s="105" t="s">
        <v>207</v>
      </c>
    </row>
    <row r="24" spans="1:17" s="27" customFormat="1" ht="360" x14ac:dyDescent="0.2">
      <c r="A24" s="119"/>
      <c r="B24" s="13" t="s">
        <v>37</v>
      </c>
      <c r="C24" s="11" t="s">
        <v>38</v>
      </c>
      <c r="D24" s="11" t="s">
        <v>19</v>
      </c>
      <c r="E24" s="11" t="s">
        <v>39</v>
      </c>
      <c r="F24" s="65" t="s">
        <v>26</v>
      </c>
      <c r="G24" s="65" t="s">
        <v>36</v>
      </c>
      <c r="H24" s="32">
        <v>100</v>
      </c>
      <c r="I24" s="66">
        <v>0.83340000000000003</v>
      </c>
      <c r="J24" s="58">
        <v>0.83340000000000003</v>
      </c>
      <c r="K24" s="32">
        <v>100</v>
      </c>
      <c r="L24" s="57">
        <v>0.9667</v>
      </c>
      <c r="M24" s="57">
        <v>0.9667</v>
      </c>
      <c r="N24" s="58"/>
      <c r="O24" s="58"/>
      <c r="P24" s="58"/>
      <c r="Q24" s="106" t="s">
        <v>235</v>
      </c>
    </row>
    <row r="25" spans="1:17" s="27" customFormat="1" ht="120" x14ac:dyDescent="0.2">
      <c r="A25" s="119"/>
      <c r="B25" s="13" t="s">
        <v>40</v>
      </c>
      <c r="C25" s="11" t="s">
        <v>41</v>
      </c>
      <c r="D25" s="11" t="s">
        <v>18</v>
      </c>
      <c r="E25" s="11" t="s">
        <v>42</v>
      </c>
      <c r="F25" s="65" t="s">
        <v>26</v>
      </c>
      <c r="G25" s="65" t="s">
        <v>43</v>
      </c>
      <c r="H25" s="32">
        <v>2</v>
      </c>
      <c r="I25" s="32">
        <v>0.82</v>
      </c>
      <c r="J25" s="57">
        <f>IFERROR(I25/H25,0)</f>
        <v>0.41</v>
      </c>
      <c r="K25" s="32">
        <v>16</v>
      </c>
      <c r="L25" s="32">
        <v>14.76</v>
      </c>
      <c r="M25" s="58">
        <v>0.92630000000000001</v>
      </c>
      <c r="N25" s="58"/>
      <c r="O25" s="58"/>
      <c r="P25" s="58"/>
      <c r="Q25" s="106" t="s">
        <v>250</v>
      </c>
    </row>
    <row r="26" spans="1:17" s="27" customFormat="1" ht="120" x14ac:dyDescent="0.2">
      <c r="A26" s="119"/>
      <c r="B26" s="13" t="s">
        <v>44</v>
      </c>
      <c r="C26" s="11" t="str">
        <f>+[1]Hoja1!$C$16</f>
        <v>Porcentaje de avance en la implementación de la Política de Gobierno Digital acorde a la normativa distrital y nacional en la Secretaría de Seguridad, Convivencia y Justicia</v>
      </c>
      <c r="D26" s="11" t="s">
        <v>20</v>
      </c>
      <c r="E26" s="23" t="s">
        <v>205</v>
      </c>
      <c r="F26" s="65" t="str">
        <f>+[1]Hoja1!$E$16</f>
        <v>Sistema SEGPLAN</v>
      </c>
      <c r="G26" s="65" t="str">
        <f>+[1]Hoja1!$F$16</f>
        <v>Dirección de Tecnología y Sistemas de información</v>
      </c>
      <c r="H26" s="67">
        <f>+[1]Hoja1!$I$16</f>
        <v>100</v>
      </c>
      <c r="I26" s="67">
        <f>+[1]Hoja1!$J$16</f>
        <v>100</v>
      </c>
      <c r="J26" s="68">
        <f>+[1]Hoja1!$K$16</f>
        <v>1</v>
      </c>
      <c r="K26" s="67">
        <f>+[1]Hoja1!$M$16</f>
        <v>100</v>
      </c>
      <c r="L26" s="67">
        <f>+[1]Hoja1!$N$16</f>
        <v>100</v>
      </c>
      <c r="M26" s="110">
        <f>+[1]Hoja1!$O$16</f>
        <v>1</v>
      </c>
      <c r="N26" s="68"/>
      <c r="O26" s="68"/>
      <c r="P26" s="68"/>
      <c r="Q26" s="36" t="s">
        <v>236</v>
      </c>
    </row>
    <row r="27" spans="1:17" s="27" customFormat="1" ht="255" x14ac:dyDescent="0.2">
      <c r="A27" s="119"/>
      <c r="B27" s="13" t="s">
        <v>45</v>
      </c>
      <c r="C27" s="11" t="str">
        <f>+[1]Hoja1!$C$17</f>
        <v>Porcentaje de avance en la implementación de la Política de Seguridad Digital acorde a la normativa distrital y nacional en la Secretaría de Seguridad, Convivencia y Justicia</v>
      </c>
      <c r="D27" s="11" t="s">
        <v>20</v>
      </c>
      <c r="E27" s="13" t="s">
        <v>46</v>
      </c>
      <c r="F27" s="18" t="s">
        <v>26</v>
      </c>
      <c r="G27" s="18" t="s">
        <v>47</v>
      </c>
      <c r="H27" s="32">
        <v>50</v>
      </c>
      <c r="I27" s="32">
        <v>49.3</v>
      </c>
      <c r="J27" s="69">
        <f>+I27/H27</f>
        <v>0.98599999999999999</v>
      </c>
      <c r="K27" s="33">
        <v>0.5</v>
      </c>
      <c r="L27" s="34">
        <v>0.49299999999999999</v>
      </c>
      <c r="M27" s="35">
        <v>0.97899999999999998</v>
      </c>
      <c r="N27" s="35"/>
      <c r="O27" s="35"/>
      <c r="P27" s="35"/>
      <c r="Q27" s="70" t="s">
        <v>251</v>
      </c>
    </row>
    <row r="28" spans="1:17" s="27" customFormat="1" ht="120" x14ac:dyDescent="0.2">
      <c r="A28" s="119"/>
      <c r="B28" s="13" t="s">
        <v>48</v>
      </c>
      <c r="C28" s="11" t="str">
        <f>+[1]Hoja1!$C$18</f>
        <v xml:space="preserve">Número de investigaciones realizadas para construir las herramientas, insumos y/o recomendaciones que faciliten la toma de decisiones de la Secretaría de Seguridad, Convivencia y Acceso a la Justicia </v>
      </c>
      <c r="D28" s="11" t="s">
        <v>18</v>
      </c>
      <c r="E28" s="13" t="s">
        <v>49</v>
      </c>
      <c r="F28" s="18" t="s">
        <v>26</v>
      </c>
      <c r="G28" s="18" t="s">
        <v>50</v>
      </c>
      <c r="H28" s="32">
        <v>1</v>
      </c>
      <c r="I28" s="32">
        <v>0.71</v>
      </c>
      <c r="J28" s="57">
        <f>IFERROR(I28/H28,0)</f>
        <v>0.71</v>
      </c>
      <c r="K28" s="32">
        <v>8</v>
      </c>
      <c r="L28" s="32">
        <v>7.71</v>
      </c>
      <c r="M28" s="58">
        <v>0.96379999999999999</v>
      </c>
      <c r="N28" s="58"/>
      <c r="O28" s="58"/>
      <c r="P28" s="58"/>
      <c r="Q28" s="62" t="s">
        <v>259</v>
      </c>
    </row>
    <row r="29" spans="1:17" s="27" customFormat="1" ht="330" x14ac:dyDescent="0.2">
      <c r="A29" s="119"/>
      <c r="B29" s="13" t="s">
        <v>51</v>
      </c>
      <c r="C29" s="13" t="s">
        <v>52</v>
      </c>
      <c r="D29" s="11" t="s">
        <v>20</v>
      </c>
      <c r="E29" s="13" t="s">
        <v>53</v>
      </c>
      <c r="F29" s="18" t="s">
        <v>26</v>
      </c>
      <c r="G29" s="18" t="s">
        <v>54</v>
      </c>
      <c r="H29" s="32">
        <v>100</v>
      </c>
      <c r="I29" s="32">
        <v>99</v>
      </c>
      <c r="J29" s="57">
        <f>IFERROR(I29/H29,0)</f>
        <v>0.99</v>
      </c>
      <c r="K29" s="32">
        <v>100</v>
      </c>
      <c r="L29" s="32">
        <v>99</v>
      </c>
      <c r="M29" s="57">
        <v>0.99</v>
      </c>
      <c r="N29" s="57"/>
      <c r="O29" s="57"/>
      <c r="P29" s="57"/>
      <c r="Q29" s="36" t="s">
        <v>260</v>
      </c>
    </row>
    <row r="30" spans="1:17" s="27" customFormat="1" ht="210" x14ac:dyDescent="0.2">
      <c r="A30" s="119"/>
      <c r="B30" s="13" t="s">
        <v>55</v>
      </c>
      <c r="C30" s="13" t="s">
        <v>56</v>
      </c>
      <c r="D30" s="11" t="s">
        <v>20</v>
      </c>
      <c r="E30" s="13" t="s">
        <v>57</v>
      </c>
      <c r="F30" s="18" t="s">
        <v>26</v>
      </c>
      <c r="G30" s="18" t="s">
        <v>58</v>
      </c>
      <c r="H30" s="32">
        <v>100</v>
      </c>
      <c r="I30" s="32">
        <v>98</v>
      </c>
      <c r="J30" s="57">
        <f>IFERROR(I30/H30,0)</f>
        <v>0.98</v>
      </c>
      <c r="K30" s="32">
        <v>100</v>
      </c>
      <c r="L30" s="32">
        <v>98</v>
      </c>
      <c r="M30" s="57">
        <f>IFERROR(L30/K30,0)</f>
        <v>0.98</v>
      </c>
      <c r="N30" s="57"/>
      <c r="O30" s="57"/>
      <c r="P30" s="57"/>
      <c r="Q30" s="62" t="s">
        <v>237</v>
      </c>
    </row>
    <row r="31" spans="1:17" s="27" customFormat="1" ht="180" x14ac:dyDescent="0.2">
      <c r="A31" s="119"/>
      <c r="B31" s="13" t="s">
        <v>59</v>
      </c>
      <c r="C31" s="13" t="s">
        <v>60</v>
      </c>
      <c r="D31" s="11" t="s">
        <v>20</v>
      </c>
      <c r="E31" s="13" t="s">
        <v>61</v>
      </c>
      <c r="F31" s="18" t="s">
        <v>26</v>
      </c>
      <c r="G31" s="18" t="s">
        <v>58</v>
      </c>
      <c r="H31" s="32">
        <v>100</v>
      </c>
      <c r="I31" s="32">
        <v>95</v>
      </c>
      <c r="J31" s="57">
        <f>IFERROR(I31/H31,0)</f>
        <v>0.95</v>
      </c>
      <c r="K31" s="32">
        <v>100</v>
      </c>
      <c r="L31" s="32">
        <v>95</v>
      </c>
      <c r="M31" s="57">
        <f>IFERROR(L31/K31,0)</f>
        <v>0.95</v>
      </c>
      <c r="N31" s="57"/>
      <c r="O31" s="57"/>
      <c r="P31" s="57"/>
      <c r="Q31" s="105" t="s">
        <v>238</v>
      </c>
    </row>
    <row r="32" spans="1:17" s="27" customFormat="1" ht="120" x14ac:dyDescent="0.2">
      <c r="A32" s="119"/>
      <c r="B32" s="13" t="s">
        <v>62</v>
      </c>
      <c r="C32" s="13" t="s">
        <v>63</v>
      </c>
      <c r="D32" s="11" t="s">
        <v>20</v>
      </c>
      <c r="E32" s="13" t="s">
        <v>64</v>
      </c>
      <c r="F32" s="18" t="s">
        <v>26</v>
      </c>
      <c r="G32" s="18" t="s">
        <v>58</v>
      </c>
      <c r="H32" s="32">
        <v>5812</v>
      </c>
      <c r="I32" s="32">
        <v>9971</v>
      </c>
      <c r="J32" s="58">
        <v>6.1987500000000004</v>
      </c>
      <c r="K32" s="32">
        <v>5812</v>
      </c>
      <c r="L32" s="32">
        <v>9971</v>
      </c>
      <c r="M32" s="58">
        <v>1</v>
      </c>
      <c r="N32" s="58"/>
      <c r="O32" s="58"/>
      <c r="P32" s="58"/>
      <c r="Q32" s="36" t="s">
        <v>208</v>
      </c>
    </row>
    <row r="33" spans="1:17" s="27" customFormat="1" ht="180" x14ac:dyDescent="0.2">
      <c r="A33" s="119"/>
      <c r="B33" s="13" t="s">
        <v>65</v>
      </c>
      <c r="C33" s="13" t="s">
        <v>66</v>
      </c>
      <c r="D33" s="11" t="s">
        <v>20</v>
      </c>
      <c r="E33" s="13" t="s">
        <v>67</v>
      </c>
      <c r="F33" s="18" t="s">
        <v>26</v>
      </c>
      <c r="G33" s="18" t="s">
        <v>58</v>
      </c>
      <c r="H33" s="32">
        <v>100</v>
      </c>
      <c r="I33" s="32">
        <v>95</v>
      </c>
      <c r="J33" s="57">
        <f>IFERROR(I33/H33,0)</f>
        <v>0.95</v>
      </c>
      <c r="K33" s="32">
        <v>100</v>
      </c>
      <c r="L33" s="32">
        <v>95</v>
      </c>
      <c r="M33" s="57">
        <f>IFERROR(L33/K33,0)</f>
        <v>0.95</v>
      </c>
      <c r="N33" s="57"/>
      <c r="O33" s="57"/>
      <c r="P33" s="57"/>
      <c r="Q33" s="38" t="s">
        <v>239</v>
      </c>
    </row>
    <row r="34" spans="1:17" s="27" customFormat="1" ht="50.25" customHeight="1" x14ac:dyDescent="0.2">
      <c r="A34" s="119"/>
      <c r="B34" s="13" t="s">
        <v>68</v>
      </c>
      <c r="C34" s="16" t="s">
        <v>69</v>
      </c>
      <c r="D34" s="11" t="s">
        <v>18</v>
      </c>
      <c r="E34" s="16" t="s">
        <v>70</v>
      </c>
      <c r="F34" s="18" t="s">
        <v>26</v>
      </c>
      <c r="G34" s="18" t="s">
        <v>27</v>
      </c>
      <c r="H34" s="32">
        <v>0</v>
      </c>
      <c r="I34" s="32">
        <v>0</v>
      </c>
      <c r="J34" s="57">
        <f>IFERROR(I34/H34,0)</f>
        <v>0</v>
      </c>
      <c r="K34" s="71">
        <v>1500</v>
      </c>
      <c r="L34" s="71">
        <v>1500</v>
      </c>
      <c r="M34" s="72">
        <v>1</v>
      </c>
      <c r="N34" s="72"/>
      <c r="O34" s="72"/>
      <c r="P34" s="72"/>
      <c r="Q34" s="38" t="s">
        <v>209</v>
      </c>
    </row>
    <row r="35" spans="1:17" s="27" customFormat="1" ht="18" x14ac:dyDescent="0.2">
      <c r="A35" s="11"/>
      <c r="B35" s="13"/>
      <c r="C35" s="16"/>
      <c r="D35" s="11"/>
      <c r="E35" s="16"/>
      <c r="F35" s="18"/>
      <c r="G35" s="18"/>
      <c r="H35" s="32"/>
      <c r="I35" s="32"/>
      <c r="J35" s="57"/>
      <c r="K35" s="71"/>
      <c r="L35" s="71"/>
      <c r="M35" s="73">
        <f>+SUM(M23:M34)/12</f>
        <v>0.97548333333333315</v>
      </c>
      <c r="N35" s="74"/>
      <c r="O35" s="74"/>
      <c r="P35" s="74"/>
      <c r="Q35" s="61"/>
    </row>
    <row r="36" spans="1:17" s="27" customFormat="1" ht="195" x14ac:dyDescent="0.2">
      <c r="A36" s="18" t="s">
        <v>71</v>
      </c>
      <c r="B36" s="13" t="s">
        <v>203</v>
      </c>
      <c r="C36" s="13" t="s">
        <v>72</v>
      </c>
      <c r="D36" s="19" t="s">
        <v>20</v>
      </c>
      <c r="E36" s="13" t="s">
        <v>73</v>
      </c>
      <c r="F36" s="18" t="s">
        <v>26</v>
      </c>
      <c r="G36" s="18" t="s">
        <v>54</v>
      </c>
      <c r="H36" s="72">
        <v>1</v>
      </c>
      <c r="I36" s="74">
        <v>0.996</v>
      </c>
      <c r="J36" s="74">
        <v>0.996</v>
      </c>
      <c r="K36" s="72">
        <v>1</v>
      </c>
      <c r="L36" s="74">
        <v>0.996</v>
      </c>
      <c r="M36" s="74">
        <v>0.996</v>
      </c>
      <c r="N36" s="74"/>
      <c r="O36" s="74"/>
      <c r="P36" s="74"/>
      <c r="Q36" s="36" t="s">
        <v>240</v>
      </c>
    </row>
    <row r="37" spans="1:17" s="27" customFormat="1" ht="18" x14ac:dyDescent="0.2">
      <c r="A37" s="18"/>
      <c r="B37" s="13"/>
      <c r="C37" s="13"/>
      <c r="D37" s="19"/>
      <c r="E37" s="13"/>
      <c r="F37" s="18"/>
      <c r="G37" s="18"/>
      <c r="H37" s="72"/>
      <c r="I37" s="74"/>
      <c r="J37" s="74"/>
      <c r="K37" s="72"/>
      <c r="L37" s="74"/>
      <c r="M37" s="75">
        <f>+M36</f>
        <v>0.996</v>
      </c>
      <c r="N37" s="74"/>
      <c r="O37" s="74"/>
      <c r="P37" s="74"/>
      <c r="Q37" s="61"/>
    </row>
    <row r="38" spans="1:17" s="27" customFormat="1" ht="165" x14ac:dyDescent="0.2">
      <c r="A38" s="119" t="s">
        <v>74</v>
      </c>
      <c r="B38" s="13" t="s">
        <v>75</v>
      </c>
      <c r="C38" s="13" t="s">
        <v>76</v>
      </c>
      <c r="D38" s="19" t="s">
        <v>18</v>
      </c>
      <c r="E38" s="13" t="s">
        <v>77</v>
      </c>
      <c r="F38" s="18" t="s">
        <v>26</v>
      </c>
      <c r="G38" s="18" t="s">
        <v>78</v>
      </c>
      <c r="H38" s="76">
        <v>48</v>
      </c>
      <c r="I38" s="76">
        <v>48</v>
      </c>
      <c r="J38" s="77">
        <v>1</v>
      </c>
      <c r="K38" s="76">
        <v>300</v>
      </c>
      <c r="L38" s="76">
        <v>300</v>
      </c>
      <c r="M38" s="74">
        <v>1</v>
      </c>
      <c r="N38" s="74"/>
      <c r="O38" s="74"/>
      <c r="P38" s="74"/>
      <c r="Q38" s="62" t="s">
        <v>261</v>
      </c>
    </row>
    <row r="39" spans="1:17" s="27" customFormat="1" ht="180" x14ac:dyDescent="0.2">
      <c r="A39" s="119"/>
      <c r="B39" s="13" t="s">
        <v>79</v>
      </c>
      <c r="C39" s="13" t="s">
        <v>80</v>
      </c>
      <c r="D39" s="19" t="s">
        <v>18</v>
      </c>
      <c r="E39" s="13" t="s">
        <v>81</v>
      </c>
      <c r="F39" s="18" t="s">
        <v>26</v>
      </c>
      <c r="G39" s="18" t="s">
        <v>78</v>
      </c>
      <c r="H39" s="76">
        <v>40</v>
      </c>
      <c r="I39" s="76">
        <v>40</v>
      </c>
      <c r="J39" s="77">
        <v>1</v>
      </c>
      <c r="K39" s="76">
        <v>800</v>
      </c>
      <c r="L39" s="76">
        <v>800</v>
      </c>
      <c r="M39" s="74">
        <v>1</v>
      </c>
      <c r="N39" s="74"/>
      <c r="O39" s="74"/>
      <c r="P39" s="74"/>
      <c r="Q39" s="105" t="s">
        <v>210</v>
      </c>
    </row>
    <row r="40" spans="1:17" s="27" customFormat="1" ht="375" x14ac:dyDescent="0.2">
      <c r="A40" s="119"/>
      <c r="B40" s="13" t="s">
        <v>82</v>
      </c>
      <c r="C40" s="13" t="s">
        <v>83</v>
      </c>
      <c r="D40" s="19" t="s">
        <v>18</v>
      </c>
      <c r="E40" s="13" t="s">
        <v>84</v>
      </c>
      <c r="F40" s="18" t="s">
        <v>26</v>
      </c>
      <c r="G40" s="18" t="s">
        <v>78</v>
      </c>
      <c r="H40" s="76">
        <v>86</v>
      </c>
      <c r="I40" s="76">
        <v>86</v>
      </c>
      <c r="J40" s="78">
        <v>1</v>
      </c>
      <c r="K40" s="76">
        <v>1500</v>
      </c>
      <c r="L40" s="76">
        <v>1500</v>
      </c>
      <c r="M40" s="74">
        <v>1</v>
      </c>
      <c r="N40" s="74"/>
      <c r="O40" s="74"/>
      <c r="P40" s="74"/>
      <c r="Q40" s="105" t="s">
        <v>262</v>
      </c>
    </row>
    <row r="41" spans="1:17" s="27" customFormat="1" ht="120" x14ac:dyDescent="0.2">
      <c r="A41" s="119"/>
      <c r="B41" s="13" t="s">
        <v>85</v>
      </c>
      <c r="C41" s="13" t="s">
        <v>86</v>
      </c>
      <c r="D41" s="19" t="s">
        <v>87</v>
      </c>
      <c r="E41" s="13" t="s">
        <v>88</v>
      </c>
      <c r="F41" s="18" t="s">
        <v>26</v>
      </c>
      <c r="G41" s="18" t="s">
        <v>54</v>
      </c>
      <c r="H41" s="71">
        <v>500</v>
      </c>
      <c r="I41" s="71">
        <v>514</v>
      </c>
      <c r="J41" s="72">
        <v>1.028</v>
      </c>
      <c r="K41" s="76">
        <v>10121</v>
      </c>
      <c r="L41" s="76">
        <v>10135</v>
      </c>
      <c r="M41" s="74">
        <v>1.0014000000000001</v>
      </c>
      <c r="N41" s="74"/>
      <c r="O41" s="74"/>
      <c r="P41" s="74"/>
      <c r="Q41" s="36" t="s">
        <v>211</v>
      </c>
    </row>
    <row r="42" spans="1:17" s="27" customFormat="1" ht="18" x14ac:dyDescent="0.2">
      <c r="A42" s="11"/>
      <c r="B42" s="13"/>
      <c r="C42" s="13"/>
      <c r="D42" s="19"/>
      <c r="E42" s="13"/>
      <c r="F42" s="18"/>
      <c r="G42" s="18"/>
      <c r="H42" s="71"/>
      <c r="I42" s="71"/>
      <c r="J42" s="72"/>
      <c r="K42" s="76"/>
      <c r="L42" s="76"/>
      <c r="M42" s="79">
        <f>+SUM(M38:M41)/4</f>
        <v>1.0003500000000001</v>
      </c>
      <c r="N42" s="72"/>
      <c r="O42" s="72"/>
      <c r="P42" s="72"/>
      <c r="Q42" s="61"/>
    </row>
    <row r="43" spans="1:17" s="27" customFormat="1" ht="225" x14ac:dyDescent="0.2">
      <c r="A43" s="120" t="s">
        <v>89</v>
      </c>
      <c r="B43" s="13" t="s">
        <v>90</v>
      </c>
      <c r="C43" s="13" t="s">
        <v>91</v>
      </c>
      <c r="D43" s="20" t="s">
        <v>20</v>
      </c>
      <c r="E43" s="13" t="s">
        <v>92</v>
      </c>
      <c r="F43" s="18" t="s">
        <v>26</v>
      </c>
      <c r="G43" s="18" t="s">
        <v>93</v>
      </c>
      <c r="H43" s="72">
        <v>1</v>
      </c>
      <c r="I43" s="74">
        <v>0.94799999999999995</v>
      </c>
      <c r="J43" s="74">
        <v>0.94799999999999995</v>
      </c>
      <c r="K43" s="72">
        <v>1</v>
      </c>
      <c r="L43" s="74">
        <v>0.94799999999999995</v>
      </c>
      <c r="M43" s="74">
        <v>0.94799999999999995</v>
      </c>
      <c r="N43" s="74"/>
      <c r="O43" s="74"/>
      <c r="P43" s="74"/>
      <c r="Q43" s="36" t="s">
        <v>241</v>
      </c>
    </row>
    <row r="44" spans="1:17" s="27" customFormat="1" ht="210" x14ac:dyDescent="0.2">
      <c r="A44" s="120"/>
      <c r="B44" s="13" t="s">
        <v>94</v>
      </c>
      <c r="C44" s="13" t="s">
        <v>95</v>
      </c>
      <c r="D44" s="20" t="s">
        <v>96</v>
      </c>
      <c r="E44" s="13" t="s">
        <v>97</v>
      </c>
      <c r="F44" s="18" t="s">
        <v>26</v>
      </c>
      <c r="G44" s="18" t="s">
        <v>54</v>
      </c>
      <c r="H44" s="71">
        <v>800</v>
      </c>
      <c r="I44" s="71">
        <v>326</v>
      </c>
      <c r="J44" s="74">
        <v>0.40749999999999997</v>
      </c>
      <c r="K44" s="80">
        <v>800</v>
      </c>
      <c r="L44" s="77">
        <v>1</v>
      </c>
      <c r="M44" s="77">
        <v>0.92700000000000005</v>
      </c>
      <c r="N44" s="74"/>
      <c r="O44" s="74"/>
      <c r="P44" s="74"/>
      <c r="Q44" s="38" t="s">
        <v>256</v>
      </c>
    </row>
    <row r="45" spans="1:17" s="27" customFormat="1" ht="270" x14ac:dyDescent="0.2">
      <c r="A45" s="120"/>
      <c r="B45" s="113" t="s">
        <v>215</v>
      </c>
      <c r="C45" s="113" t="s">
        <v>213</v>
      </c>
      <c r="D45" s="20" t="s">
        <v>20</v>
      </c>
      <c r="E45" s="113" t="s">
        <v>214</v>
      </c>
      <c r="F45" s="18" t="s">
        <v>26</v>
      </c>
      <c r="G45" s="18" t="s">
        <v>31</v>
      </c>
      <c r="H45" s="114">
        <v>100</v>
      </c>
      <c r="I45" s="114">
        <v>100</v>
      </c>
      <c r="J45" s="87">
        <v>1</v>
      </c>
      <c r="K45" s="30">
        <v>100</v>
      </c>
      <c r="L45" s="30">
        <v>100</v>
      </c>
      <c r="M45" s="81">
        <v>1</v>
      </c>
      <c r="N45" s="58"/>
      <c r="O45" s="58"/>
      <c r="P45" s="58"/>
      <c r="Q45" s="39" t="s">
        <v>257</v>
      </c>
    </row>
    <row r="46" spans="1:17" s="27" customFormat="1" ht="150" x14ac:dyDescent="0.2">
      <c r="A46" s="120"/>
      <c r="B46" s="13" t="s">
        <v>212</v>
      </c>
      <c r="C46" s="13" t="s">
        <v>98</v>
      </c>
      <c r="D46" s="20" t="s">
        <v>99</v>
      </c>
      <c r="E46" s="13" t="s">
        <v>100</v>
      </c>
      <c r="F46" s="18" t="s">
        <v>26</v>
      </c>
      <c r="G46" s="18" t="s">
        <v>31</v>
      </c>
      <c r="H46" s="32">
        <v>100</v>
      </c>
      <c r="I46" s="32">
        <v>100</v>
      </c>
      <c r="J46" s="58">
        <v>1</v>
      </c>
      <c r="K46" s="32">
        <v>100</v>
      </c>
      <c r="L46" s="32">
        <v>100</v>
      </c>
      <c r="M46" s="58">
        <v>1</v>
      </c>
      <c r="N46" s="58"/>
      <c r="O46" s="58"/>
      <c r="P46" s="58"/>
      <c r="Q46" s="70" t="s">
        <v>216</v>
      </c>
    </row>
    <row r="47" spans="1:17" s="27" customFormat="1" ht="210" x14ac:dyDescent="0.2">
      <c r="A47" s="120"/>
      <c r="B47" s="13" t="s">
        <v>101</v>
      </c>
      <c r="C47" s="13" t="s">
        <v>102</v>
      </c>
      <c r="D47" s="20" t="s">
        <v>103</v>
      </c>
      <c r="E47" s="13" t="s">
        <v>104</v>
      </c>
      <c r="F47" s="18" t="s">
        <v>26</v>
      </c>
      <c r="G47" s="18" t="s">
        <v>105</v>
      </c>
      <c r="H47" s="32">
        <v>100</v>
      </c>
      <c r="I47" s="32">
        <v>100</v>
      </c>
      <c r="J47" s="57">
        <f>IFERROR(I47/H47,0)</f>
        <v>1</v>
      </c>
      <c r="K47" s="32">
        <v>100</v>
      </c>
      <c r="L47" s="32">
        <v>100</v>
      </c>
      <c r="M47" s="58">
        <v>1</v>
      </c>
      <c r="N47" s="58"/>
      <c r="O47" s="58"/>
      <c r="P47" s="58"/>
      <c r="Q47" s="36" t="s">
        <v>218</v>
      </c>
    </row>
    <row r="48" spans="1:17" s="27" customFormat="1" ht="18" x14ac:dyDescent="0.2">
      <c r="A48" s="11"/>
      <c r="B48" s="13"/>
      <c r="C48" s="13"/>
      <c r="D48" s="20"/>
      <c r="E48" s="13"/>
      <c r="F48" s="18"/>
      <c r="G48" s="18"/>
      <c r="H48" s="32"/>
      <c r="I48" s="32"/>
      <c r="J48" s="57"/>
      <c r="K48" s="32"/>
      <c r="L48" s="32"/>
      <c r="M48" s="82">
        <f>+SUM(M43:M47)/5</f>
        <v>0.97499999999999998</v>
      </c>
      <c r="N48" s="83"/>
      <c r="O48" s="83"/>
      <c r="P48" s="83"/>
      <c r="Q48" s="84"/>
    </row>
    <row r="49" spans="1:17" s="27" customFormat="1" ht="376.5" customHeight="1" x14ac:dyDescent="0.2">
      <c r="A49" s="119" t="s">
        <v>106</v>
      </c>
      <c r="B49" s="13" t="s">
        <v>107</v>
      </c>
      <c r="C49" s="13" t="s">
        <v>108</v>
      </c>
      <c r="D49" s="21" t="s">
        <v>20</v>
      </c>
      <c r="E49" s="13" t="s">
        <v>109</v>
      </c>
      <c r="F49" s="18" t="s">
        <v>26</v>
      </c>
      <c r="G49" s="18" t="s">
        <v>110</v>
      </c>
      <c r="H49" s="76">
        <v>100</v>
      </c>
      <c r="I49" s="76">
        <v>97</v>
      </c>
      <c r="J49" s="77">
        <v>0.97</v>
      </c>
      <c r="K49" s="63">
        <v>100</v>
      </c>
      <c r="L49" s="63">
        <v>97</v>
      </c>
      <c r="M49" s="40">
        <v>0.97</v>
      </c>
      <c r="N49" s="40"/>
      <c r="O49" s="40"/>
      <c r="P49" s="40"/>
      <c r="Q49" s="38" t="s">
        <v>219</v>
      </c>
    </row>
    <row r="50" spans="1:17" s="27" customFormat="1" ht="90" x14ac:dyDescent="0.2">
      <c r="A50" s="119"/>
      <c r="B50" s="13" t="s">
        <v>111</v>
      </c>
      <c r="C50" s="13" t="s">
        <v>112</v>
      </c>
      <c r="D50" s="21" t="s">
        <v>18</v>
      </c>
      <c r="E50" s="13" t="s">
        <v>113</v>
      </c>
      <c r="F50" s="18" t="s">
        <v>26</v>
      </c>
      <c r="G50" s="85" t="s">
        <v>36</v>
      </c>
      <c r="H50" s="76">
        <v>0</v>
      </c>
      <c r="I50" s="76">
        <v>0</v>
      </c>
      <c r="J50" s="77">
        <v>0</v>
      </c>
      <c r="K50" s="86">
        <v>2</v>
      </c>
      <c r="L50" s="86">
        <v>2</v>
      </c>
      <c r="M50" s="87">
        <v>1</v>
      </c>
      <c r="N50" s="58"/>
      <c r="O50" s="58"/>
      <c r="P50" s="58"/>
      <c r="Q50" s="88" t="s">
        <v>220</v>
      </c>
    </row>
    <row r="51" spans="1:17" s="27" customFormat="1" ht="114.75" customHeight="1" x14ac:dyDescent="0.2">
      <c r="A51" s="119"/>
      <c r="B51" s="13" t="s">
        <v>114</v>
      </c>
      <c r="C51" s="13" t="s">
        <v>115</v>
      </c>
      <c r="D51" s="21" t="s">
        <v>19</v>
      </c>
      <c r="E51" s="13" t="s">
        <v>116</v>
      </c>
      <c r="F51" s="18" t="s">
        <v>26</v>
      </c>
      <c r="G51" s="18" t="s">
        <v>117</v>
      </c>
      <c r="H51" s="76">
        <v>100</v>
      </c>
      <c r="I51" s="76">
        <v>100</v>
      </c>
      <c r="J51" s="58">
        <f>IF(H51=0,0,I51/H51)</f>
        <v>1</v>
      </c>
      <c r="K51" s="30">
        <v>100</v>
      </c>
      <c r="L51" s="30">
        <v>99.9</v>
      </c>
      <c r="M51" s="89">
        <v>0.99</v>
      </c>
      <c r="N51" s="40"/>
      <c r="O51" s="40"/>
      <c r="P51" s="40"/>
      <c r="Q51" s="62" t="s">
        <v>221</v>
      </c>
    </row>
    <row r="52" spans="1:17" s="27" customFormat="1" ht="180" x14ac:dyDescent="0.2">
      <c r="A52" s="119"/>
      <c r="B52" s="13" t="s">
        <v>118</v>
      </c>
      <c r="C52" s="13" t="s">
        <v>119</v>
      </c>
      <c r="D52" s="21" t="s">
        <v>20</v>
      </c>
      <c r="E52" s="13" t="s">
        <v>120</v>
      </c>
      <c r="F52" s="18" t="s">
        <v>26</v>
      </c>
      <c r="G52" s="18" t="s">
        <v>117</v>
      </c>
      <c r="H52" s="76">
        <v>3</v>
      </c>
      <c r="I52" s="76">
        <v>3</v>
      </c>
      <c r="J52" s="58">
        <f>IFERROR(I52/H52,0)</f>
        <v>1</v>
      </c>
      <c r="K52" s="86">
        <v>3</v>
      </c>
      <c r="L52" s="86">
        <v>3</v>
      </c>
      <c r="M52" s="87">
        <v>1</v>
      </c>
      <c r="N52" s="40"/>
      <c r="O52" s="40"/>
      <c r="P52" s="40"/>
      <c r="Q52" s="38" t="s">
        <v>252</v>
      </c>
    </row>
    <row r="53" spans="1:17" s="27" customFormat="1" ht="392.25" customHeight="1" x14ac:dyDescent="0.2">
      <c r="A53" s="119"/>
      <c r="B53" s="13" t="s">
        <v>121</v>
      </c>
      <c r="C53" s="13" t="s">
        <v>122</v>
      </c>
      <c r="D53" s="21" t="s">
        <v>20</v>
      </c>
      <c r="E53" s="13" t="s">
        <v>123</v>
      </c>
      <c r="F53" s="18" t="s">
        <v>26</v>
      </c>
      <c r="G53" s="18" t="s">
        <v>117</v>
      </c>
      <c r="H53" s="76">
        <v>100</v>
      </c>
      <c r="I53" s="76">
        <v>98</v>
      </c>
      <c r="J53" s="58">
        <v>0.98</v>
      </c>
      <c r="K53" s="30">
        <v>100</v>
      </c>
      <c r="L53" s="30">
        <v>98</v>
      </c>
      <c r="M53" s="90">
        <f>IFERROR(L53/K53,0)</f>
        <v>0.98</v>
      </c>
      <c r="N53" s="40"/>
      <c r="O53" s="40"/>
      <c r="P53" s="40"/>
      <c r="Q53" s="38" t="s">
        <v>242</v>
      </c>
    </row>
    <row r="54" spans="1:17" s="27" customFormat="1" ht="45" x14ac:dyDescent="0.2">
      <c r="A54" s="119"/>
      <c r="B54" s="13" t="s">
        <v>124</v>
      </c>
      <c r="C54" s="13" t="s">
        <v>125</v>
      </c>
      <c r="D54" s="21" t="s">
        <v>20</v>
      </c>
      <c r="E54" s="13" t="s">
        <v>126</v>
      </c>
      <c r="F54" s="18" t="s">
        <v>26</v>
      </c>
      <c r="G54" s="18" t="s">
        <v>127</v>
      </c>
      <c r="H54" s="32">
        <v>0</v>
      </c>
      <c r="I54" s="32">
        <v>0</v>
      </c>
      <c r="J54" s="57">
        <f>IFERROR(I54/H54,0)</f>
        <v>0</v>
      </c>
      <c r="K54" s="86">
        <v>5</v>
      </c>
      <c r="L54" s="86">
        <v>5</v>
      </c>
      <c r="M54" s="87">
        <v>1</v>
      </c>
      <c r="N54" s="91"/>
      <c r="O54" s="91"/>
      <c r="P54" s="91"/>
      <c r="Q54" s="115" t="s">
        <v>222</v>
      </c>
    </row>
    <row r="55" spans="1:17" s="27" customFormat="1" ht="270" x14ac:dyDescent="0.2">
      <c r="A55" s="119"/>
      <c r="B55" s="13" t="s">
        <v>128</v>
      </c>
      <c r="C55" s="13" t="s">
        <v>129</v>
      </c>
      <c r="D55" s="21" t="s">
        <v>20</v>
      </c>
      <c r="E55" s="13" t="s">
        <v>130</v>
      </c>
      <c r="F55" s="18" t="s">
        <v>26</v>
      </c>
      <c r="G55" s="18" t="s">
        <v>127</v>
      </c>
      <c r="H55" s="63">
        <v>7</v>
      </c>
      <c r="I55" s="63">
        <v>7</v>
      </c>
      <c r="J55" s="91">
        <v>1</v>
      </c>
      <c r="K55" s="86">
        <v>7</v>
      </c>
      <c r="L55" s="92">
        <v>7</v>
      </c>
      <c r="M55" s="93">
        <v>1</v>
      </c>
      <c r="N55" s="57"/>
      <c r="O55" s="57"/>
      <c r="P55" s="57"/>
      <c r="Q55" s="38" t="s">
        <v>223</v>
      </c>
    </row>
    <row r="56" spans="1:17" s="27" customFormat="1" ht="150" x14ac:dyDescent="0.2">
      <c r="A56" s="119"/>
      <c r="B56" s="13" t="s">
        <v>131</v>
      </c>
      <c r="C56" s="13" t="s">
        <v>132</v>
      </c>
      <c r="D56" s="21" t="s">
        <v>20</v>
      </c>
      <c r="E56" s="13" t="s">
        <v>133</v>
      </c>
      <c r="F56" s="18" t="s">
        <v>26</v>
      </c>
      <c r="G56" s="18" t="s">
        <v>127</v>
      </c>
      <c r="H56" s="32">
        <v>1</v>
      </c>
      <c r="I56" s="32">
        <v>1</v>
      </c>
      <c r="J56" s="57">
        <f>IFERROR(I56/H56,0)</f>
        <v>1</v>
      </c>
      <c r="K56" s="30">
        <v>1</v>
      </c>
      <c r="L56" s="30">
        <v>1</v>
      </c>
      <c r="M56" s="90">
        <f>IFERROR(L56/K56,0)</f>
        <v>1</v>
      </c>
      <c r="N56" s="57"/>
      <c r="O56" s="57"/>
      <c r="P56" s="57"/>
      <c r="Q56" s="38" t="s">
        <v>224</v>
      </c>
    </row>
    <row r="57" spans="1:17" s="27" customFormat="1" ht="240" x14ac:dyDescent="0.2">
      <c r="A57" s="119"/>
      <c r="B57" s="13" t="s">
        <v>134</v>
      </c>
      <c r="C57" s="13" t="s">
        <v>135</v>
      </c>
      <c r="D57" s="21" t="s">
        <v>20</v>
      </c>
      <c r="E57" s="13" t="s">
        <v>136</v>
      </c>
      <c r="F57" s="18" t="s">
        <v>26</v>
      </c>
      <c r="G57" s="18" t="s">
        <v>127</v>
      </c>
      <c r="H57" s="32">
        <v>100</v>
      </c>
      <c r="I57" s="32">
        <v>100</v>
      </c>
      <c r="J57" s="57">
        <f>IFERROR(I57/H57,0)</f>
        <v>1</v>
      </c>
      <c r="K57" s="32">
        <v>100</v>
      </c>
      <c r="L57" s="32">
        <v>100</v>
      </c>
      <c r="M57" s="58">
        <v>1</v>
      </c>
      <c r="N57" s="58"/>
      <c r="O57" s="58"/>
      <c r="P57" s="58"/>
      <c r="Q57" s="38" t="s">
        <v>225</v>
      </c>
    </row>
    <row r="58" spans="1:17" s="27" customFormat="1" ht="215.25" customHeight="1" x14ac:dyDescent="0.2">
      <c r="A58" s="119"/>
      <c r="B58" s="13" t="s">
        <v>137</v>
      </c>
      <c r="C58" s="13" t="s">
        <v>138</v>
      </c>
      <c r="D58" s="21" t="s">
        <v>20</v>
      </c>
      <c r="E58" s="13" t="s">
        <v>139</v>
      </c>
      <c r="F58" s="18" t="s">
        <v>26</v>
      </c>
      <c r="G58" s="18" t="s">
        <v>127</v>
      </c>
      <c r="H58" s="32">
        <v>100</v>
      </c>
      <c r="I58" s="32">
        <v>100</v>
      </c>
      <c r="J58" s="58">
        <v>1</v>
      </c>
      <c r="K58" s="30">
        <v>100</v>
      </c>
      <c r="L58" s="30">
        <v>100</v>
      </c>
      <c r="M58" s="81">
        <v>1</v>
      </c>
      <c r="N58" s="58"/>
      <c r="O58" s="58"/>
      <c r="P58" s="58"/>
      <c r="Q58" s="38" t="s">
        <v>226</v>
      </c>
    </row>
    <row r="59" spans="1:17" s="27" customFormat="1" ht="215.25" customHeight="1" x14ac:dyDescent="0.2">
      <c r="A59" s="119"/>
      <c r="B59" s="13" t="s">
        <v>140</v>
      </c>
      <c r="C59" s="13" t="s">
        <v>141</v>
      </c>
      <c r="D59" s="21" t="s">
        <v>20</v>
      </c>
      <c r="E59" s="13" t="s">
        <v>142</v>
      </c>
      <c r="F59" s="18" t="s">
        <v>26</v>
      </c>
      <c r="G59" s="18" t="s">
        <v>36</v>
      </c>
      <c r="H59" s="32">
        <v>25</v>
      </c>
      <c r="I59" s="32">
        <v>25</v>
      </c>
      <c r="J59" s="57">
        <f>IFERROR(I59/H59,0)</f>
        <v>1</v>
      </c>
      <c r="K59" s="30">
        <v>25</v>
      </c>
      <c r="L59" s="30">
        <v>25</v>
      </c>
      <c r="M59" s="81">
        <v>1</v>
      </c>
      <c r="N59" s="91"/>
      <c r="O59" s="91"/>
      <c r="P59" s="91"/>
      <c r="Q59" s="38" t="s">
        <v>227</v>
      </c>
    </row>
    <row r="60" spans="1:17" s="27" customFormat="1" ht="105" x14ac:dyDescent="0.2">
      <c r="A60" s="119"/>
      <c r="B60" s="13" t="s">
        <v>143</v>
      </c>
      <c r="C60" s="13" t="s">
        <v>144</v>
      </c>
      <c r="D60" s="21" t="s">
        <v>20</v>
      </c>
      <c r="E60" s="13" t="s">
        <v>145</v>
      </c>
      <c r="F60" s="18" t="s">
        <v>26</v>
      </c>
      <c r="G60" s="18" t="s">
        <v>36</v>
      </c>
      <c r="H60" s="63">
        <v>2</v>
      </c>
      <c r="I60" s="63">
        <v>2</v>
      </c>
      <c r="J60" s="91">
        <v>1</v>
      </c>
      <c r="K60" s="86">
        <v>2</v>
      </c>
      <c r="L60" s="92">
        <v>2</v>
      </c>
      <c r="M60" s="93">
        <v>1</v>
      </c>
      <c r="N60" s="57"/>
      <c r="O60" s="57"/>
      <c r="P60" s="57"/>
      <c r="Q60" s="38" t="s">
        <v>228</v>
      </c>
    </row>
    <row r="61" spans="1:17" s="27" customFormat="1" ht="315" x14ac:dyDescent="0.2">
      <c r="A61" s="119"/>
      <c r="B61" s="13" t="s">
        <v>146</v>
      </c>
      <c r="C61" s="13" t="s">
        <v>147</v>
      </c>
      <c r="D61" s="21" t="s">
        <v>20</v>
      </c>
      <c r="E61" s="13" t="s">
        <v>148</v>
      </c>
      <c r="F61" s="18" t="s">
        <v>26</v>
      </c>
      <c r="G61" s="18" t="s">
        <v>36</v>
      </c>
      <c r="H61" s="32">
        <v>100</v>
      </c>
      <c r="I61" s="32">
        <v>68.3</v>
      </c>
      <c r="J61" s="57">
        <f>IFERROR(I61/H61,0)</f>
        <v>0.68299999999999994</v>
      </c>
      <c r="K61" s="30">
        <v>100</v>
      </c>
      <c r="L61" s="30">
        <v>68.3</v>
      </c>
      <c r="M61" s="94">
        <f>IFERROR(L61/K61,0)</f>
        <v>0.68299999999999994</v>
      </c>
      <c r="N61" s="57"/>
      <c r="O61" s="57"/>
      <c r="P61" s="57"/>
      <c r="Q61" s="36" t="s">
        <v>243</v>
      </c>
    </row>
    <row r="62" spans="1:17" s="27" customFormat="1" ht="18" x14ac:dyDescent="0.2">
      <c r="A62" s="11"/>
      <c r="B62" s="13"/>
      <c r="C62" s="13"/>
      <c r="D62" s="21"/>
      <c r="E62" s="13"/>
      <c r="F62" s="18"/>
      <c r="G62" s="18"/>
      <c r="H62" s="32"/>
      <c r="I62" s="32"/>
      <c r="J62" s="57"/>
      <c r="K62" s="32"/>
      <c r="L62" s="32"/>
      <c r="M62" s="95">
        <f>SUM(M49:M61)/13</f>
        <v>0.97099999999999997</v>
      </c>
      <c r="N62" s="83"/>
      <c r="O62" s="83"/>
      <c r="P62" s="83"/>
      <c r="Q62" s="96"/>
    </row>
    <row r="63" spans="1:17" s="27" customFormat="1" ht="150" x14ac:dyDescent="0.2">
      <c r="A63" s="119" t="s">
        <v>149</v>
      </c>
      <c r="B63" s="13" t="s">
        <v>150</v>
      </c>
      <c r="C63" s="13" t="s">
        <v>151</v>
      </c>
      <c r="D63" s="21" t="s">
        <v>19</v>
      </c>
      <c r="E63" s="13" t="s">
        <v>152</v>
      </c>
      <c r="F63" s="18" t="s">
        <v>26</v>
      </c>
      <c r="G63" s="18" t="s">
        <v>27</v>
      </c>
      <c r="H63" s="71">
        <v>100</v>
      </c>
      <c r="I63" s="71">
        <v>10</v>
      </c>
      <c r="J63" s="72">
        <v>0.1</v>
      </c>
      <c r="K63" s="32">
        <v>100</v>
      </c>
      <c r="L63" s="32">
        <v>78</v>
      </c>
      <c r="M63" s="58">
        <v>0.78</v>
      </c>
      <c r="N63" s="58"/>
      <c r="O63" s="58"/>
      <c r="P63" s="58"/>
      <c r="Q63" s="38" t="s">
        <v>244</v>
      </c>
    </row>
    <row r="64" spans="1:17" s="27" customFormat="1" ht="60" x14ac:dyDescent="0.2">
      <c r="A64" s="119"/>
      <c r="B64" s="13" t="s">
        <v>153</v>
      </c>
      <c r="C64" s="13" t="s">
        <v>154</v>
      </c>
      <c r="D64" s="21" t="s">
        <v>20</v>
      </c>
      <c r="E64" s="13" t="s">
        <v>155</v>
      </c>
      <c r="F64" s="18" t="s">
        <v>26</v>
      </c>
      <c r="G64" s="18" t="s">
        <v>36</v>
      </c>
      <c r="H64" s="32">
        <v>100</v>
      </c>
      <c r="I64" s="32">
        <v>100</v>
      </c>
      <c r="J64" s="57">
        <f>IFERROR(I64/H64,0)</f>
        <v>1</v>
      </c>
      <c r="K64" s="32">
        <v>100</v>
      </c>
      <c r="L64" s="32">
        <v>100</v>
      </c>
      <c r="M64" s="58">
        <v>1</v>
      </c>
      <c r="N64" s="58"/>
      <c r="O64" s="58"/>
      <c r="P64" s="58"/>
      <c r="Q64" s="38" t="s">
        <v>245</v>
      </c>
    </row>
    <row r="65" spans="1:18" s="27" customFormat="1" ht="105" x14ac:dyDescent="0.2">
      <c r="A65" s="119"/>
      <c r="B65" s="13" t="s">
        <v>156</v>
      </c>
      <c r="C65" s="13" t="s">
        <v>157</v>
      </c>
      <c r="D65" s="21" t="s">
        <v>20</v>
      </c>
      <c r="E65" s="13" t="s">
        <v>158</v>
      </c>
      <c r="F65" s="18" t="s">
        <v>26</v>
      </c>
      <c r="G65" s="18" t="s">
        <v>159</v>
      </c>
      <c r="H65" s="32">
        <v>100</v>
      </c>
      <c r="I65" s="32">
        <v>100</v>
      </c>
      <c r="J65" s="57">
        <f>IFERROR(I65/H65,0)</f>
        <v>1</v>
      </c>
      <c r="K65" s="32">
        <v>100</v>
      </c>
      <c r="L65" s="32">
        <v>100</v>
      </c>
      <c r="M65" s="57">
        <f>IFERROR(L65/K65,0)</f>
        <v>1</v>
      </c>
      <c r="N65" s="57"/>
      <c r="O65" s="57"/>
      <c r="P65" s="57"/>
      <c r="Q65" s="38" t="s">
        <v>246</v>
      </c>
    </row>
    <row r="66" spans="1:18" s="27" customFormat="1" ht="215.25" customHeight="1" x14ac:dyDescent="0.2">
      <c r="A66" s="119"/>
      <c r="B66" s="13" t="s">
        <v>160</v>
      </c>
      <c r="C66" s="13" t="s">
        <v>161</v>
      </c>
      <c r="D66" s="21" t="s">
        <v>20</v>
      </c>
      <c r="E66" s="13" t="s">
        <v>162</v>
      </c>
      <c r="F66" s="18" t="s">
        <v>26</v>
      </c>
      <c r="G66" s="18" t="s">
        <v>159</v>
      </c>
      <c r="H66" s="32">
        <v>100</v>
      </c>
      <c r="I66" s="32">
        <v>100</v>
      </c>
      <c r="J66" s="58">
        <v>1</v>
      </c>
      <c r="K66" s="32">
        <v>100</v>
      </c>
      <c r="L66" s="32">
        <v>100</v>
      </c>
      <c r="M66" s="58">
        <v>1</v>
      </c>
      <c r="N66" s="58"/>
      <c r="O66" s="58"/>
      <c r="P66" s="58"/>
      <c r="Q66" s="36" t="s">
        <v>247</v>
      </c>
    </row>
    <row r="67" spans="1:18" s="27" customFormat="1" ht="18" x14ac:dyDescent="0.2">
      <c r="A67" s="11"/>
      <c r="B67" s="13"/>
      <c r="C67" s="13"/>
      <c r="D67" s="21"/>
      <c r="E67" s="13"/>
      <c r="F67" s="18"/>
      <c r="G67" s="18"/>
      <c r="H67" s="32"/>
      <c r="I67" s="32"/>
      <c r="J67" s="57"/>
      <c r="K67" s="32"/>
      <c r="L67" s="32"/>
      <c r="M67" s="82">
        <f>+SUM(M63:M66)/4</f>
        <v>0.94500000000000006</v>
      </c>
      <c r="N67" s="57"/>
      <c r="O67" s="57"/>
      <c r="P67" s="57"/>
      <c r="Q67" s="96"/>
    </row>
    <row r="68" spans="1:18" s="27" customFormat="1" ht="330" x14ac:dyDescent="0.2">
      <c r="A68" s="119" t="s">
        <v>163</v>
      </c>
      <c r="B68" s="13" t="s">
        <v>164</v>
      </c>
      <c r="C68" s="13" t="s">
        <v>165</v>
      </c>
      <c r="D68" s="21" t="s">
        <v>20</v>
      </c>
      <c r="E68" s="13" t="s">
        <v>166</v>
      </c>
      <c r="F68" s="18" t="s">
        <v>26</v>
      </c>
      <c r="G68" s="18" t="s">
        <v>167</v>
      </c>
      <c r="H68" s="32">
        <v>100</v>
      </c>
      <c r="I68" s="32">
        <v>98.41</v>
      </c>
      <c r="J68" s="57">
        <v>0.98409999999999997</v>
      </c>
      <c r="K68" s="32">
        <v>100</v>
      </c>
      <c r="L68" s="32">
        <v>98.41</v>
      </c>
      <c r="M68" s="57">
        <v>0.98409999999999997</v>
      </c>
      <c r="N68" s="57"/>
      <c r="O68" s="57"/>
      <c r="P68" s="57"/>
      <c r="Q68" s="38" t="s">
        <v>229</v>
      </c>
    </row>
    <row r="69" spans="1:18" s="27" customFormat="1" ht="285" x14ac:dyDescent="0.2">
      <c r="A69" s="119"/>
      <c r="B69" s="13" t="s">
        <v>168</v>
      </c>
      <c r="C69" s="14" t="s">
        <v>169</v>
      </c>
      <c r="D69" s="21" t="s">
        <v>19</v>
      </c>
      <c r="E69" s="15" t="s">
        <v>170</v>
      </c>
      <c r="F69" s="18" t="s">
        <v>26</v>
      </c>
      <c r="G69" s="18" t="s">
        <v>167</v>
      </c>
      <c r="H69" s="71">
        <v>20</v>
      </c>
      <c r="I69" s="71">
        <v>10</v>
      </c>
      <c r="J69" s="72">
        <v>0.5</v>
      </c>
      <c r="K69" s="71">
        <v>20</v>
      </c>
      <c r="L69" s="71">
        <v>20</v>
      </c>
      <c r="M69" s="72">
        <v>0.87</v>
      </c>
      <c r="N69" s="72"/>
      <c r="O69" s="72"/>
      <c r="P69" s="72"/>
      <c r="Q69" s="38" t="s">
        <v>230</v>
      </c>
    </row>
    <row r="70" spans="1:18" s="27" customFormat="1" ht="45" x14ac:dyDescent="0.2">
      <c r="A70" s="119"/>
      <c r="B70" s="13" t="s">
        <v>171</v>
      </c>
      <c r="C70" s="13" t="s">
        <v>172</v>
      </c>
      <c r="D70" s="21" t="s">
        <v>19</v>
      </c>
      <c r="E70" s="13" t="s">
        <v>173</v>
      </c>
      <c r="F70" s="18" t="s">
        <v>26</v>
      </c>
      <c r="G70" s="18" t="s">
        <v>167</v>
      </c>
      <c r="H70" s="32">
        <v>1</v>
      </c>
      <c r="I70" s="32">
        <v>1</v>
      </c>
      <c r="J70" s="57">
        <f>IFERROR(I70/H70,0)</f>
        <v>1</v>
      </c>
      <c r="K70" s="32">
        <v>100</v>
      </c>
      <c r="L70" s="32">
        <v>100</v>
      </c>
      <c r="M70" s="57">
        <v>1</v>
      </c>
      <c r="N70" s="58"/>
      <c r="O70" s="58"/>
      <c r="P70" s="58"/>
      <c r="Q70" s="36" t="s">
        <v>231</v>
      </c>
    </row>
    <row r="71" spans="1:18" s="27" customFormat="1" ht="18" x14ac:dyDescent="0.2">
      <c r="A71" s="11"/>
      <c r="B71" s="13"/>
      <c r="C71" s="13"/>
      <c r="D71" s="21"/>
      <c r="E71" s="13"/>
      <c r="F71" s="18"/>
      <c r="G71" s="18"/>
      <c r="H71" s="32"/>
      <c r="I71" s="32"/>
      <c r="J71" s="57"/>
      <c r="K71" s="32"/>
      <c r="L71" s="32"/>
      <c r="M71" s="60">
        <f>SUM(M68:M70)/3</f>
        <v>0.95136666666666658</v>
      </c>
      <c r="N71" s="58"/>
      <c r="O71" s="58"/>
      <c r="P71" s="58"/>
      <c r="Q71" s="61"/>
    </row>
    <row r="72" spans="1:18" s="27" customFormat="1" ht="330" x14ac:dyDescent="0.2">
      <c r="A72" s="11" t="s">
        <v>174</v>
      </c>
      <c r="B72" s="13" t="s">
        <v>175</v>
      </c>
      <c r="C72" s="13" t="s">
        <v>176</v>
      </c>
      <c r="D72" s="19" t="s">
        <v>20</v>
      </c>
      <c r="E72" s="13" t="s">
        <v>177</v>
      </c>
      <c r="F72" s="18" t="s">
        <v>26</v>
      </c>
      <c r="G72" s="18" t="s">
        <v>27</v>
      </c>
      <c r="H72" s="32">
        <v>100</v>
      </c>
      <c r="I72" s="32">
        <v>98</v>
      </c>
      <c r="J72" s="57">
        <f>IFERROR(I72/H72,0)</f>
        <v>0.98</v>
      </c>
      <c r="K72" s="32">
        <v>100</v>
      </c>
      <c r="L72" s="32">
        <v>98</v>
      </c>
      <c r="M72" s="57">
        <f>IFERROR(L72/K72,0)</f>
        <v>0.98</v>
      </c>
      <c r="N72" s="57"/>
      <c r="O72" s="57"/>
      <c r="P72" s="57"/>
      <c r="Q72" s="36" t="s">
        <v>248</v>
      </c>
    </row>
    <row r="73" spans="1:18" s="27" customFormat="1" ht="18" customHeight="1" x14ac:dyDescent="0.2">
      <c r="A73" s="11"/>
      <c r="B73" s="13"/>
      <c r="C73" s="13"/>
      <c r="D73" s="19"/>
      <c r="E73" s="13"/>
      <c r="F73" s="18"/>
      <c r="G73" s="18"/>
      <c r="H73" s="32"/>
      <c r="I73" s="32"/>
      <c r="J73" s="57"/>
      <c r="K73" s="32"/>
      <c r="L73" s="32"/>
      <c r="M73" s="97">
        <f>+M72</f>
        <v>0.98</v>
      </c>
      <c r="N73" s="57"/>
      <c r="O73" s="57"/>
      <c r="P73" s="57"/>
      <c r="Q73" s="61"/>
    </row>
    <row r="74" spans="1:18" s="27" customFormat="1" ht="180" x14ac:dyDescent="0.2">
      <c r="A74" s="119" t="s">
        <v>178</v>
      </c>
      <c r="B74" s="13" t="s">
        <v>179</v>
      </c>
      <c r="C74" s="13" t="s">
        <v>180</v>
      </c>
      <c r="D74" s="17" t="s">
        <v>19</v>
      </c>
      <c r="E74" s="13" t="s">
        <v>181</v>
      </c>
      <c r="F74" s="18" t="s">
        <v>182</v>
      </c>
      <c r="G74" s="18" t="s">
        <v>183</v>
      </c>
      <c r="H74" s="32">
        <v>100</v>
      </c>
      <c r="I74" s="32">
        <v>100</v>
      </c>
      <c r="J74" s="57">
        <f>IFERROR(I74/H74,0)</f>
        <v>1</v>
      </c>
      <c r="K74" s="71">
        <v>100</v>
      </c>
      <c r="L74" s="98">
        <v>1</v>
      </c>
      <c r="M74" s="83">
        <v>1</v>
      </c>
      <c r="N74" s="58"/>
      <c r="O74" s="58"/>
      <c r="P74" s="58"/>
      <c r="Q74" s="38" t="s">
        <v>233</v>
      </c>
    </row>
    <row r="75" spans="1:18" s="27" customFormat="1" ht="165" x14ac:dyDescent="0.2">
      <c r="A75" s="119"/>
      <c r="B75" s="13" t="s">
        <v>184</v>
      </c>
      <c r="C75" s="13" t="s">
        <v>98</v>
      </c>
      <c r="D75" s="17" t="s">
        <v>18</v>
      </c>
      <c r="E75" s="13" t="s">
        <v>185</v>
      </c>
      <c r="F75" s="18" t="s">
        <v>182</v>
      </c>
      <c r="G75" s="18" t="s">
        <v>183</v>
      </c>
      <c r="H75" s="83">
        <v>0.15</v>
      </c>
      <c r="I75" s="83">
        <v>0.15</v>
      </c>
      <c r="J75" s="58">
        <v>1</v>
      </c>
      <c r="K75" s="32">
        <v>100</v>
      </c>
      <c r="L75" s="32">
        <v>100</v>
      </c>
      <c r="M75" s="58">
        <v>1</v>
      </c>
      <c r="N75" s="58"/>
      <c r="O75" s="58"/>
      <c r="P75" s="58"/>
      <c r="Q75" s="38" t="s">
        <v>232</v>
      </c>
    </row>
    <row r="76" spans="1:18" s="27" customFormat="1" ht="75" x14ac:dyDescent="0.2">
      <c r="A76" s="119"/>
      <c r="B76" s="13" t="s">
        <v>186</v>
      </c>
      <c r="C76" s="13" t="s">
        <v>187</v>
      </c>
      <c r="D76" s="17" t="s">
        <v>18</v>
      </c>
      <c r="E76" s="13" t="s">
        <v>188</v>
      </c>
      <c r="F76" s="18" t="s">
        <v>182</v>
      </c>
      <c r="G76" s="18" t="s">
        <v>183</v>
      </c>
      <c r="H76" s="32">
        <v>10</v>
      </c>
      <c r="I76" s="32">
        <v>10</v>
      </c>
      <c r="J76" s="57">
        <f>IFERROR(I76/H76,0)</f>
        <v>1</v>
      </c>
      <c r="K76" s="32">
        <v>100</v>
      </c>
      <c r="L76" s="32">
        <v>100</v>
      </c>
      <c r="M76" s="58">
        <v>1</v>
      </c>
      <c r="N76" s="58"/>
      <c r="O76" s="58"/>
      <c r="P76" s="58"/>
      <c r="Q76" s="36" t="s">
        <v>217</v>
      </c>
    </row>
    <row r="77" spans="1:18" s="27" customFormat="1" ht="210" x14ac:dyDescent="0.2">
      <c r="A77" s="119"/>
      <c r="B77" s="13" t="s">
        <v>189</v>
      </c>
      <c r="C77" s="13" t="s">
        <v>190</v>
      </c>
      <c r="D77" s="17" t="s">
        <v>191</v>
      </c>
      <c r="E77" s="13" t="s">
        <v>192</v>
      </c>
      <c r="F77" s="18" t="s">
        <v>182</v>
      </c>
      <c r="G77" s="18" t="s">
        <v>183</v>
      </c>
      <c r="H77" s="32">
        <v>100</v>
      </c>
      <c r="I77" s="32">
        <v>100</v>
      </c>
      <c r="J77" s="57">
        <f>IFERROR(I77/H77,0)</f>
        <v>1</v>
      </c>
      <c r="K77" s="32">
        <v>100</v>
      </c>
      <c r="L77" s="32">
        <v>100</v>
      </c>
      <c r="M77" s="58">
        <v>0.89</v>
      </c>
      <c r="N77" s="58"/>
      <c r="O77" s="58"/>
      <c r="P77" s="58"/>
      <c r="Q77" s="70" t="s">
        <v>234</v>
      </c>
    </row>
    <row r="78" spans="1:18" s="27" customFormat="1" ht="135" x14ac:dyDescent="0.2">
      <c r="A78" s="119"/>
      <c r="B78" s="13" t="s">
        <v>193</v>
      </c>
      <c r="C78" s="13" t="s">
        <v>194</v>
      </c>
      <c r="D78" s="17" t="s">
        <v>19</v>
      </c>
      <c r="E78" s="13" t="s">
        <v>195</v>
      </c>
      <c r="F78" s="18" t="s">
        <v>182</v>
      </c>
      <c r="G78" s="18" t="s">
        <v>183</v>
      </c>
      <c r="H78" s="76">
        <v>7</v>
      </c>
      <c r="I78" s="76">
        <v>7</v>
      </c>
      <c r="J78" s="77">
        <v>1</v>
      </c>
      <c r="K78" s="76">
        <v>7</v>
      </c>
      <c r="L78" s="76">
        <v>7</v>
      </c>
      <c r="M78" s="77">
        <v>1</v>
      </c>
      <c r="N78" s="77"/>
      <c r="O78" s="77"/>
      <c r="P78" s="77"/>
      <c r="Q78" s="36" t="s">
        <v>253</v>
      </c>
    </row>
    <row r="79" spans="1:18" s="27" customFormat="1" ht="90" x14ac:dyDescent="0.2">
      <c r="A79" s="119"/>
      <c r="B79" s="13" t="s">
        <v>196</v>
      </c>
      <c r="C79" s="13" t="s">
        <v>197</v>
      </c>
      <c r="D79" s="17" t="s">
        <v>19</v>
      </c>
      <c r="E79" s="13" t="s">
        <v>198</v>
      </c>
      <c r="F79" s="18" t="s">
        <v>182</v>
      </c>
      <c r="G79" s="18" t="s">
        <v>183</v>
      </c>
      <c r="H79" s="78">
        <v>1</v>
      </c>
      <c r="I79" s="78">
        <v>1</v>
      </c>
      <c r="J79" s="77">
        <v>1</v>
      </c>
      <c r="K79" s="78">
        <v>1</v>
      </c>
      <c r="L79" s="78">
        <v>1</v>
      </c>
      <c r="M79" s="72">
        <v>1</v>
      </c>
      <c r="N79" s="74"/>
      <c r="O79" s="74"/>
      <c r="P79" s="74"/>
      <c r="Q79" s="37" t="s">
        <v>254</v>
      </c>
      <c r="R79" s="31"/>
    </row>
    <row r="80" spans="1:18" s="27" customFormat="1" ht="18" customHeight="1" x14ac:dyDescent="0.2">
      <c r="A80" s="11"/>
      <c r="B80" s="13"/>
      <c r="C80" s="13"/>
      <c r="D80" s="17"/>
      <c r="E80" s="13"/>
      <c r="F80" s="18"/>
      <c r="G80" s="18"/>
      <c r="H80" s="76"/>
      <c r="I80" s="76"/>
      <c r="J80" s="77"/>
      <c r="K80" s="76"/>
      <c r="L80" s="76"/>
      <c r="M80" s="75">
        <f>+SUM(M74:M79)/6</f>
        <v>0.9816666666666668</v>
      </c>
      <c r="N80" s="74"/>
      <c r="O80" s="74"/>
      <c r="P80" s="74"/>
      <c r="Q80" s="84"/>
    </row>
    <row r="81" spans="1:17" s="27" customFormat="1" ht="60" x14ac:dyDescent="0.2">
      <c r="A81" s="22" t="s">
        <v>199</v>
      </c>
      <c r="B81" s="13" t="s">
        <v>200</v>
      </c>
      <c r="C81" s="13" t="s">
        <v>201</v>
      </c>
      <c r="D81" s="21" t="s">
        <v>19</v>
      </c>
      <c r="E81" s="13" t="s">
        <v>202</v>
      </c>
      <c r="F81" s="18" t="s">
        <v>26</v>
      </c>
      <c r="G81" s="18" t="s">
        <v>167</v>
      </c>
      <c r="H81" s="32">
        <v>0</v>
      </c>
      <c r="I81" s="83">
        <v>0</v>
      </c>
      <c r="J81" s="57">
        <v>0</v>
      </c>
      <c r="K81" s="71">
        <v>100</v>
      </c>
      <c r="L81" s="71">
        <v>100</v>
      </c>
      <c r="M81" s="72">
        <v>1</v>
      </c>
      <c r="N81" s="72"/>
      <c r="O81" s="72"/>
      <c r="P81" s="72"/>
      <c r="Q81" s="38" t="s">
        <v>255</v>
      </c>
    </row>
    <row r="82" spans="1:17" s="27" customFormat="1" ht="18" customHeight="1" x14ac:dyDescent="0.2">
      <c r="A82" s="23"/>
      <c r="B82" s="24"/>
      <c r="C82" s="24"/>
      <c r="D82" s="25"/>
      <c r="E82" s="24"/>
      <c r="F82" s="99"/>
      <c r="G82" s="99"/>
      <c r="H82" s="99"/>
      <c r="I82" s="99"/>
      <c r="J82" s="99"/>
      <c r="K82" s="99"/>
      <c r="L82" s="99"/>
      <c r="M82" s="100">
        <f>+M81</f>
        <v>1</v>
      </c>
      <c r="N82" s="78"/>
      <c r="O82" s="78"/>
      <c r="P82" s="78"/>
      <c r="Q82" s="99"/>
    </row>
    <row r="83" spans="1:17" s="27" customFormat="1" ht="15" x14ac:dyDescent="0.2">
      <c r="F83" s="101"/>
      <c r="G83" s="101"/>
      <c r="H83" s="101"/>
      <c r="I83" s="101"/>
      <c r="J83" s="101"/>
      <c r="K83" s="101"/>
      <c r="L83" s="101"/>
      <c r="M83" s="111"/>
      <c r="N83" s="101"/>
      <c r="O83" s="101"/>
      <c r="P83" s="101"/>
      <c r="Q83" s="102"/>
    </row>
    <row r="85" spans="1:17" ht="15" hidden="1" customHeight="1" x14ac:dyDescent="0.2"/>
    <row r="86" spans="1:17" ht="15" hidden="1" customHeight="1" x14ac:dyDescent="0.2"/>
  </sheetData>
  <mergeCells count="22">
    <mergeCell ref="Q17:Q19"/>
    <mergeCell ref="H17:J18"/>
    <mergeCell ref="B5:J5"/>
    <mergeCell ref="A17:A19"/>
    <mergeCell ref="B17:B19"/>
    <mergeCell ref="C17:C19"/>
    <mergeCell ref="D17:D19"/>
    <mergeCell ref="E17:E19"/>
    <mergeCell ref="F17:F19"/>
    <mergeCell ref="G17:G19"/>
    <mergeCell ref="B15:C15"/>
    <mergeCell ref="K17:M18"/>
    <mergeCell ref="A8:A14"/>
    <mergeCell ref="B8:M14"/>
    <mergeCell ref="A63:A66"/>
    <mergeCell ref="A68:A70"/>
    <mergeCell ref="A74:A79"/>
    <mergeCell ref="A20:A21"/>
    <mergeCell ref="A23:A34"/>
    <mergeCell ref="A38:A41"/>
    <mergeCell ref="A43:A47"/>
    <mergeCell ref="A49:A61"/>
  </mergeCells>
  <dataValidations count="4">
    <dataValidation type="list" allowBlank="1" showInputMessage="1" showErrorMessage="1" sqref="B15:C15" xr:uid="{00000000-0002-0000-0000-000000000000}">
      <formula1>$A$1:$A$4</formula1>
    </dataValidation>
    <dataValidation type="list" allowBlank="1" showInputMessage="1" showErrorMessage="1" sqref="D20:D35" xr:uid="{00000000-0002-0000-0000-000001000000}">
      <formula1>$B$1:$B$4</formula1>
    </dataValidation>
    <dataValidation type="custom" allowBlank="1" showInputMessage="1" showErrorMessage="1" errorTitle="Atención!" error="* La meta cumplida debe ser mayor o igual a lo reportado en el seguimiento anterior._x000a__x000a_Si no exite programacion de meta no se debe reportar ejecución " promptTitle="Atencion!" prompt="ROJO: La meta cumplida debe ser mayor o igual a lo reportado en el seguimiento anterior." sqref="I69" xr:uid="{00000000-0002-0000-0000-000002000000}">
      <formula1>#REF!&lt;&gt;""</formula1>
    </dataValidation>
    <dataValidation type="textLength" allowBlank="1" showInputMessage="1" showErrorMessage="1" errorTitle="SE DEBE TENER EN CUENTA" error="Los avances de las metas se deben resumir en maximo 2000" promptTitle="TENER EN CUENTA:" prompt="Los avances de las metas se deben resumir en maximo 2000 caracteres_x000a_" sqref="Q79:R79" xr:uid="{00000000-0002-0000-0000-000003000000}">
      <formula1>0</formula1>
      <formula2>2000</formula2>
    </dataValidation>
  </dataValidations>
  <pageMargins left="0.82677165354330717" right="0.70866141732283472" top="0.74803149606299213" bottom="0.74803149606299213" header="0.31496062992125984" footer="0.31496062992125984"/>
  <pageSetup scale="10" orientation="portrait" r:id="rId1"/>
  <headerFooter>
    <oddFooter>&amp;R&amp;G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2.xml><?xml version="1.0" encoding="utf-8"?>
<ds:datastoreItem xmlns:ds="http://schemas.openxmlformats.org/officeDocument/2006/customXml" ds:itemID="{CC108F44-BA3F-4BB3-9630-9A1A3F31C23C}">
  <ds:schemaRefs>
    <ds:schemaRef ds:uri="http://purl.org/dc/elements/1.1/"/>
    <ds:schemaRef ds:uri="http://purl.org/dc/terms/"/>
    <ds:schemaRef ds:uri="c79ee7df-2f77-403d-8537-026757c209ed"/>
    <ds:schemaRef ds:uri="http://schemas.microsoft.com/office/2006/documentManagement/types"/>
    <ds:schemaRef ds:uri="http://schemas.openxmlformats.org/package/2006/metadata/core-properties"/>
    <ds:schemaRef ds:uri="http://purl.org/dc/dcmitype/"/>
    <ds:schemaRef ds:uri="954d8b88-66fa-41a0-8629-83d1f9f1be5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Diana Lopez Coronado</cp:lastModifiedBy>
  <cp:lastPrinted>2023-09-13T19:52:15Z</cp:lastPrinted>
  <dcterms:created xsi:type="dcterms:W3CDTF">2016-10-24T15:54:09Z</dcterms:created>
  <dcterms:modified xsi:type="dcterms:W3CDTF">2024-12-17T13:13:07Z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