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idipronbgta-my.sharepoint.com/personal/ingrid_beatriz_idipron_gov_co/Documents/Documentos/"/>
    </mc:Choice>
  </mc:AlternateContent>
  <xr:revisionPtr revIDLastSave="5" documentId="8_{5CF4FC5A-97D8-4123-BE11-03149CA60A22}" xr6:coauthVersionLast="47" xr6:coauthVersionMax="47" xr10:uidLastSave="{68AF64DD-E382-48D9-97D5-38ADFAF8FC6D}"/>
  <bookViews>
    <workbookView xWindow="-120" yWindow="-120" windowWidth="20730" windowHeight="11040" tabRatio="934" firstSheet="10" activeTab="11" xr2:uid="{00000000-000D-0000-FFFF-FFFF00000000}"/>
  </bookViews>
  <sheets>
    <sheet name="SDSCJ" sheetId="18" state="hidden" r:id="rId1"/>
    <sheet name="Componente PAAC" sheetId="19" state="hidden" r:id="rId2"/>
    <sheet name="INSTRUCCIONES DE DILIGENCIAM" sheetId="16" state="hidden" r:id="rId3"/>
    <sheet name="IDENTIFICACIÓN DEL RC" sheetId="4" state="hidden" r:id="rId4"/>
    <sheet name="MAPA RESUMEN OAP" sheetId="9" state="hidden" r:id="rId5"/>
    <sheet name="CAUSA-CONSECUENCIA" sheetId="17" state="hidden" r:id="rId6"/>
    <sheet name="DEFINICIÓN DEL RC" sheetId="1" state="hidden" r:id="rId7"/>
    <sheet name="CALIFICACION DE IMPACTO" sheetId="12" state="hidden" r:id="rId8"/>
    <sheet name="ANÁLISIS DEL RC" sheetId="5" state="hidden" r:id="rId9"/>
    <sheet name="CONTROL DEL RC_SEGUIMIENTO" sheetId="24" state="hidden" r:id="rId10"/>
    <sheet name="Matriz seguimiento MRC" sheetId="22" r:id="rId11"/>
    <sheet name="Evaluación controles " sheetId="23" r:id="rId12"/>
    <sheet name="CONTROL DEL RC" sheetId="7" state="hidden" r:id="rId13"/>
    <sheet name="VALORACIÓN DEL RC CON CONTROL" sheetId="8" state="hidden" r:id="rId14"/>
    <sheet name="TRATAMIENTO DE RIESGO RESIDUAL " sheetId="13" state="hidden" r:id="rId15"/>
    <sheet name="CONTROL DE CAMBIOS" sheetId="10" state="hidden" r:id="rId16"/>
    <sheet name="TABLA DE INFORMACIÓN" sheetId="2" state="hidden" r:id="rId17"/>
  </sheets>
  <externalReferences>
    <externalReference r:id="rId18"/>
    <externalReference r:id="rId19"/>
  </externalReferences>
  <definedNames>
    <definedName name="_xlnm._FilterDatabase" localSheetId="8" hidden="1">'ANÁLISIS DEL RC'!$A$5:$G$5</definedName>
    <definedName name="_xlnm._FilterDatabase" localSheetId="1" hidden="1">'Componente PAAC'!$B$4:$J$13</definedName>
    <definedName name="_xlnm._FilterDatabase" localSheetId="12" hidden="1">'CONTROL DEL RC'!$A$5:$R$26</definedName>
    <definedName name="_xlnm._FilterDatabase" localSheetId="9" hidden="1">'CONTROL DEL RC_SEGUIMIENTO'!$A$5:$B$46</definedName>
    <definedName name="_xlnm._FilterDatabase" localSheetId="6" hidden="1">'DEFINICIÓN DEL RC'!$A$5:$G$5</definedName>
    <definedName name="_xlnm._FilterDatabase" localSheetId="11" hidden="1">'Evaluación controles '!$A$9:$J$50</definedName>
    <definedName name="_xlnm._FilterDatabase" localSheetId="3" hidden="1">'IDENTIFICACIÓN DEL RC'!$B$5:$F$23</definedName>
    <definedName name="_xlnm._FilterDatabase" localSheetId="4" hidden="1">'MAPA RESUMEN OAP'!$A$6:$P$45</definedName>
    <definedName name="_xlnm._FilterDatabase" localSheetId="10" hidden="1">'Matriz seguimiento MRC'!$AP$18:$AP$46</definedName>
    <definedName name="_xlnm._FilterDatabase" localSheetId="14" hidden="1">'TRATAMIENTO DE RIESGO RESIDUAL '!$A$6:$I$6</definedName>
    <definedName name="_xlnm._FilterDatabase" localSheetId="13"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9">'CONTROL DEL RC_SEGUIMIENTO'!$A$1:$R$46</definedName>
    <definedName name="_xlnm.Print_Area" localSheetId="6">'DEFINICIÓN DEL RC'!$A$1:$G$32</definedName>
    <definedName name="_xlnm.Print_Area" localSheetId="3">'IDENTIFICACIÓN DEL RC'!$B$1:$J$32</definedName>
    <definedName name="_xlnm.Print_Area" localSheetId="2">'INSTRUCCIONES DE DILIGENCIAM'!$A$1:$S$8</definedName>
    <definedName name="_xlnm.Print_Area" localSheetId="4">'MAPA RESUMEN OAP'!$A$1:$P$47</definedName>
    <definedName name="_xlnm.Print_Area" localSheetId="14">'TRATAMIENTO DE RIESGO RESIDUAL '!$A$1:$I$33</definedName>
    <definedName name="_xlnm.Print_Area" localSheetId="13">'VALORACIÓN DEL RC CON CONTROL'!$A$1:$G$33</definedName>
    <definedName name="Definicion_tratamiento" localSheetId="9">#REF!</definedName>
    <definedName name="Definicion_tratamiento">#REF!</definedName>
    <definedName name="Plan_accion" localSheetId="9">#REF!</definedName>
    <definedName name="Plan_accion">#REF!</definedName>
    <definedName name="Plan_acción" localSheetId="9">#REF!</definedName>
    <definedName name="Plan_acción">#REF!</definedName>
    <definedName name="Plan_de_acción">#REF!</definedName>
    <definedName name="Reputacional">#REF!</definedName>
    <definedName name="Tipo">#REF!</definedName>
    <definedName name="_xlnm.Print_Titles" localSheetId="14">'TRATAMIENTO DE RIESGO RESIDUAL '!$3:$6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7" i="22" l="1"/>
  <c r="AP24" i="22"/>
  <c r="AP25" i="22"/>
  <c r="AP26" i="22"/>
  <c r="AP27" i="22"/>
  <c r="AP28" i="22"/>
  <c r="AP49" i="22"/>
  <c r="AP22" i="22" l="1"/>
  <c r="C40" i="23"/>
  <c r="B40" i="23"/>
  <c r="AP48" i="22"/>
  <c r="AP47" i="22"/>
  <c r="AP46" i="22"/>
  <c r="AP44" i="22"/>
  <c r="AP43" i="22"/>
  <c r="AP42" i="22"/>
  <c r="AP41" i="22"/>
  <c r="AP39" i="22"/>
  <c r="AP38" i="22"/>
  <c r="AP34" i="22"/>
  <c r="C50" i="23"/>
  <c r="B50" i="23"/>
  <c r="N46" i="24" l="1"/>
  <c r="O46" i="24" s="1"/>
  <c r="Q46" i="24" s="1"/>
  <c r="R46" i="24" s="1"/>
  <c r="C46" i="24"/>
  <c r="B46" i="24"/>
  <c r="N45" i="24"/>
  <c r="O45" i="24" s="1"/>
  <c r="Q45" i="24" s="1"/>
  <c r="R45" i="24" s="1"/>
  <c r="C45" i="24"/>
  <c r="B45" i="24"/>
  <c r="N44" i="24"/>
  <c r="O44" i="24" s="1"/>
  <c r="Q44" i="24" s="1"/>
  <c r="R44" i="24" s="1"/>
  <c r="C44" i="24"/>
  <c r="B44" i="24"/>
  <c r="N43" i="24"/>
  <c r="O43" i="24" s="1"/>
  <c r="Q43" i="24" s="1"/>
  <c r="R43" i="24" s="1"/>
  <c r="C43" i="24"/>
  <c r="B43" i="24"/>
  <c r="N42" i="24"/>
  <c r="O42" i="24" s="1"/>
  <c r="Q42" i="24" s="1"/>
  <c r="R42" i="24" s="1"/>
  <c r="C42" i="24"/>
  <c r="B42" i="24"/>
  <c r="N41" i="24"/>
  <c r="O41" i="24" s="1"/>
  <c r="Q41" i="24" s="1"/>
  <c r="R41" i="24" s="1"/>
  <c r="C41" i="24"/>
  <c r="B41" i="24"/>
  <c r="N40" i="24"/>
  <c r="O40" i="24" s="1"/>
  <c r="Q40" i="24" s="1"/>
  <c r="R40" i="24" s="1"/>
  <c r="C40" i="24"/>
  <c r="B40" i="24"/>
  <c r="N39" i="24"/>
  <c r="O39" i="24" s="1"/>
  <c r="Q39" i="24" s="1"/>
  <c r="R39" i="24" s="1"/>
  <c r="C39" i="24"/>
  <c r="B39" i="24"/>
  <c r="N38" i="24"/>
  <c r="O38" i="24" s="1"/>
  <c r="Q38" i="24" s="1"/>
  <c r="R38" i="24" s="1"/>
  <c r="C38" i="24"/>
  <c r="B38" i="24"/>
  <c r="N37" i="24"/>
  <c r="O37" i="24" s="1"/>
  <c r="Q37" i="24" s="1"/>
  <c r="R37" i="24" s="1"/>
  <c r="C37" i="24"/>
  <c r="B37" i="24"/>
  <c r="N36" i="24"/>
  <c r="O36" i="24" s="1"/>
  <c r="Q36" i="24" s="1"/>
  <c r="R36" i="24" s="1"/>
  <c r="C36" i="24"/>
  <c r="B36" i="24"/>
  <c r="N35" i="24"/>
  <c r="O35" i="24" s="1"/>
  <c r="Q35" i="24" s="1"/>
  <c r="R35" i="24" s="1"/>
  <c r="C35" i="24"/>
  <c r="B35" i="24"/>
  <c r="N34" i="24"/>
  <c r="O34" i="24" s="1"/>
  <c r="Q34" i="24" s="1"/>
  <c r="R34" i="24" s="1"/>
  <c r="C34" i="24"/>
  <c r="B34" i="24"/>
  <c r="N33" i="24"/>
  <c r="O33" i="24" s="1"/>
  <c r="Q33" i="24" s="1"/>
  <c r="R33" i="24" s="1"/>
  <c r="C33" i="24"/>
  <c r="B33" i="24"/>
  <c r="N32" i="24"/>
  <c r="O32" i="24" s="1"/>
  <c r="Q32" i="24" s="1"/>
  <c r="R32" i="24" s="1"/>
  <c r="C32" i="24"/>
  <c r="B32" i="24"/>
  <c r="N31" i="24"/>
  <c r="O31" i="24" s="1"/>
  <c r="Q31" i="24" s="1"/>
  <c r="R31" i="24" s="1"/>
  <c r="C31" i="24"/>
  <c r="B31" i="24"/>
  <c r="N30" i="24"/>
  <c r="O30" i="24" s="1"/>
  <c r="Q30" i="24" s="1"/>
  <c r="R30" i="24" s="1"/>
  <c r="C30" i="24"/>
  <c r="B30" i="24"/>
  <c r="N29" i="24"/>
  <c r="O29" i="24" s="1"/>
  <c r="Q29" i="24" s="1"/>
  <c r="R29" i="24" s="1"/>
  <c r="C29" i="24"/>
  <c r="B29" i="24"/>
  <c r="N28" i="24"/>
  <c r="O28" i="24" s="1"/>
  <c r="Q28" i="24" s="1"/>
  <c r="R28" i="24" s="1"/>
  <c r="C28" i="24"/>
  <c r="B28" i="24"/>
  <c r="N27" i="24"/>
  <c r="O27" i="24" s="1"/>
  <c r="Q27" i="24" s="1"/>
  <c r="R27" i="24" s="1"/>
  <c r="C27" i="24"/>
  <c r="B27" i="24"/>
  <c r="N26" i="24"/>
  <c r="O26" i="24" s="1"/>
  <c r="Q26" i="24" s="1"/>
  <c r="R26" i="24" s="1"/>
  <c r="C26" i="24"/>
  <c r="B26" i="24"/>
  <c r="N25" i="24"/>
  <c r="O25" i="24" s="1"/>
  <c r="Q25" i="24" s="1"/>
  <c r="R25" i="24" s="1"/>
  <c r="C25" i="24"/>
  <c r="B25" i="24"/>
  <c r="N24" i="24"/>
  <c r="O24" i="24" s="1"/>
  <c r="Q24" i="24" s="1"/>
  <c r="R24" i="24" s="1"/>
  <c r="C24" i="24"/>
  <c r="B24" i="24"/>
  <c r="N23" i="24"/>
  <c r="O23" i="24" s="1"/>
  <c r="Q23" i="24" s="1"/>
  <c r="R23" i="24" s="1"/>
  <c r="C23" i="24"/>
  <c r="B23" i="24"/>
  <c r="N22" i="24"/>
  <c r="O22" i="24" s="1"/>
  <c r="Q22" i="24" s="1"/>
  <c r="R22" i="24" s="1"/>
  <c r="C22" i="24"/>
  <c r="B22" i="24"/>
  <c r="N21" i="24"/>
  <c r="O21" i="24" s="1"/>
  <c r="Q21" i="24" s="1"/>
  <c r="R21" i="24" s="1"/>
  <c r="C21" i="24"/>
  <c r="B21" i="24"/>
  <c r="N20" i="24"/>
  <c r="O20" i="24" s="1"/>
  <c r="Q20" i="24" s="1"/>
  <c r="R20" i="24" s="1"/>
  <c r="C20" i="24"/>
  <c r="B20" i="24"/>
  <c r="N19" i="24"/>
  <c r="O19" i="24" s="1"/>
  <c r="Q19" i="24" s="1"/>
  <c r="R19" i="24" s="1"/>
  <c r="C19" i="24"/>
  <c r="B19" i="24"/>
  <c r="N18" i="24"/>
  <c r="O18" i="24" s="1"/>
  <c r="Q18" i="24" s="1"/>
  <c r="R18" i="24" s="1"/>
  <c r="C18" i="24"/>
  <c r="B18" i="24"/>
  <c r="N17" i="24"/>
  <c r="O17" i="24" s="1"/>
  <c r="Q17" i="24" s="1"/>
  <c r="R17" i="24" s="1"/>
  <c r="C17" i="24"/>
  <c r="B17" i="24"/>
  <c r="N16" i="24"/>
  <c r="O16" i="24" s="1"/>
  <c r="Q16" i="24" s="1"/>
  <c r="R16" i="24" s="1"/>
  <c r="C16" i="24"/>
  <c r="B16" i="24"/>
  <c r="N15" i="24"/>
  <c r="O15" i="24" s="1"/>
  <c r="Q15" i="24" s="1"/>
  <c r="R15" i="24" s="1"/>
  <c r="C15" i="24"/>
  <c r="B15" i="24"/>
  <c r="N14" i="24"/>
  <c r="O14" i="24" s="1"/>
  <c r="Q14" i="24" s="1"/>
  <c r="R14" i="24" s="1"/>
  <c r="C14" i="24"/>
  <c r="B14" i="24"/>
  <c r="N13" i="24"/>
  <c r="O13" i="24" s="1"/>
  <c r="Q13" i="24" s="1"/>
  <c r="R13" i="24" s="1"/>
  <c r="C13" i="24"/>
  <c r="B13" i="24"/>
  <c r="N12" i="24"/>
  <c r="O12" i="24" s="1"/>
  <c r="Q12" i="24" s="1"/>
  <c r="R12" i="24" s="1"/>
  <c r="C12" i="24"/>
  <c r="B12" i="24"/>
  <c r="N11" i="24"/>
  <c r="O11" i="24" s="1"/>
  <c r="Q11" i="24" s="1"/>
  <c r="R11" i="24" s="1"/>
  <c r="C11" i="24"/>
  <c r="B11" i="24"/>
  <c r="N10" i="24"/>
  <c r="O10" i="24" s="1"/>
  <c r="Q10" i="24" s="1"/>
  <c r="R10" i="24" s="1"/>
  <c r="C10" i="24"/>
  <c r="B10" i="24"/>
  <c r="N9" i="24"/>
  <c r="O9" i="24" s="1"/>
  <c r="Q9" i="24" s="1"/>
  <c r="R9" i="24" s="1"/>
  <c r="C9" i="24"/>
  <c r="B9" i="24"/>
  <c r="N8" i="24"/>
  <c r="O8" i="24" s="1"/>
  <c r="Q8" i="24" s="1"/>
  <c r="R8" i="24" s="1"/>
  <c r="C8" i="24"/>
  <c r="B8" i="24"/>
  <c r="N7" i="24"/>
  <c r="O7" i="24" s="1"/>
  <c r="Q7" i="24" s="1"/>
  <c r="R7" i="24" s="1"/>
  <c r="C7" i="24"/>
  <c r="B7" i="24"/>
  <c r="N6" i="24"/>
  <c r="O6" i="24" s="1"/>
  <c r="Q6" i="24" s="1"/>
  <c r="R6" i="24" s="1"/>
  <c r="C6" i="24"/>
  <c r="B6" i="24"/>
  <c r="C49" i="23" l="1"/>
  <c r="B49" i="23"/>
  <c r="C48" i="23"/>
  <c r="B48" i="23"/>
  <c r="C47" i="23"/>
  <c r="B47" i="23"/>
  <c r="C46" i="23"/>
  <c r="B46" i="23"/>
  <c r="C45" i="23"/>
  <c r="B45" i="23"/>
  <c r="C44" i="23"/>
  <c r="B44" i="23"/>
  <c r="C43" i="23"/>
  <c r="B43" i="23"/>
  <c r="C42" i="23"/>
  <c r="B42" i="23"/>
  <c r="C41" i="23"/>
  <c r="B41"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B22" i="23"/>
  <c r="C21" i="23"/>
  <c r="B21" i="23"/>
  <c r="C20" i="23"/>
  <c r="B20" i="23"/>
  <c r="C19" i="23"/>
  <c r="B19" i="23"/>
  <c r="C18" i="23"/>
  <c r="B18" i="23"/>
  <c r="C17" i="23"/>
  <c r="B17" i="23"/>
  <c r="C16" i="23"/>
  <c r="B16" i="23"/>
  <c r="C15" i="23"/>
  <c r="B15" i="23"/>
  <c r="C14" i="23"/>
  <c r="B14" i="23"/>
  <c r="C13" i="23"/>
  <c r="B13" i="23"/>
  <c r="C12" i="23"/>
  <c r="B12" i="23"/>
  <c r="C11" i="23"/>
  <c r="B11" i="23"/>
  <c r="C10" i="23"/>
  <c r="B10" i="23"/>
  <c r="G47" i="9" l="1"/>
  <c r="G46" i="9"/>
  <c r="C32" i="13"/>
  <c r="B32" i="13"/>
  <c r="C32" i="8"/>
  <c r="D32" i="8" s="1"/>
  <c r="E32" i="8" s="1"/>
  <c r="N45" i="7"/>
  <c r="O45" i="7" s="1"/>
  <c r="Q45" i="7" s="1"/>
  <c r="R45" i="7" s="1"/>
  <c r="C45" i="7"/>
  <c r="B45" i="7"/>
  <c r="F31" i="5" l="1"/>
  <c r="F32" i="8" s="1"/>
  <c r="G32" i="8" s="1"/>
  <c r="C31" i="5"/>
  <c r="B31" i="5"/>
  <c r="C31" i="1"/>
  <c r="B31" i="1"/>
  <c r="J47" i="9"/>
  <c r="E47" i="9"/>
  <c r="C47" i="9"/>
  <c r="G31" i="5" l="1"/>
  <c r="J46" i="9"/>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47" i="9" s="1"/>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R7" i="7" s="1"/>
  <c r="N8" i="7"/>
  <c r="O8" i="7" s="1"/>
  <c r="Q8" i="7" s="1"/>
  <c r="R8" i="7" s="1"/>
  <c r="N9" i="7"/>
  <c r="O9" i="7" s="1"/>
  <c r="Q9" i="7" s="1"/>
  <c r="R9" i="7" s="1"/>
  <c r="N10" i="7"/>
  <c r="O10" i="7" s="1"/>
  <c r="Q10" i="7" s="1"/>
  <c r="R10" i="7" s="1"/>
  <c r="N11" i="7"/>
  <c r="O11" i="7" s="1"/>
  <c r="Q11" i="7" s="1"/>
  <c r="R11" i="7" s="1"/>
  <c r="N12" i="7"/>
  <c r="C12" i="8"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Q28" i="7" s="1"/>
  <c r="R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12" i="7" l="1"/>
  <c r="Q12" i="7" s="1"/>
  <c r="R12" i="7" s="1"/>
  <c r="O6" i="7"/>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300-000001000000}">
      <text>
        <r>
          <rPr>
            <b/>
            <sz val="9"/>
            <color indexed="81"/>
            <rFont val="Tahoma"/>
            <family val="2"/>
          </rPr>
          <t xml:space="preserve">Seleccione el proceso 
</t>
        </r>
      </text>
    </comment>
    <comment ref="D5" authorId="1" shapeId="0" xr:uid="{00000000-0006-0000-0300-000002000000}">
      <text>
        <r>
          <rPr>
            <b/>
            <sz val="9"/>
            <color indexed="81"/>
            <rFont val="Tahoma"/>
            <family val="2"/>
          </rPr>
          <t>describa las causas que originan el riesgo</t>
        </r>
      </text>
    </comment>
    <comment ref="E5" authorId="0" shapeId="0" xr:uid="{00000000-0006-0000-0300-000003000000}">
      <text>
        <r>
          <rPr>
            <b/>
            <sz val="9"/>
            <color indexed="81"/>
            <rFont val="Tahoma"/>
            <family val="2"/>
          </rPr>
          <t xml:space="preserve">Describa el evento de riesgo
</t>
        </r>
      </text>
    </comment>
    <comment ref="F5" authorId="0" shapeId="0" xr:uid="{00000000-0006-0000-03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4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SE PUEDE ACEPTAR</t>
        </r>
      </text>
    </comment>
    <comment ref="N6" authorId="1" shapeId="0" xr:uid="{00000000-0006-0000-0400-000002000000}">
      <text>
        <r>
          <rPr>
            <b/>
            <sz val="9"/>
            <color indexed="81"/>
            <rFont val="Tahoma"/>
            <family val="2"/>
          </rPr>
          <t>Ingrese el indicador</t>
        </r>
      </text>
    </comment>
    <comment ref="O6" authorId="1" shapeId="0" xr:uid="{00000000-0006-0000-0400-000003000000}">
      <text>
        <r>
          <rPr>
            <b/>
            <sz val="9"/>
            <color indexed="81"/>
            <rFont val="Tahoma"/>
            <family val="2"/>
          </rPr>
          <t>Ingrese la Formula</t>
        </r>
      </text>
    </comment>
    <comment ref="P6" authorId="1" shapeId="0" xr:uid="{00000000-0006-0000-0400-000004000000}">
      <text>
        <r>
          <rPr>
            <b/>
            <sz val="9"/>
            <color indexed="81"/>
            <rFont val="Tahoma"/>
            <family val="2"/>
          </rPr>
          <t>Ingrese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9" authorId="0" shapeId="0" xr:uid="{00000000-0006-0000-0B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C00-000001000000}">
      <text>
        <r>
          <rPr>
            <b/>
            <sz val="9"/>
            <color indexed="81"/>
            <rFont val="Tahoma"/>
            <family val="2"/>
          </rPr>
          <t>Relacione el consecutivo del control empezando por 1</t>
        </r>
      </text>
    </comment>
    <comment ref="E5" authorId="0" shapeId="0" xr:uid="{00000000-0006-0000-0C00-000002000000}">
      <text>
        <r>
          <rPr>
            <b/>
            <sz val="9"/>
            <color indexed="81"/>
            <rFont val="Tahoma"/>
            <family val="2"/>
          </rPr>
          <t>Seleccione la accion a efectuar</t>
        </r>
      </text>
    </comment>
    <comment ref="F5" authorId="1" shapeId="0" xr:uid="{00000000-0006-0000-0C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D00-000001000000}">
      <text>
        <r>
          <rPr>
            <b/>
            <sz val="9"/>
            <color indexed="81"/>
            <rFont val="Tahoma"/>
            <family val="2"/>
          </rPr>
          <t xml:space="preserve">Seleccione si Sí o No el control afecta la probabilidad de que el riesgo se materialice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E00-000001000000}">
      <text>
        <r>
          <rPr>
            <b/>
            <sz val="9"/>
            <color indexed="81"/>
            <rFont val="Tahoma"/>
            <family val="2"/>
          </rPr>
          <t xml:space="preserve">seleccione el tipo de acción que se tomara sobre el riesgo residual
</t>
        </r>
      </text>
    </comment>
    <comment ref="E6" authorId="0" shapeId="0" xr:uid="{00000000-0006-0000-0E00-000002000000}">
      <text>
        <r>
          <rPr>
            <b/>
            <sz val="9"/>
            <color indexed="81"/>
            <rFont val="Tahoma"/>
            <family val="2"/>
          </rPr>
          <t>Describa la acción que se tomara sobre el riesgo residual</t>
        </r>
      </text>
    </comment>
    <comment ref="F6" authorId="0" shapeId="0" xr:uid="{00000000-0006-0000-0E00-000003000000}">
      <text>
        <r>
          <rPr>
            <b/>
            <sz val="9"/>
            <color indexed="81"/>
            <rFont val="Tahoma"/>
            <family val="2"/>
          </rPr>
          <t xml:space="preserve">Describa si hay o no un indicador relacionado a la implementación del control
</t>
        </r>
      </text>
    </comment>
    <comment ref="G6" authorId="0" shapeId="0" xr:uid="{00000000-0006-0000-0E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<sst xmlns="http://schemas.openxmlformats.org/spreadsheetml/2006/main" count="2521" uniqueCount="909">
  <si>
    <t>MATRIZ GENERAL DE RIESGOS DE CORRUPCIÓN</t>
  </si>
  <si>
    <t>F-FI-1384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</si>
  <si>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</si>
  <si>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</si>
  <si>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</si>
  <si>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</si>
  <si>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</si>
  <si>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</si>
  <si>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</si>
  <si>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</si>
  <si>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</si>
  <si>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Riesgo #</t>
  </si>
  <si>
    <t>Proceso</t>
  </si>
  <si>
    <t>Riesgo</t>
  </si>
  <si>
    <t>No de tramite</t>
  </si>
  <si>
    <t>Link</t>
  </si>
  <si>
    <t>CD-Atención Integral para PPL</t>
  </si>
  <si>
    <t>Posibilidad de alteración de la información en el SISIPEC web para beneficiar en el tramite de Autorización para ingreso como visitante a la Cárcel Distrital de Varones y Anexo de Mujeres.</t>
  </si>
  <si>
    <t>http://visor.suit.gov.co/VisorSUIT/index.jsf?FI=64529</t>
  </si>
  <si>
    <t>PLAN ANTICORRUPCIÓN Y DE ATENCIÓN AL CIUDADANO
20XX</t>
  </si>
  <si>
    <t>F-DE-1222
V.1</t>
  </si>
  <si>
    <t>COMPONENTE 1. GESTIÓN DEL RIESGO DE CORRUPCIÓN – MAPA DE RIESGOS DE CORRUPCIÓN</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</si>
  <si>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</si>
  <si>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</si>
  <si>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</si>
  <si>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</si>
  <si>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</si>
  <si>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</si>
  <si>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</si>
  <si>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</si>
  <si>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</si>
  <si>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</si>
  <si>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</si>
  <si>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</si>
  <si>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</si>
  <si>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</si>
  <si>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</si>
  <si>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</si>
  <si>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</si>
  <si>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</si>
  <si>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</si>
  <si>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</si>
  <si>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</si>
  <si>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</si>
  <si>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</si>
  <si>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</si>
  <si>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</si>
  <si>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</si>
  <si>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</si>
  <si>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</si>
  <si>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</si>
  <si>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</si>
  <si>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Subcomponente 2
Construcción del Mapa de Riesgos de Corrupción</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</si>
  <si>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</si>
  <si>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</si>
  <si>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</si>
  <si>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</si>
  <si>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</si>
  <si>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</si>
  <si>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</si>
  <si>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</si>
  <si>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</si>
  <si>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</si>
  <si>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</si>
  <si>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</si>
  <si>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</si>
  <si>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</si>
  <si>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</si>
  <si>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</si>
  <si>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</si>
  <si>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</si>
  <si>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</si>
  <si>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</si>
  <si>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</si>
  <si>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</si>
  <si>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</si>
  <si>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</si>
  <si>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</si>
  <si>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</si>
  <si>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</si>
  <si>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</si>
  <si>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</si>
  <si>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</si>
  <si>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</si>
  <si>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</si>
  <si>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</si>
  <si>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</si>
  <si>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</si>
  <si>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</si>
  <si>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</si>
  <si>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</si>
  <si>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</si>
  <si>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</si>
  <si>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</si>
  <si>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Matriz Mapa de Riesgos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</si>
  <si>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</si>
  <si>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t>La Matriz esta distribuida en dos niveles: la Información General de los Riesgos de Corrupción y la Información de Gestión de los Riesgos de Corrupción.</t>
  </si>
  <si>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</si>
  <si>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IDENTIFICACIÓN DE RIESGOS DE CORRUPCIÓN</t>
  </si>
  <si>
    <t>RIESGO #</t>
  </si>
  <si>
    <t>PROCESO</t>
  </si>
  <si>
    <t>CAUSA</t>
  </si>
  <si>
    <t>RIESGO</t>
  </si>
  <si>
    <t>CONSECUENCIAS</t>
  </si>
  <si>
    <t>Acceso y Fortalecimiento a la Justicia</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</si>
  <si>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</si>
  <si>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</si>
  <si>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</si>
  <si>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</si>
  <si>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</si>
  <si>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</si>
  <si>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</si>
  <si>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</si>
  <si>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</si>
  <si>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Gestión Integral a las Personas Privadas de la Libertad -PPL-</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</si>
  <si>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</si>
  <si>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</si>
  <si>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</si>
  <si>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</si>
  <si>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</si>
  <si>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</si>
  <si>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</si>
  <si>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</si>
  <si>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</si>
  <si>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Control Disciplinario</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</si>
  <si>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</si>
  <si>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</si>
  <si>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</si>
  <si>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Administración de Bienes Muebles e Inmuebles para el Fortalecimiento de las Capacidades Operativas</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</si>
  <si>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</si>
  <si>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</si>
  <si>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</si>
  <si>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Gestión de Comunicaciones Estratégicas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</si>
  <si>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</si>
  <si>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</si>
  <si>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</si>
  <si>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Gestión de Emergencias</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</si>
  <si>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</si>
  <si>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</si>
  <si>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</si>
  <si>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Gestión Documental</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</si>
  <si>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</si>
  <si>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</si>
  <si>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</si>
  <si>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Gestión de Recursos Físicos al Servicio de la Entidad</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</si>
  <si>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</si>
  <si>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</si>
  <si>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</si>
  <si>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</si>
  <si>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</si>
  <si>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</si>
  <si>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</si>
  <si>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Gestión de Tecnologías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</si>
  <si>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</si>
  <si>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</si>
  <si>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</si>
  <si>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</si>
  <si>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</si>
  <si>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</si>
  <si>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</si>
  <si>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</si>
  <si>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</si>
  <si>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</si>
  <si>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Gestión Estratégica del Talento Humano</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</si>
  <si>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</si>
  <si>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</si>
  <si>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</si>
  <si>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</si>
  <si>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</si>
  <si>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</si>
  <si>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</si>
  <si>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</si>
  <si>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</si>
  <si>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</si>
  <si>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</si>
  <si>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Posibilidad de Incumplimiento de funciones por acción u omisión por procedimientos desactualizados de la Gestión Contractual</t>
  </si>
  <si>
    <t>Sanciones por parte de entes de control internos y externos.
Procesos disciplinarios internos y externos.</t>
  </si>
  <si>
    <t>Evaluación al Sistema de Control Interno</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</si>
  <si>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</si>
  <si>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</si>
  <si>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</si>
  <si>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Atención y Relación con el Ciudadano</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</si>
  <si>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</si>
  <si>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</si>
  <si>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</si>
  <si>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</si>
  <si>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</si>
  <si>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</si>
  <si>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</si>
  <si>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</si>
  <si>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</si>
  <si>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Gestión Jurídica</t>
  </si>
  <si>
    <t>Posibilidad de Incumplimiento de funciones por acción u omisión por procedimientos desactualizados de la Gestión Juridica</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</si>
  <si>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</si>
  <si>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</si>
  <si>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</si>
  <si>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 xml:space="preserve">MAPA RESUMEN </t>
  </si>
  <si>
    <t>MAPA DE RIESGOS DE LA SDSCJ</t>
  </si>
  <si>
    <t xml:space="preserve">INDICADOR PARA LA 
EVALUACIÓN DE 
ACCIONES
IMPLEMENTADAS  </t>
  </si>
  <si>
    <t>Causa</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</si>
  <si>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</si>
  <si>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</si>
  <si>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</si>
  <si>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</si>
  <si>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</si>
  <si>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</si>
  <si>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</si>
  <si>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</si>
  <si>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</si>
  <si>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</si>
  <si>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</si>
  <si>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</si>
  <si>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 xml:space="preserve">Dos o tres profesionales </t>
  </si>
  <si>
    <t>De acuerdo al procedimiento</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</si>
  <si>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</si>
  <si>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Ejecución de Informe en el periodo</t>
  </si>
  <si>
    <t>Informe ejecutado en el periodo/Informe requerido en el periodo</t>
  </si>
  <si>
    <t>Ejecutar control requerido en el periodo</t>
  </si>
  <si>
    <t xml:space="preserve">El(la) Director(a) de Acceso a la Justicia </t>
  </si>
  <si>
    <t>Cuatrimestralmente</t>
  </si>
  <si>
    <t>PQRS radicadas u oficios que evidencien la posible situación o los soportes de las acciones de prevención</t>
  </si>
  <si>
    <t>Ejecución de Controles en el periodo</t>
  </si>
  <si>
    <t>Controles ejecutados en el periodo/Controles programados en el periodo</t>
  </si>
  <si>
    <t>Ejecutar los controles programados en el periodo</t>
  </si>
  <si>
    <t>Semestralmente</t>
  </si>
  <si>
    <t>listados de asistencia, capturas de pantalla de reuniones, correos electrónicos, piezas de comunicación o Actas de Reunión.</t>
  </si>
  <si>
    <t>Responsable de hacer seguimiento de la Dirección de Acceso a la Justicia</t>
  </si>
  <si>
    <t>las actas de las reuniones donde se presentan los resultados del Plan de Acceso a la Justica</t>
  </si>
  <si>
    <t>Ejecución de Seguimiento en el periodo</t>
  </si>
  <si>
    <t>Seguimiento ejecutado en el periodo/Seguimiento requerido en el periodo</t>
  </si>
  <si>
    <t>Ejecutar Seguimiento requerido en el periodo</t>
  </si>
  <si>
    <t>Responsable del área de Atención Integral</t>
  </si>
  <si>
    <t>Cada vez que se requiera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</si>
  <si>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</si>
  <si>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</si>
  <si>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</si>
  <si>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</si>
  <si>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</si>
  <si>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</si>
  <si>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Formato F-CVF-672 y los informes mensuales</t>
  </si>
  <si>
    <t>Ejecución de Asignación en el periodo</t>
  </si>
  <si>
    <t>Asignación ejecutada en el periodo/Asignación requerida en el periodo</t>
  </si>
  <si>
    <t>Ejecutar Asignación  requerida en el periodo</t>
  </si>
  <si>
    <t>El area de Tramite Juridico</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</si>
  <si>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</si>
  <si>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Ejecución de revisión en el periodo</t>
  </si>
  <si>
    <t>Revisión ejecutada en el periodo/Revisión requerida en el periodo</t>
  </si>
  <si>
    <t>Ejecutar revisión requerido en el periodo</t>
  </si>
  <si>
    <t>Líder de Proceso</t>
  </si>
  <si>
    <t>Mensualmente</t>
  </si>
  <si>
    <t>Actas de reunión mes vencido al seguimiento</t>
  </si>
  <si>
    <t>Ejecución de Verificación en el periodo</t>
  </si>
  <si>
    <t>Verificación ejecutada en el periodo/Verificación programada en el periodo</t>
  </si>
  <si>
    <t>Ejecutar Verificación programada en el periodo</t>
  </si>
  <si>
    <t>El funcionario o contratista encargado de la Dirección de Bienes</t>
  </si>
  <si>
    <t>formato Solicitud de registro parametrización e instalación del CHIP control suministro de combustible F-FC-291 (instalación nuevo chip) o Acta de reunión F-DS-10 (reposición de chip)</t>
  </si>
  <si>
    <t>Acta de reunion y Cronograma de visitas</t>
  </si>
  <si>
    <t>Acta de reunión F-FI-1380 o F-GCT-1152 Acta de Visita de Campo y el cronograma de visitas.</t>
  </si>
  <si>
    <t xml:space="preserve">El jefe de la OAC y sus colaboradores </t>
  </si>
  <si>
    <t>Diariamente</t>
  </si>
  <si>
    <t>reporte de medios emitido por el profesional designado por el jefe de la OAC para realizarlo, de acuerdo con las indicaciones establecidas para esta tarea</t>
  </si>
  <si>
    <t>Ejecución de Control  en el periodo</t>
  </si>
  <si>
    <t>Control ejecutado en el periodo/Control requerido en el periodo</t>
  </si>
  <si>
    <t>Ejecutar el Control requerido en el periodo</t>
  </si>
  <si>
    <t>El jefe de la OAC</t>
  </si>
  <si>
    <t>Trimestralmente</t>
  </si>
  <si>
    <t>Acta de Reunión F-DS-10 y el material a socializar.</t>
  </si>
  <si>
    <t>El Profesional encargado por el Jefe del C4</t>
  </si>
  <si>
    <t>correo de parte del profesional designado indicando los eventos o incidentes presentados al Jefe del C4 o el Correo indicando que no se evidencio ningún ingreso de elementos o dispositivos electrónicos indebidos.</t>
  </si>
  <si>
    <t>Ejecución de Control en el periodo</t>
  </si>
  <si>
    <t xml:space="preserve">La supervisión del contrato de interventoría al convenio con el Operador Tecnológico (Empresa de telecomunicaciones de Bogotá-ETB) </t>
  </si>
  <si>
    <t>correos con la notificación de aprobación del informe de ETB por parte de la Interventoría y los Informes mensuales del operador tecnológico (Capitulo 3, aparte 3.8 eventos de seguridad) mes vencido</t>
  </si>
  <si>
    <t>Jefe del C4</t>
  </si>
  <si>
    <t>Cronograma</t>
  </si>
  <si>
    <t>listados de asistencia, material de capacitación y el acta de reunión con la verificación del cumplimiento del cronograma por parte del personal de capacitación del C4.</t>
  </si>
  <si>
    <t>Líder de gestión documental</t>
  </si>
  <si>
    <t>el cronograma junto con las listas o registro de asistencia virtual o presencial las capacitaciones efectuadas.</t>
  </si>
  <si>
    <t>Anualmente</t>
  </si>
  <si>
    <t>actas de visita como avance a la ejecución y el resultado se representará anualmente con el Informe del estado de los Archivos de Gestión</t>
  </si>
  <si>
    <t>Lider de gestion Documental</t>
  </si>
  <si>
    <t>matriz de Préstamo y Consulta documental.</t>
  </si>
  <si>
    <t>Almacenista general</t>
  </si>
  <si>
    <t>formatos de seguimiento correspondientes e informe de toma física o el Plan de trabajo</t>
  </si>
  <si>
    <t>Plan de trabajo y actas de reunión o listados de asistencia.</t>
  </si>
  <si>
    <t>comprobantes de traslado</t>
  </si>
  <si>
    <t>El administrador funcional de Progressus</t>
  </si>
  <si>
    <t>cuadro control de validadores y responsables de registro junto a las solicitudes a TIC´s en caso de ser necesario</t>
  </si>
  <si>
    <t>Ejecución de Validación en el periodo</t>
  </si>
  <si>
    <t>Validación ejecutado en el periodo/Validación requerido en el periodo</t>
  </si>
  <si>
    <t>Ejecutar el Validación requerido en el periodo</t>
  </si>
  <si>
    <t>El responsable de Seguridad Informatica</t>
  </si>
  <si>
    <t>parametrizaciones de los dispositivos de seguridad perimetral se dejará el reporte emitido por el Profesional Especializado</t>
  </si>
  <si>
    <t>Control ejecutada en el periodo/Control requerida en el periodo</t>
  </si>
  <si>
    <t>Ejecutar la Control  requerido en el periodo</t>
  </si>
  <si>
    <t xml:space="preserve">El Profesional designado por el Director de Tecnologías y Sistemas de la Información </t>
  </si>
  <si>
    <t>minutas contractuales, acuerdos Marco y cláusulas de confidencialidad de los proveedores</t>
  </si>
  <si>
    <t>Profesional de Seguridad de la Información</t>
  </si>
  <si>
    <t>listas de asistencia, el cronograma y las presentaciones de las diferentes sesiones realizadas en el proceso de divulgación</t>
  </si>
  <si>
    <t>Ejecutar la Control requerida en el periodo</t>
  </si>
  <si>
    <t>Profesional Especializado</t>
  </si>
  <si>
    <t xml:space="preserve">informes emitido por los Profesionales Especializados. </t>
  </si>
  <si>
    <t>Los Funcionarios y/o Contratistas de la Dirección Financiera</t>
  </si>
  <si>
    <t>sistema de gestión documental</t>
  </si>
  <si>
    <t>Verificación ejecutados en el periodo/Verificación programados en el periodo</t>
  </si>
  <si>
    <t>Ejecutar los Verificación programados en el periodo</t>
  </si>
  <si>
    <t>Profesional Responsable</t>
  </si>
  <si>
    <t>publicación en la intranet, en el espacio de Gestión Humana - Proceso Encargo</t>
  </si>
  <si>
    <t>Verificación ejecutada en el periodo/Verificación requerida en el periodo</t>
  </si>
  <si>
    <t>SECOP II</t>
  </si>
  <si>
    <t>Secretaría técnica</t>
  </si>
  <si>
    <t>acta de la sesión del comité de contratación, que queda en custodia de la secretaría técnica, para los casos en los que no se obtenga aprobación se dejara la constancia en el acta de la sesión del comité de contratación</t>
  </si>
  <si>
    <t>Controles ejecutadas en el periodo/Controles programadas en el periodo</t>
  </si>
  <si>
    <t>Ejecutar Controles programadas en el periodo</t>
  </si>
  <si>
    <t>Jefe de la Dirección Juridica</t>
  </si>
  <si>
    <t>actas de reunión de las socializaciones de la Dirección Jurídica y/o para las capacitaciones coordinadas por Gestión Humana quedaran las planillas o registro de asistencia</t>
  </si>
  <si>
    <t xml:space="preserve">El profesional especializado con la aprobación del director(a) Jurídica y Contractual </t>
  </si>
  <si>
    <t>actas de reunión con el Director de Jurídica y Contractual y/o la documentación ajustada</t>
  </si>
  <si>
    <t>Ejecución de revisiones en el periodo</t>
  </si>
  <si>
    <t>Revisiones ejecutadas en el periodo/Revisiones programadas en el periodo</t>
  </si>
  <si>
    <t>Ejecutar las revisiones programadas en el periodo</t>
  </si>
  <si>
    <t xml:space="preserve">El jefe de la Oficina de Control Interno </t>
  </si>
  <si>
    <t>Actas de reunión y la presentación.</t>
  </si>
  <si>
    <t>Ejecución de Seguimientos en el periodo</t>
  </si>
  <si>
    <t>Seguimientos ejecutadas en el periodo/Seguimientos programadas en el periodo</t>
  </si>
  <si>
    <t>Ejecutar Seguimientos programadas en el periodo</t>
  </si>
  <si>
    <t xml:space="preserve">Líder Operativo de Atención y Relación con el Ciudadano </t>
  </si>
  <si>
    <t>cronograma y las listas de asistencia de las socializaciones</t>
  </si>
  <si>
    <t>Ejecución de verificación en el periodo</t>
  </si>
  <si>
    <t>verificación ejecutada en el periodo/verificación programada en el periodo</t>
  </si>
  <si>
    <t>Ejecutar la verificación programada en el periodo</t>
  </si>
  <si>
    <t>El Líder y el equipo de Atención Integral</t>
  </si>
  <si>
    <t>Bimensual</t>
  </si>
  <si>
    <t>acta de reunión</t>
  </si>
  <si>
    <t>matriz Registro de activación y bloqueo de CHIPS para el control de suministro de combustible.</t>
  </si>
  <si>
    <t>Controles ejecutada en el periodo/Controles programada en el periodo</t>
  </si>
  <si>
    <t>Ejecutar la Controles programada en el periodo</t>
  </si>
  <si>
    <t>matriz con las solicitudes de activación y bloqueo de CHIPS para el control de suministro de combustible.</t>
  </si>
  <si>
    <t>Acta de entrega y recibo a satisfacción combustibles F-FC-745</t>
  </si>
  <si>
    <t>Profesional especializado</t>
  </si>
  <si>
    <t xml:space="preserve">La Dirección Jurídica y contractual </t>
  </si>
  <si>
    <t>cada vez que se requiera</t>
  </si>
  <si>
    <t>El listado de los procesos adelantados durante el periodo.</t>
  </si>
  <si>
    <t>MATRIZ GENERAL DE RIESGOS DE GESTIÓN</t>
  </si>
  <si>
    <t>F-FI-1382
V.1</t>
  </si>
  <si>
    <t>VALIDACION DE CONTROLES</t>
  </si>
  <si>
    <t>EN CADA PROCESO</t>
  </si>
  <si>
    <t>OBJETIVO</t>
  </si>
  <si>
    <t>CONSECUENCIA</t>
  </si>
  <si>
    <t>"DEBIDO A…"</t>
  </si>
  <si>
    <t>"PUEDE OCURRIR…"</t>
  </si>
  <si>
    <t>"LO QUE GENERARIA"</t>
  </si>
  <si>
    <t>DEBILIDADES Y AMENAZAS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</si>
  <si>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</si>
  <si>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</si>
  <si>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</si>
  <si>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</si>
  <si>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</si>
  <si>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</si>
  <si>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</si>
  <si>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</si>
  <si>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</si>
  <si>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</si>
  <si>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</si>
  <si>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</si>
  <si>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</si>
  <si>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</si>
  <si>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</si>
  <si>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</si>
  <si>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</si>
  <si>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</si>
  <si>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</si>
  <si>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</si>
  <si>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</si>
  <si>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</si>
  <si>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</si>
  <si>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</si>
  <si>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</si>
  <si>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</si>
  <si>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</si>
  <si>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</si>
  <si>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</si>
  <si>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</si>
  <si>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</si>
  <si>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</si>
  <si>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</si>
  <si>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</si>
  <si>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</si>
  <si>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</si>
  <si>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</si>
  <si>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</si>
  <si>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</si>
  <si>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</si>
  <si>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</si>
  <si>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</si>
  <si>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</si>
  <si>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</si>
  <si>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</si>
  <si>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</si>
  <si>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</si>
  <si>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</si>
  <si>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</si>
  <si>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</si>
  <si>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</si>
  <si>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</si>
  <si>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</si>
  <si>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</si>
  <si>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</si>
  <si>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</si>
  <si>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</si>
  <si>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</si>
  <si>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</si>
  <si>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</si>
  <si>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</si>
  <si>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</si>
  <si>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</si>
  <si>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</si>
  <si>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</si>
  <si>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</si>
  <si>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</si>
  <si>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</si>
  <si>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</si>
  <si>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</si>
  <si>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</si>
  <si>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</si>
  <si>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</si>
  <si>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</si>
  <si>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</si>
  <si>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</si>
  <si>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</si>
  <si>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</si>
  <si>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</si>
  <si>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</si>
  <si>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</si>
  <si>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</si>
  <si>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</si>
  <si>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</si>
  <si>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</si>
  <si>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</si>
  <si>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</si>
  <si>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</si>
  <si>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</si>
  <si>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</si>
  <si>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</si>
  <si>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</si>
  <si>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</si>
  <si>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</si>
  <si>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</si>
  <si>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</si>
  <si>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</si>
  <si>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</si>
  <si>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</si>
  <si>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</si>
  <si>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</si>
  <si>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</si>
  <si>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</si>
  <si>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</si>
  <si>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</si>
  <si>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</si>
  <si>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</si>
  <si>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</si>
  <si>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</si>
  <si>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</si>
  <si>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</si>
  <si>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</si>
  <si>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</si>
  <si>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</si>
  <si>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</si>
  <si>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</si>
  <si>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</si>
  <si>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</si>
  <si>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</si>
  <si>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</si>
  <si>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</si>
  <si>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</si>
  <si>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</si>
  <si>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</si>
  <si>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</si>
  <si>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</si>
  <si>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</si>
  <si>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</si>
  <si>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</si>
  <si>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</si>
  <si>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</si>
  <si>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</si>
  <si>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</si>
  <si>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</si>
  <si>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</si>
  <si>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</si>
  <si>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</si>
  <si>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</si>
  <si>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</si>
  <si>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</si>
  <si>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</si>
  <si>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</si>
  <si>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</si>
  <si>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</si>
  <si>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</si>
  <si>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</si>
  <si>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</si>
  <si>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</si>
  <si>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</si>
  <si>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</si>
  <si>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Preventivo</t>
  </si>
  <si>
    <t>Asignado</t>
  </si>
  <si>
    <t>Adecuado</t>
  </si>
  <si>
    <t>Completa</t>
  </si>
  <si>
    <t>Confiable</t>
  </si>
  <si>
    <t>SI</t>
  </si>
  <si>
    <t>Oportuna</t>
  </si>
  <si>
    <t>Fuerte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</si>
  <si>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</si>
  <si>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</si>
  <si>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</si>
  <si>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</si>
  <si>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</si>
  <si>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</si>
  <si>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</si>
  <si>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</si>
  <si>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</si>
  <si>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Detectivo</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</si>
  <si>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</si>
  <si>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</si>
  <si>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</si>
  <si>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</si>
  <si>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</si>
  <si>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</si>
  <si>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</si>
  <si>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</si>
  <si>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</si>
  <si>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</si>
  <si>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</si>
  <si>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</si>
  <si>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</si>
  <si>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</si>
  <si>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</si>
  <si>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</si>
  <si>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</si>
  <si>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</si>
  <si>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</si>
  <si>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</si>
  <si>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</si>
  <si>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</si>
  <si>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</si>
  <si>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</si>
  <si>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</si>
  <si>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</si>
  <si>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</si>
  <si>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</si>
  <si>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</si>
  <si>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</si>
  <si>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MATRIZ DE SEGUIMIENTO MAPA DE RIESGOS DE CORRUPCIÓN 2024</t>
  </si>
  <si>
    <r>
      <rPr>
        <b/>
        <sz val="8"/>
        <color theme="1"/>
        <rFont val="Arial"/>
        <family val="2"/>
      </rPr>
      <t xml:space="preserve">Entidad: </t>
    </r>
    <r>
      <rPr>
        <sz val="8"/>
        <color theme="1"/>
        <rFont val="Arial"/>
        <family val="2"/>
      </rPr>
      <t>Secretaría Distrital de Seguridad, Convivencia y Justicia</t>
    </r>
  </si>
  <si>
    <r>
      <rPr>
        <b/>
        <sz val="8"/>
        <color theme="1"/>
        <rFont val="Arial"/>
        <family val="2"/>
      </rPr>
      <t>Vigencia :</t>
    </r>
    <r>
      <rPr>
        <sz val="8"/>
        <color theme="1"/>
        <rFont val="Arial"/>
        <family val="2"/>
      </rPr>
      <t xml:space="preserve"> 2024</t>
    </r>
  </si>
  <si>
    <t>Fecha de Seguimiento: Septiembre 2024</t>
  </si>
  <si>
    <t xml:space="preserve">SEGUNDO SEGUIMIENTO </t>
  </si>
  <si>
    <r>
      <rPr>
        <b/>
        <sz val="8"/>
        <color theme="0"/>
        <rFont val="Arial"/>
        <family val="2"/>
      </rPr>
      <t>¿Se adelantó seguimiento a</t>
    </r>
    <r>
      <rPr>
        <sz val="8"/>
        <color theme="0"/>
        <rFont val="Arial"/>
        <family val="2"/>
      </rPr>
      <t xml:space="preserve">l </t>
    </r>
    <r>
      <rPr>
        <b/>
        <sz val="8"/>
        <color theme="0"/>
        <rFont val="Arial"/>
        <family val="2"/>
      </rPr>
      <t>Mapa de Riesgos de Corrupción?</t>
    </r>
  </si>
  <si>
    <t>NO</t>
  </si>
  <si>
    <t>X</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</si>
  <si>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</si>
  <si>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</si>
  <si>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</si>
  <si>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</si>
  <si>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</si>
  <si>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</si>
  <si>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</si>
  <si>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</si>
  <si>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</si>
  <si>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</si>
  <si>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</si>
  <si>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</si>
  <si>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</si>
  <si>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</si>
  <si>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</si>
  <si>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</si>
  <si>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</si>
  <si>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</si>
  <si>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</si>
  <si>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</si>
  <si>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</si>
  <si>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</si>
  <si>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</si>
  <si>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</si>
  <si>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</si>
  <si>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</si>
  <si>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</si>
  <si>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</si>
  <si>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</si>
  <si>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</si>
  <si>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</si>
  <si>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</si>
  <si>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</si>
  <si>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</si>
  <si>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</si>
  <si>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</si>
  <si>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</si>
  <si>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R2</t>
  </si>
  <si>
    <t xml:space="preserve"> </t>
  </si>
  <si>
    <t>R3</t>
  </si>
  <si>
    <t>R4</t>
  </si>
  <si>
    <t>R5</t>
  </si>
  <si>
    <t>R6</t>
  </si>
  <si>
    <t>R7</t>
  </si>
  <si>
    <t>R8</t>
  </si>
  <si>
    <t>R9</t>
  </si>
  <si>
    <t>N/A INACTIVO</t>
  </si>
  <si>
    <t>R10</t>
  </si>
  <si>
    <t>R11</t>
  </si>
  <si>
    <t>Gestión documental</t>
  </si>
  <si>
    <t>R12</t>
  </si>
  <si>
    <t>R13</t>
  </si>
  <si>
    <t>R14</t>
  </si>
  <si>
    <t xml:space="preserve">Gestión de Tecnología de Información </t>
  </si>
  <si>
    <t>R15</t>
  </si>
  <si>
    <t>Pérdida de Integridad de la información almacenada en la infraestructura tecnológica o sistemas de información de la entidad.</t>
  </si>
  <si>
    <t>R16</t>
  </si>
  <si>
    <t>R17</t>
  </si>
  <si>
    <t>R18</t>
  </si>
  <si>
    <t>Interés indebido por un oferente en los procesos de contratación de la Dirección de Gestión Humana</t>
  </si>
  <si>
    <t>x</t>
  </si>
  <si>
    <t>R19</t>
  </si>
  <si>
    <t>R20</t>
  </si>
  <si>
    <t>R21</t>
  </si>
  <si>
    <t>R22</t>
  </si>
  <si>
    <t>R23</t>
  </si>
  <si>
    <t>R24</t>
  </si>
  <si>
    <t>R25</t>
  </si>
  <si>
    <t>R26</t>
  </si>
  <si>
    <t>Posibilidad de incumplimiento de funciones  por acción u omisión por procedimientos desactualizados de la Gestión Jurídica</t>
  </si>
  <si>
    <t>R27</t>
  </si>
  <si>
    <t>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t>
  </si>
  <si>
    <r>
      <t>Señale con un</t>
    </r>
    <r>
      <rPr>
        <b/>
        <sz val="8"/>
        <color theme="1"/>
        <rFont val="Arial"/>
        <family val="2"/>
      </rPr>
      <t xml:space="preserve"> X</t>
    </r>
    <r>
      <rPr>
        <sz val="8"/>
        <color theme="1"/>
        <rFont val="Arial"/>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</si>
  <si>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</si>
  <si>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Arial"/>
        <family val="2"/>
      </rPr>
      <t>X</t>
    </r>
    <r>
      <rPr>
        <sz val="8"/>
        <color theme="1"/>
        <rFont val="Arial"/>
        <family val="2"/>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</si>
  <si>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</si>
  <si>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Arial"/>
        <family val="2"/>
      </rPr>
      <t>X</t>
    </r>
    <r>
      <rPr>
        <sz val="8"/>
        <color theme="1"/>
        <rFont val="Arial"/>
        <family val="2"/>
      </rPr>
      <t xml:space="preserve"> si se enunciaron acciones de mejora</t>
    </r>
  </si>
  <si>
    <r>
      <t xml:space="preserve">Señale con una </t>
    </r>
    <r>
      <rPr>
        <b/>
        <sz val="8"/>
        <color theme="1"/>
        <rFont val="Arial"/>
        <family val="2"/>
      </rPr>
      <t>X</t>
    </r>
    <r>
      <rPr>
        <sz val="8"/>
        <color theme="1"/>
        <rFont val="Arial"/>
        <family val="2"/>
      </rPr>
      <t xml:space="preserve"> si mejoraron los controles </t>
    </r>
  </si>
  <si>
    <t>Seguimiento MYUO 12 sept</t>
  </si>
  <si>
    <t>Matriz Evaluación de Controles - Segundo Seguimiento al Mapa de Riesgos de Corrupción 2024</t>
  </si>
  <si>
    <r>
      <rPr>
        <b/>
        <sz val="9"/>
        <color theme="1"/>
        <rFont val="Arial"/>
        <family val="2"/>
      </rPr>
      <t xml:space="preserve">Entidad: </t>
    </r>
    <r>
      <rPr>
        <sz val="9"/>
        <color theme="1"/>
        <rFont val="Arial"/>
        <family val="2"/>
      </rPr>
      <t>Secretaria Distrital de Seguridad, Convivencia y Justicia</t>
    </r>
  </si>
  <si>
    <r>
      <rPr>
        <b/>
        <sz val="9"/>
        <color theme="1"/>
        <rFont val="Arial"/>
        <family val="2"/>
      </rPr>
      <t>Vigencia :</t>
    </r>
    <r>
      <rPr>
        <sz val="9"/>
        <color theme="1"/>
        <rFont val="Arial"/>
        <family val="2"/>
      </rPr>
      <t xml:space="preserve"> 2024</t>
    </r>
  </si>
  <si>
    <t>Detalle de la evidencia</t>
  </si>
  <si>
    <t>Observación</t>
  </si>
  <si>
    <t>Evaluación de la evidencia</t>
  </si>
  <si>
    <t>Calificación del control</t>
  </si>
  <si>
    <t>Valoración del diseño y ejecución de controles</t>
  </si>
  <si>
    <t>COMPLETA</t>
  </si>
  <si>
    <t xml:space="preserve">Fuerte </t>
  </si>
  <si>
    <t>INCOMPLETA</t>
  </si>
  <si>
    <t>Moderada</t>
  </si>
  <si>
    <t xml:space="preserve">Se evidenciaron soportes del formato F-FI-1380 - Acta de reunión y el cronograma </t>
  </si>
  <si>
    <r>
      <t xml:space="preserve">Se evidenciaron soportes del formato </t>
    </r>
    <r>
      <rPr>
        <b/>
        <sz val="9"/>
        <color theme="1"/>
        <rFont val="Arial"/>
        <family val="2"/>
      </rPr>
      <t>F-FI-1380 - Acta de reunión</t>
    </r>
    <r>
      <rPr>
        <sz val="9"/>
        <color theme="1"/>
        <rFont val="Arial"/>
        <family val="2"/>
      </rPr>
      <t xml:space="preserve"> y el cronograma </t>
    </r>
  </si>
  <si>
    <t>INACTIVO</t>
  </si>
  <si>
    <t>Filtración inadecuada de información de la entidad.</t>
  </si>
  <si>
    <r>
      <t xml:space="preserve">Se verificó el soporte </t>
    </r>
    <r>
      <rPr>
        <b/>
        <i/>
        <sz val="9"/>
        <color theme="1"/>
        <rFont val="Arial"/>
        <family val="2"/>
      </rPr>
      <t>Plan de Trabajo Visita de seguimiento,</t>
    </r>
    <r>
      <rPr>
        <sz val="9"/>
        <color theme="1"/>
        <rFont val="Arial"/>
        <family val="2"/>
      </rPr>
      <t xml:space="preserve"> en el que se evidencia la </t>
    </r>
    <r>
      <rPr>
        <i/>
        <sz val="9"/>
        <color theme="1"/>
        <rFont val="Arial"/>
        <family val="2"/>
      </rPr>
      <t>Planeación a partir del mes de octubre.</t>
    </r>
  </si>
  <si>
    <r>
      <t xml:space="preserve">Se evidencia el documento </t>
    </r>
    <r>
      <rPr>
        <b/>
        <i/>
        <sz val="9"/>
        <color theme="1"/>
        <rFont val="Arial"/>
        <family val="2"/>
      </rPr>
      <t>PLAN DE TRABAJO 2025 - ALMACÉN</t>
    </r>
    <r>
      <rPr>
        <sz val="9"/>
        <color theme="1"/>
        <rFont val="Arial"/>
        <family val="2"/>
      </rPr>
      <t xml:space="preserve"> </t>
    </r>
  </si>
  <si>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</si>
  <si>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Inactivado</t>
  </si>
  <si>
    <t>N.A.</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</si>
  <si>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</si>
  <si>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</si>
  <si>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</si>
  <si>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</si>
  <si>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</si>
  <si>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</si>
  <si>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</si>
  <si>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</si>
  <si>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</si>
  <si>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</si>
  <si>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</si>
  <si>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</si>
  <si>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</si>
  <si>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</si>
  <si>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</si>
  <si>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</si>
  <si>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</si>
  <si>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</si>
  <si>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</si>
  <si>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</si>
  <si>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</si>
  <si>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</si>
  <si>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</si>
  <si>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</si>
  <si>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</si>
  <si>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</si>
  <si>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Financiera</t>
  </si>
  <si>
    <t>Dirección Gestión Humana</t>
  </si>
  <si>
    <t>Dirección Jurídica y Contractual</t>
  </si>
  <si>
    <t>Jefe Control Interno</t>
  </si>
  <si>
    <t>Secretario de Gestión Institucional</t>
  </si>
  <si>
    <t xml:space="preserve">El líder y el equipo de Atención Integral </t>
  </si>
  <si>
    <t>Proceso:</t>
  </si>
  <si>
    <t>Direccionamiento Sectorial e Institucional</t>
  </si>
  <si>
    <t>Código</t>
  </si>
  <si>
    <t>F-DS-578</t>
  </si>
  <si>
    <t>Versión</t>
  </si>
  <si>
    <t>Fecha de Aprobación</t>
  </si>
  <si>
    <t>Documento:</t>
  </si>
  <si>
    <t xml:space="preserve">Matriz General de Riesgos de Corrupción </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</si>
  <si>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</si>
  <si>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</si>
  <si>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</si>
  <si>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</si>
  <si>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</si>
  <si>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</si>
  <si>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</si>
  <si>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</si>
  <si>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</si>
  <si>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</si>
  <si>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</si>
  <si>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</si>
  <si>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</si>
  <si>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</si>
  <si>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</si>
  <si>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</si>
  <si>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</si>
  <si>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</si>
  <si>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</si>
  <si>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</si>
  <si>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</si>
  <si>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</si>
  <si>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</si>
  <si>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</si>
  <si>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</si>
  <si>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</si>
  <si>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</si>
  <si>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</si>
  <si>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</si>
  <si>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</si>
  <si>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</si>
  <si>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</si>
  <si>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</si>
  <si>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</si>
  <si>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</si>
  <si>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</si>
  <si>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</si>
  <si>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</si>
  <si>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</si>
  <si>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</si>
  <si>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</si>
  <si>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</si>
  <si>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</si>
  <si>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</si>
  <si>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</si>
  <si>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</si>
  <si>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</si>
  <si>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</si>
  <si>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</si>
  <si>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</si>
  <si>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</si>
  <si>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</si>
  <si>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</si>
  <si>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</si>
  <si>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</si>
  <si>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</si>
  <si>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</si>
  <si>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</si>
  <si>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</si>
  <si>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</si>
  <si>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</si>
  <si>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</si>
  <si>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</si>
  <si>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</si>
  <si>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</si>
  <si>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</si>
  <si>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</si>
  <si>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</si>
  <si>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</si>
  <si>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</si>
  <si>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</si>
  <si>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</si>
  <si>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</si>
  <si>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</si>
  <si>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</si>
  <si>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</si>
  <si>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</si>
  <si>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</si>
  <si>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</si>
  <si>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</si>
  <si>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</si>
  <si>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</si>
  <si>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Direccionamiento Estratégico</t>
  </si>
  <si>
    <t>Fortalecimiento Institucional</t>
  </si>
  <si>
    <t>Gestión del Conocimiento y la Innovación Pública</t>
  </si>
  <si>
    <t>ZONA DE RIESGO EXTREMO</t>
  </si>
  <si>
    <t>ZONA RIESGO ALTO</t>
  </si>
  <si>
    <t>Gestión y Análisis de la Información</t>
  </si>
  <si>
    <t>ZONA RIESGO MODERADO</t>
  </si>
  <si>
    <t>ZONA RIESGO BAJA</t>
  </si>
  <si>
    <t>Gestión Tecnológica de Seguridad y Emergencias</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</si>
  <si>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</si>
  <si>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</si>
  <si>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</si>
  <si>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</si>
  <si>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</si>
  <si>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</si>
  <si>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</si>
  <si>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</si>
  <si>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</si>
  <si>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</si>
  <si>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</si>
  <si>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</si>
  <si>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</si>
  <si>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</si>
  <si>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</si>
  <si>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</si>
  <si>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</si>
  <si>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</si>
  <si>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</si>
  <si>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</si>
  <si>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</si>
  <si>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</si>
  <si>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</si>
  <si>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</si>
  <si>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</si>
  <si>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</si>
  <si>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</si>
  <si>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</si>
  <si>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El proceso no realizó reporte formal, pero indicó haber solicitado la inactivación justificada el 25 de agosto mediante correo electrónico. Esta modificación se verá reflejada en la siguiente versión de la matriz de riesgos (versión 27)</t>
  </si>
  <si>
    <t>Se valida el cumplimiento de la actividad de control con los correos electrónico mensuales,  dirigidos al director de Responsabilidad Penal Adolescente en el que se relacionan los informes remitidos a las autoridades</t>
  </si>
  <si>
    <t>El proceso reporta evidencia de la jornada de fortalecimiento de capacidades al profesional del Centro de Recepción de Información de la Casa de Justicia, 02 de agosto de 2025 en el cual se incluyó el tema relacionado al Código de Integridad, con el fin de recordar los valores institucionales y como actividad de prevención contra la corrupción.</t>
  </si>
  <si>
    <t xml:space="preserve">El proceso allega el acta y listado de asistencia del 2/08/2025, además de listados y/o actas de asistencia de las jornadas de fortalecimiento de capacidades realizadas durante el periodo.  </t>
  </si>
  <si>
    <t xml:space="preserve">El proceso aporta los reportes de las raciones de cada mes asociados. De igual manera, se anexan los RIPS, que evidencian la atención médica y odontológica prestada a la población privada de la libertad (PPL).
Se adjuntan las actas de asignación de actividad TEE (Trabajo Estudio y Enseñanza). </t>
  </si>
  <si>
    <t>El proceso aporta evidencia del Informe mensual Custodia y Vigilancia Mayo, junio, Julio y Agosto 2025, asi como, el formato Orden de Servicios F-GIP-1265 Mayo, junio, Julio y Agosto 2025</t>
  </si>
  <si>
    <t>El proceso allegó los soportes correspondientes de los meses mayo, junio, julio y agosto 2025</t>
  </si>
  <si>
    <t xml:space="preserve">El proceso aportó las solicitudes y actas de instalación chips de los meses (Mayo,junio,julio y agosto)
</t>
  </si>
  <si>
    <t>El proceso aportó los correos electrónicos del segundo cuatrimestre 2025.</t>
  </si>
  <si>
    <r>
      <t>El proceso aportó los informes de los meses de abril, mayo y junio, no obstante</t>
    </r>
    <r>
      <rPr>
        <b/>
        <sz val="9"/>
        <rFont val="Arial"/>
        <family val="2"/>
      </rPr>
      <t>, el proceso no presentó los informes de los meses de julio y agosto, ni los correos con la notificación de aprobación del informe de ETB por parte de la Interventoría, lo que podría generar incertidumbre sobre el cumplimiento y validación de los reportes.</t>
    </r>
  </si>
  <si>
    <t xml:space="preserve">El proceso aportó CARPETA DE LOS LISTADOS DE CAPACITACIONES DE TODO EL CUATRIMESTRE Y LA CARPETA DEL MATERIAL </t>
  </si>
  <si>
    <t>Se verificaron aleatoriamente los comprobantes de traslado  Salidas UE 01, Salidas UE 02, Salidas UE 04 para el segundo cuatrimestre de la vigencia, los cuales se encontraron debidamente firmados.</t>
  </si>
  <si>
    <t>El proceso aportó el cuadro Control validadores Riesgo 13 Ctm 2 2025 Revisión usuarios progressus 27/08/2025.</t>
  </si>
  <si>
    <t>El proceso aportó el ReporteControlesSeguridad-2025-2.pdf y el Performance.pdf</t>
  </si>
  <si>
    <t>Para el primer cuatrimestre de la vigencia, se verificó las minutas contractuales, acuerdos Marco y cláusulas de confidencialidad de los proveedores.
Minuta CCE-309-AMP-2022
Minuta CCE-241-AMP-2021
Contrato SCJ-1782-2025
Contrato SCJ-1819-2025
Contrato SCJ-1846-2025</t>
  </si>
  <si>
    <t>Se verificaron los reportes de disponibilidad generados de los diferentes componente de infraestructura, para el segundo cuatrimestre de la vigencia.</t>
  </si>
  <si>
    <r>
      <t xml:space="preserve">El proceso aportó el formato de control OPS de los meses mayo, junio, julio y agosto, </t>
    </r>
    <r>
      <rPr>
        <b/>
        <sz val="9"/>
        <rFont val="Arial"/>
        <family val="2"/>
      </rPr>
      <t>sin embargo, la evidencia no es coherente con la descripción del control.</t>
    </r>
  </si>
  <si>
    <t xml:space="preserve">El proceso aporto los correos con las piezas graficas, las charlas, sin embargo no aportó evidencia de las listas de asistencia y el cronograma </t>
  </si>
  <si>
    <t>El proceso aportó las Resoluciones de encargo de los meses comprendidos para el segundo cuatrimestre de 2025, publicados en la pagina web de la entidad.</t>
  </si>
  <si>
    <t xml:space="preserve">El proceso aportó las actas del comité de contratación </t>
  </si>
  <si>
    <t>El proceso adjuntó reporte de documentos actualizados en el mes de mayo.</t>
  </si>
  <si>
    <t>Se verificaron las actas de reunión debidamente firmadas y las presentaciones de las reuniones de autocontrol celebradas durante el segundo cuatrimestre 2025</t>
  </si>
  <si>
    <t>El proceso aportó las actas de los meses  “Mayo–Junio” y “Julio–Agosto”.</t>
  </si>
  <si>
    <t>El proceso aportó las siguientes matrices1:Matriz de solicitud de activaciones y Bloqueos mayo (1569);  2: Matriz  de solicitud de activaciones y Bloqueos junio (1384), 3: Matriz  de solicitud de activaciones y Bloqueos julio (1840) y 4: Matriz  de solicitud de activaciones y Bloqueos agosto (1346).</t>
  </si>
  <si>
    <t xml:space="preserve"> El proceso aportó las Actas de entrega y recibo a satisfacción de suministro de combustible con chip maestro para mayo (4), junio (2),  julio (1) y señala que en el mes de agosto no se presentaron solicitudes.</t>
  </si>
  <si>
    <t xml:space="preserve">El proceso informó que no se requirió actualización de documentos en el periodo reportado; en consecuencia, no se ejecutó el control en este corte
</t>
  </si>
  <si>
    <t>Posibilidad de divulgar, manipular u ocultar información que pueda considerarse pública y de importancia para los grupos de interés de la entidad, para beneficio propio o de un tercero.</t>
  </si>
  <si>
    <t>El Jefe de la Oficina Asesora de Comunicaciones (OAC) o su delegado, verifica y aprueba que la información consolidada para divulgación institucional cumpla con los criterios técnicos de veracidad y suficiencia luego de pasar por dos (2) filtros de verificación, los cuales corresponden a: un primer (1𝑒𝑟) filtro a cargo de los periodistas responsables de la recolección y validación preliminar de la información, y un segundo (2𝑑𝑜) filtro realizado por el editor de contenido, quien confirma la veracidad de la información recibida y aplica los ajustes requeridos antes de su aprobación final. Lo anterior se evidencia mediante certificados de revisión y aprobación de los contenidos divulgados a través de los canales oficiales de comunicación de la SDSCJ. El cargue de evidencias se realizará de manera cuatrimestral en el repositorio designado por la Oficina Asesora de Planeación.</t>
  </si>
  <si>
    <t>El proceso aporta el correo área Jurídica del segundo cuatrimestre 2025</t>
  </si>
  <si>
    <t>El proceso aportó las actas y plan de trabajo de las 4 capacitaciones de inducción a servidores nuevos, en donde se abordaron temas relacionados con los instrumentos archivísticos así:
04-04-2025: Inducción a Servidores
06-04-2025: Inducción a Servidores
14-05-2025: Sistema Integrado de Conservación 
18-06-2025: Rescate Documental</t>
  </si>
  <si>
    <t>Se verificó la   matriz de Préstamo y Consulta documental.</t>
  </si>
  <si>
    <t xml:space="preserve">El proceso aporto reporte de asistencia de teams de la reunión "cargue de documentos en el secop ii y generalidades y la presentación de la sesión </t>
  </si>
  <si>
    <t>El proceso aportó siete listados de asistencia a sesiones realizadas el 12-jun, 25-jun, 23-jul, 31-jul, 5-ago, 14-ago y 19-ago, así como el “Cronograma de Capacitaciones – II Cuatrimestre 2025”.</t>
  </si>
  <si>
    <t>El proceso aportó un archivo Excel con la lista de procesos donde se aplico clausulas de verificación PACO, los dos (2) estudios previos adjuntos reflejan un numeral denominado "CONSULTA REPORTE PACO-PORTAL ANTICORRUPCIÓN DE COLOMBIA</t>
  </si>
  <si>
    <t>El proceso aportó los Certificados de redes sociales consolidado del II Cuatrimestre, el cual contiene el detalle de cada publicación aprobada. Así como los Certificados de contenidos publicados en pagina web, correspondiente a los meses de mayo, junio, julio y agosto</t>
  </si>
  <si>
    <t>R28</t>
  </si>
  <si>
    <t>Gestión Comunicaciones</t>
  </si>
  <si>
    <t>Control 1: Se valida la presentación de las actas de reunión F-FI-1380 y las solicitudes. Sin embargo, el proceso no aportó el formato de Solicitud de registro, parametrización e instalación del CHIP para el control de suministro de combustible (F-FC-291, instalación de nuevo chip) ni el Acta de reunión F-DS-10 (reposición de chip), como lo señala la columna N (evidencias). Esta omisión podría afectar la adecuada trazabilidad del proceso y comprometer la verificación de la gestión realizada.
Control 2: Se valida la presentación de las actas de reunión F-FI-1380 y el cronograma correspondiente a los meses mayo,junio,julio y agosto.
Control 3: Se valida la presentación de las actas de reunión F-FI-1380 y el cronograma correspondiente a los meses mayo,junio,julio y agosto</t>
  </si>
  <si>
    <t xml:space="preserve">Control 1. Se valida la ejecución del control con los correos de parte del profesional designado correspondiente al II cuatrimestre 2025.
Control 2: Aunque el proceso presento los informes correspondiente a los meses de mayo y junio, no aporto evidencia de los meses de julio y agosto, y tampoco presentó los correos con la notificación de aprobación del informe de ETB por parte de la Interventoría, lo que podría generar incertidumbre sobre el cumplimiento y validación de los reportes. La ausencia de esta evidencia documental puede afectar la trazabilidad del proceso y dificultar la verificación de la conformidad del servicio prestado.
Control 3: Se observa que, aunque el proceso adjunta la carpeta con el material utilizado en las sesiones de capacitación y los listados de asistencia de mayo, junio, julio y agosto, no se encuentra el acta de reunión con la verificación del cumplimiento del cronograma por parte del personal de capacitación del C4, definida como evidencia del control. Esta omisión puede afectar la evaluación de la gestión realizada y dificultar el seguimiento de los compromisos establecidos. </t>
  </si>
  <si>
    <t>Control 1: Se valida el cumplimiento de la actividad de control con  las listas o registro de asistencia  y  las capacitaciones efectuadas.
Control 2: El proceso aporta el plan de trabajo correspondiente; sin embargo, permanecen pendientes las actas de visita, el reporte de avance en la ejecución y el informe sobre el estado de los Archivos de Gestión. No obstante, dado que la periodicidad de ejecución del control es anual, la ausencia de estos documentos no constituye un incumplimiento en el periodo evaluado.
Control 3: Se valida la ejecución de la actividad con la matriz de Préstamo y Consulta documental.</t>
  </si>
  <si>
    <t>Control 1: Se valida la ejecución de la actividad de control con el Plan de trabajo almacén 2025.
Control 2: Se valida la ejecución de la actividad de control con el Plan de trabajo almacén 2025.
Control 3: Se valida la ejecución de la actividad con los comprobantes de traslado correspondientes la II cuatrimestre 2025</t>
  </si>
  <si>
    <t>Control 1: Se valida la ejecución del control con el  ReporteControlesSeguridad-2025 y el performance.
Control 2: Se valida la ejecución del control con las minutas contractuales, acuerdos Marco y cláusulas de confidencialidad de los proveedores</t>
  </si>
  <si>
    <t>Control 1: Aunque el proceso presentó los correos electrónicos y las piezas gráficas asociadas, no se aportó evidencia de las listas de asistencia correspondientes a las charlas realizadas, lo cual limita la verificación de participación efectiva en la actividad.
Control 2: Se valida la ejecución del la actividad de control con el Reporte Disponibilidad del segundo cuatrimestre de 2025.</t>
  </si>
  <si>
    <t>Control 1: Se valida le cumplimiento de la actividad de control con la matriz Registro de activación y bloqueo de CHIPS para el control de suministro de combustible de los meses mayo,junio,julio y agosto.
Control 2: Se valida le cumplimiento de la actividad de control con la matriz Registro de activación y bloqueo de CHIPS para el control de suministro de combustible de los meses mayo,junio,julio y agosto.</t>
  </si>
  <si>
    <t>Control 1: Se valida el cumplimiento de la actividad con la evidencia de la jornada de prevención realizada el 2 de agosto de 2025, así como con la base de datos PQRS correspondiente al cuatrimestre reportado, en la cual no se registran radicados asociados a posibles actos de corrupción</t>
  </si>
  <si>
    <t>Control 2: Se valida el cumplimiento de la actividad con las actas y las listas de asistencia a las jornadas.</t>
  </si>
  <si>
    <t>Control 1: Se valida la debida ejecución de la actividad de control con las evidencias aportadas por el proceso, se encuentran completas y cumplen con lo establecido en el soporte de la actividad de control. Se incluyen los reportes mensuales de raciones alimentarias, debidamente asociados; los registros individuales de prestación de servicios (RIPS), que evidencian la atención médica y odontológica brindada a la población privada de la libertad (PPL); así como las actas de asignación de actividades TEE (Trabajo, Estudio y Enseñanza), que respaldan la ejecución conforme a los lineamientos establecidos.</t>
  </si>
  <si>
    <r>
      <t xml:space="preserve">Control 1: Se valida la ejecución del control mediante los informes del plan de gestión correspondientes al periodo de mayo a agosto, así como con el consolidado mensual de órdenes de servicio. </t>
    </r>
    <r>
      <rPr>
        <b/>
        <sz val="9"/>
        <color theme="1"/>
        <rFont val="Arial"/>
        <family val="2"/>
      </rPr>
      <t>No obstante, lo señalado en la columna M “Evidencias” (Formato F-CVF-67) no corresponde al documento entregado por el proceso, el cual fue el Formato de Orden de Servicios F-GIP-1265 para los meses de mayo, junio, julio y agosto de 2025. Por esta razón, la evidencia se considera incompleta frente a lo establecido en el soporte de la actividad de control.</t>
    </r>
  </si>
  <si>
    <t>Control 1: Se valida la ejecución del correo segundo cuatrimestre 2025.</t>
  </si>
  <si>
    <t>Control 1: Se evidencia el cumplimiento de la acción de control con las Actas de reunión de los meses mayo, junio, julio y agosto 2025</t>
  </si>
  <si>
    <r>
      <t xml:space="preserve">Control 1: Se valida la presentación de las actas de reunión F-FI-1380 y las solicitudes. </t>
    </r>
    <r>
      <rPr>
        <b/>
        <sz val="9"/>
        <rFont val="Arial"/>
        <family val="2"/>
      </rPr>
      <t>Sin embargo, el proceso no aportó el formato de Solicitud de registro, parametrización e instalación del CHIP para el control de suministro de combustible (F-FC-291, instalación de nuevo chip) ni el Acta de reunión F-DS-10 (reposición de chip), como lo señala la columna N (evidencias). Esta omisión podría afectar la adecuada trazabilidad del proceso y comprometer la verificación de la gestión realizada.</t>
    </r>
  </si>
  <si>
    <t>Control 2: Se valida la presentación de las actas de reunión F-FI-1380 y el cronograma correspondiente a los meses mayo,junio,julio y agosto</t>
  </si>
  <si>
    <t>Control 3: Se valida la presentación de las actas de reunión F-FI-1380 y el cronograma correspondiente a los meses mayo,junio,julio y agosto</t>
  </si>
  <si>
    <t>Control 1: Se valida la ejecución del control con los correos de parte del profesional designado correspondiente al II cuatrimestre 2025.</t>
  </si>
  <si>
    <r>
      <t xml:space="preserve">Control 2: Aunque el proceso presento los informes correspondiente a los meses de mayo y junio, </t>
    </r>
    <r>
      <rPr>
        <b/>
        <sz val="9"/>
        <rFont val="Arial"/>
        <family val="2"/>
      </rPr>
      <t>no aporto evidencia de los meses de julio y agosto, y tampoco presentó los correos con la notificación de aprobación del informe de ETB por parte de la Interventoría, lo que podría generar incertidumbre sobre el cumplimiento y validación de los reportes. La ausencia de esta evidencia documental puede afectar la trazabilidad del proceso y dificultar la verificación de la conformidad del servicio prestado.</t>
    </r>
  </si>
  <si>
    <r>
      <t>Control 3: Se observa que, aunque el proceso adjunta la carpeta con el material utilizado en las sesiones de capacitación y los listados de asistencia de mayo, junio, julio y agosto,</t>
    </r>
    <r>
      <rPr>
        <b/>
        <sz val="9"/>
        <rFont val="Arial"/>
        <family val="2"/>
      </rPr>
      <t xml:space="preserve"> no se encuentra el acta de reunión con la verificación del cumplimiento del cronograma por parte del personal de capacitación del C4, definida como evidencia del control. Esta omisión puede afectar la evaluación de la gestión realizada y dificultar el seguimiento de los compromisos establecidos. </t>
    </r>
  </si>
  <si>
    <t>Control 1: Se valida el cumplimiento de la actividad de control con  las listas o registro de asistencia  y  las capacitaciones efectuadas.</t>
  </si>
  <si>
    <t>Control 2: El proceso aporta el plan de trabajo correspondiente; sin embargo, permanecen pendientes las actas de visita, el reporte de avance en la ejecución y el informe sobre el estado de los Archivos de Gestión. No obstante, dado que la periodicidad de ejecución del control es anual, la ausencia de estos documentos no constituye un incumplimiento en el periodo evaluado</t>
  </si>
  <si>
    <t>Control 3: Se valida la ejecución de la actividad con la matriz de Préstamo y Consulta documental.</t>
  </si>
  <si>
    <t>Control 1: Se valida la ejecución de la actividad de control con el Plan de trabajo almacén 2025</t>
  </si>
  <si>
    <t>Control 2: Se valida la ejecución de la actividad de control con el Plan de trabajo almacén 2025</t>
  </si>
  <si>
    <t>Control 3: Se valida la ejecución de la actividad con los comprobantes de traslado correspondientes la II cuatrimestre 2025</t>
  </si>
  <si>
    <t>Control 1: Se valida la ejecución del control con el cuadro control de validadores progressus del 27 de agosto de 2025.</t>
  </si>
  <si>
    <t>Control 1: Se valida la ejecución del control con el  ReporteControlesSeguridad-2025 y el performance.</t>
  </si>
  <si>
    <t>Control 2: Se valida la ejecución del control con las minutas contractuales, acuerdos Marco y cláusulas de confidencialidad de los proveedores</t>
  </si>
  <si>
    <r>
      <t>Control 1: Aunque el proceso presentó los correos electrónicos y las piezas gráficas asociadas,</t>
    </r>
    <r>
      <rPr>
        <b/>
        <sz val="9"/>
        <color theme="1"/>
        <rFont val="Arial"/>
        <family val="2"/>
      </rPr>
      <t xml:space="preserve"> no se aportó evidencia de las listas de asistencia correspondientes a las charlas realizadas, lo cual limita la verificación de participación efectiva en la actividad.</t>
    </r>
  </si>
  <si>
    <t>Control 2: Se valida la ejecución del la actividad de control con el Reporte Disponibilidad del segundo cuatrimestre de 2025.</t>
  </si>
  <si>
    <r>
      <t xml:space="preserve">Control 1: Se valida la ejecución del control mediante el formato de control de OPS mensual. </t>
    </r>
    <r>
      <rPr>
        <b/>
        <sz val="9"/>
        <rFont val="Arial"/>
        <family val="2"/>
      </rPr>
      <t>No obstante, la evidencia no es coherente con lo señalado en la columna N (evidencias) que relaciona el sistema de gestión documental, este último integra múltiples actividades y registros documentales y no esta alineado a la descripción del control.
Para mitigar este riesgo, se recomienda garantizar que la evidencia del control sea precisa y alineada con el formato correspondiente. Además, establecer mecanismos de revisión que permitan asegurar la correcta documentación de los procesos contribuirá a mejorar la gestión y facilitar la validación en los seguimientos.</t>
    </r>
  </si>
  <si>
    <t>Control 1: Se valida la ejecución de la actividad de control con la publicación en la intranet de los encargos segundo cuatrimestre 2025</t>
  </si>
  <si>
    <t>Control 1: Se valida la ejecución  del control con las actas  del comité de contratación.</t>
  </si>
  <si>
    <t xml:space="preserve">Control 2: Se valida la ejecución de la actividad de control con Se adjunta reporte de asistencia de teams de la reunión y la presentación </t>
  </si>
  <si>
    <t>Control 1: Se valida la ejecución del control con los documentos actualizados.</t>
  </si>
  <si>
    <t>Control 1: Se valida le cumplimiento de la actividad con las actas de reunión y las presentaciones realizadas, durante el segundo cuatrimestre 2025.</t>
  </si>
  <si>
    <t>Control 1: Se valida el cumplimiento de la actividad con el cronograma y las listas de asistencia de las socializaciones</t>
  </si>
  <si>
    <t>Control 1: Se valida la ejecución de la actividad con actas cuatrimestrales de las acciones realizadas con relación al riesgo, de los meses de “Mayo–Junio” y “Julio–Agosto”.</t>
  </si>
  <si>
    <t>Control 1: Se valida le cumplimiento de la actividad de control con la matriz Registro de activación y bloqueo de CHIPS para el control de suministro de combustible de los meses mayo,junio,julio y agosto.</t>
  </si>
  <si>
    <t>Control 2: Se valida le cumplimiento de la actividad de control con la matriz Registro de activación y bloqueo de CHIPS para el control de suministro de combustible de los meses mayo,junio,julio y agosto.</t>
  </si>
  <si>
    <t>Control 1: Se valida la ejecución de la actividad de control con las actas y el recibo a satisfacción.</t>
  </si>
  <si>
    <t>Control 1: El proceso informó que no se requirió actualización de documentos en el periodo reportado; en consecuencia, no se ejecutó el control en este corte.</t>
  </si>
  <si>
    <t>Control 1: Se valida la ejecución del control con el archivo Excel que lista los procesos.</t>
  </si>
  <si>
    <t>Control 1: Se valida la ejecución del control, con los certificados correspondientes al segundo cuatrimestre 2025</t>
  </si>
  <si>
    <t>Control 1: Se valida el cumplimiento de la actividad de control con los cuatro correos electrónico mensual (mayo, junio, julio y agosto),  dirigido al director de Responsabilidad Penal Adolescente en el que se relacionan los informes remitidos a las autoridades en el mes anterior</t>
  </si>
  <si>
    <t xml:space="preserve">Control 1: Se valida la ejecución  del control con las actas  del comité de contratación.
Control 2: Se valida la ejecución de la actividad de control con el reporte de asistencia de teams de la reunión y la presentación </t>
  </si>
  <si>
    <t>Control 1: Se valida el cumplimiento de la actividad con la evidencia de la jornada de prevención realizada el 2 de agosto de 2025, así como con la base de datos PQRS correspondiente al cuatrimestre reportado, en la cual no se registran radicados asociados a posibles actos de corrupción.
Control 2: Se valida el cumplimiento de la actividad con las actas y las listas de asistencia a las jornadas.</t>
  </si>
  <si>
    <r>
      <t>Control 1: Si bien se evidencia la inactivación del riesgo N.3 conforme a la solicitud remitida por el proceso a la Oficina Asesora de Planeación mediante correo electrónico del 25 de agosto de 2025,</t>
    </r>
    <r>
      <rPr>
        <b/>
        <sz val="9"/>
        <color theme="1"/>
        <rFont val="Arial"/>
        <family val="2"/>
      </rPr>
      <t xml:space="preserve"> se identificó una debilidad: el control asociado presentaba una periodicidad semestral, por lo que el proceso debió haber reportado previamente el avance de la gestión correspondiente al primer semestre antes de solicitar su inactivación.</t>
    </r>
  </si>
  <si>
    <r>
      <t xml:space="preserve">Entidad: </t>
    </r>
    <r>
      <rPr>
        <sz val="9"/>
        <color rgb="FF000000"/>
        <rFont val="Arial"/>
        <family val="2"/>
      </rPr>
      <t>Secretaria Distrital de Seguridad, Convivencia y Justicia</t>
    </r>
  </si>
  <si>
    <r>
      <t>Vigencia :</t>
    </r>
    <r>
      <rPr>
        <sz val="9"/>
        <color rgb="FF000000"/>
        <rFont val="Arial"/>
        <family val="2"/>
      </rPr>
      <t xml:space="preserve"> 2025</t>
    </r>
  </si>
  <si>
    <t>Fecha de Seguimiento: Octubre 2025</t>
  </si>
  <si>
    <t>Matriz Evaluación de Controles - Primer Seguimiento al Mapa de Riesgos de Corrupción II Cuatrimestre 2025</t>
  </si>
  <si>
    <t>MATRIZ DE SEGUIMIENTO MAPA DE RIESGOS DE CORRUPCIÓN 2025</t>
  </si>
  <si>
    <r>
      <t xml:space="preserve">Entidad: </t>
    </r>
    <r>
      <rPr>
        <sz val="8"/>
        <color rgb="FF000000"/>
        <rFont val="Arial"/>
        <family val="2"/>
      </rPr>
      <t>Secretaría Distrital de Seguridad, Convivencia y Justicia</t>
    </r>
  </si>
  <si>
    <r>
      <t>Vigencia :</t>
    </r>
    <r>
      <rPr>
        <sz val="8"/>
        <color rgb="FF000000"/>
        <rFont val="Arial"/>
        <family val="2"/>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</si>
</sst>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9"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theme="0"/>
      <name val="Arial"/>
      <family val="2"/>
    </font>
    <font>
      <sz val="9"/>
      <color rgb="FF000000"/>
      <name val="Arial"/>
      <family val="2"/>
    </font>
    <font>
      <sz val="9"/>
      <name val="Arial"/>
      <family val="2"/>
    </font>
    <font>
      <sz val="8"/>
      <color rgb="FF000000"/>
      <name val="Arial"/>
      <family val="2"/>
    </font>
    <font>
      <i/>
      <sz val="9"/>
      <color theme="1"/>
      <name val="Arial"/>
      <family val="2"/>
    </font>
    <font>
      <b/>
      <sz val="9"/>
      <color rgb="FF000000"/>
      <name val="Tahoma"/>
      <family val="2"/>
    </font>
    <font>
      <sz val="8"/>
      <color theme="1"/>
      <name val="Arial"/>
      <family val="2"/>
    </font>
    <font>
      <b/>
      <sz val="8"/>
      <color theme="1"/>
      <name val="Arial"/>
      <family val="2"/>
    </font>
    <font>
      <sz val="8"/>
      <color theme="0"/>
      <name val="Arial"/>
      <family val="2"/>
    </font>
    <font>
      <b/>
      <sz val="8"/>
      <color theme="0"/>
      <name val="Arial"/>
      <family val="2"/>
    </font>
    <font>
      <sz val="8"/>
      <color theme="4" tint="-0.249977111117893"/>
      <name val="Arial"/>
      <family val="2"/>
    </font>
    <font>
      <sz val="8"/>
      <name val="Arial"/>
      <family val="2"/>
    </font>
    <font>
      <b/>
      <sz val="8"/>
      <color rgb="FFFF0000"/>
      <name val="Arial"/>
      <family val="2"/>
    </font>
    <font>
      <sz val="8"/>
      <color rgb="FFFF0000"/>
      <name val="Arial"/>
      <family val="2"/>
    </font>
    <font>
      <b/>
      <sz val="8"/>
      <color theme="0" tint="-0.14999847407452621"/>
      <name val="Arial"/>
      <family val="2"/>
    </font>
    <font>
      <b/>
      <sz val="9"/>
      <name val="Arial"/>
      <family val="2"/>
    </font>
    <font>
      <b/>
      <i/>
      <sz val="9"/>
      <color theme="1"/>
      <name val="Arial"/>
      <family val="2"/>
    </font>
    <font>
      <sz val="11"/>
      <color rgb="FFFF0000"/>
      <name val="Arial"/>
      <family val="2"/>
    </font>
    <font>
      <b/>
      <sz val="11"/>
      <color rgb="FFFF0000"/>
      <name val="Arial"/>
      <family val="2"/>
    </font>
    <font>
      <sz val="9"/>
      <color theme="0"/>
      <name val="Arial"/>
      <family val="2"/>
    </font>
    <font>
      <sz val="8"/>
      <name val="Calibri"/>
      <family val="2"/>
      <scheme val="minor"/>
    </font>
    <font>
      <b/>
      <sz val="9"/>
      <color rgb="FF000000"/>
      <name val="Arial"/>
      <family val="2"/>
    </font>
    <font>
      <b/>
      <sz val="8"/>
      <color rgb="FF000000"/>
      <name val="Arial"/>
      <family val="2"/>
    </font>
  </fonts>
  <fills count="2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60A6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bgColor indexed="64"/>
      </patternFill>
    </fill>
    <fill>
      <patternFill patternType="solid">
        <fgColor rgb="FFFFFFFF"/>
        <bgColor rgb="FF000000"/>
      </patternFill>
    </fill>
  </fills>
  <borders count="7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xf numFmtId="0" fontId="42" fillId="0" borderId="0"/>
  </cellStyleXfs>
  <cellXfs count="631">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0" fillId="22" borderId="39"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1" xfId="0" applyFont="1" applyFill="1" applyBorder="1" applyAlignment="1">
      <alignment horizontal="center" vertical="center"/>
    </xf>
    <xf numFmtId="0" fontId="18" fillId="2" borderId="10" xfId="0" applyFont="1" applyFill="1" applyBorder="1" applyAlignment="1">
      <alignment vertical="center" wrapText="1"/>
    </xf>
    <xf numFmtId="0" fontId="18" fillId="2" borderId="12" xfId="0" applyFont="1" applyFill="1" applyBorder="1" applyAlignment="1">
      <alignment horizontal="right" vertical="center" wrapText="1"/>
    </xf>
    <xf numFmtId="0" fontId="18" fillId="0" borderId="0" xfId="0" applyFont="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44" fillId="0" borderId="0" xfId="4" applyFont="1"/>
    <xf numFmtId="0" fontId="44" fillId="0" borderId="0" xfId="4" applyFont="1" applyAlignment="1">
      <alignment horizontal="center"/>
    </xf>
    <xf numFmtId="0" fontId="44" fillId="0" borderId="22" xfId="4" applyFont="1" applyBorder="1" applyAlignment="1">
      <alignment horizontal="justify" vertical="center" wrapText="1"/>
    </xf>
    <xf numFmtId="0" fontId="44" fillId="2" borderId="22" xfId="4" applyFont="1" applyFill="1" applyBorder="1" applyAlignment="1">
      <alignment horizontal="justify" vertical="center" wrapText="1"/>
    </xf>
    <xf numFmtId="0" fontId="47" fillId="2" borderId="22" xfId="4" applyFont="1" applyFill="1" applyBorder="1" applyAlignment="1">
      <alignment horizontal="justify" vertical="center" wrapText="1"/>
    </xf>
    <xf numFmtId="0" fontId="44" fillId="0" borderId="22" xfId="4" applyFont="1" applyBorder="1" applyAlignment="1">
      <alignment horizontal="justify" vertical="center"/>
    </xf>
    <xf numFmtId="0" fontId="46" fillId="13" borderId="22" xfId="4" applyFont="1" applyFill="1" applyBorder="1" applyAlignment="1">
      <alignment horizontal="center" vertical="center"/>
    </xf>
    <xf numFmtId="0" fontId="44" fillId="0" borderId="22" xfId="4" applyFont="1" applyBorder="1" applyAlignment="1">
      <alignment horizontal="center" vertical="center"/>
    </xf>
    <xf numFmtId="0" fontId="44" fillId="2" borderId="22" xfId="4" applyFont="1" applyFill="1" applyBorder="1" applyAlignment="1">
      <alignment horizontal="center" vertical="center" wrapText="1"/>
    </xf>
    <xf numFmtId="0" fontId="44" fillId="23" borderId="22" xfId="4" applyFont="1" applyFill="1" applyBorder="1" applyAlignment="1">
      <alignment horizontal="center" vertical="center"/>
    </xf>
    <xf numFmtId="0" fontId="48" fillId="2" borderId="22" xfId="4" applyFont="1" applyFill="1" applyBorder="1" applyAlignment="1">
      <alignment horizontal="justify" vertical="center" wrapText="1"/>
    </xf>
    <xf numFmtId="0" fontId="44" fillId="24" borderId="22" xfId="4" applyFont="1" applyFill="1" applyBorder="1" applyAlignment="1">
      <alignment horizontal="center" vertical="center"/>
    </xf>
    <xf numFmtId="0" fontId="48" fillId="0" borderId="22" xfId="4" applyFont="1" applyBorder="1" applyAlignment="1">
      <alignment horizontal="center" vertical="center"/>
    </xf>
    <xf numFmtId="0" fontId="48" fillId="23" borderId="22" xfId="4" applyFont="1" applyFill="1" applyBorder="1" applyAlignment="1">
      <alignment horizontal="center" vertical="center"/>
    </xf>
    <xf numFmtId="0" fontId="44" fillId="0" borderId="0" xfId="4" applyFont="1" applyAlignment="1">
      <alignment horizontal="justify" vertical="top" wrapText="1"/>
    </xf>
    <xf numFmtId="0" fontId="17" fillId="16" borderId="66" xfId="0" applyFont="1" applyFill="1" applyBorder="1" applyAlignment="1">
      <alignment horizontal="center" vertical="center" wrapText="1"/>
    </xf>
    <xf numFmtId="0" fontId="46" fillId="13" borderId="22" xfId="4" applyFont="1" applyFill="1" applyBorder="1" applyAlignment="1">
      <alignment horizontal="center" vertical="center" wrapText="1"/>
    </xf>
    <xf numFmtId="0" fontId="52" fillId="0" borderId="0" xfId="4" applyFont="1" applyAlignment="1">
      <alignment horizontal="center" vertical="center"/>
    </xf>
    <xf numFmtId="0" fontId="53" fillId="2" borderId="21" xfId="4" applyFont="1" applyFill="1" applyBorder="1" applyAlignment="1">
      <alignment horizontal="center" vertical="center"/>
    </xf>
    <xf numFmtId="0" fontId="52" fillId="2" borderId="4" xfId="4" applyFont="1" applyFill="1" applyBorder="1" applyAlignment="1">
      <alignment horizontal="center" vertical="center"/>
    </xf>
    <xf numFmtId="0" fontId="53" fillId="2" borderId="13" xfId="4" applyFont="1" applyFill="1" applyBorder="1" applyAlignment="1">
      <alignment horizontal="center" vertical="center"/>
    </xf>
    <xf numFmtId="0" fontId="52" fillId="2" borderId="0" xfId="4" applyFont="1" applyFill="1" applyAlignment="1">
      <alignment horizontal="center" vertical="center"/>
    </xf>
    <xf numFmtId="0" fontId="53" fillId="2" borderId="14" xfId="4" applyFont="1" applyFill="1" applyBorder="1" applyAlignment="1">
      <alignment horizontal="center" vertical="center"/>
    </xf>
    <xf numFmtId="0" fontId="52" fillId="2" borderId="7" xfId="4" applyFont="1" applyFill="1" applyBorder="1" applyAlignment="1">
      <alignment horizontal="center" vertical="center"/>
    </xf>
    <xf numFmtId="0" fontId="54" fillId="2" borderId="0" xfId="4" applyFont="1" applyFill="1" applyAlignment="1">
      <alignment horizontal="center" vertical="center"/>
    </xf>
    <xf numFmtId="0" fontId="55" fillId="2" borderId="0" xfId="4" applyFont="1" applyFill="1" applyAlignment="1">
      <alignment horizontal="center" vertical="center"/>
    </xf>
    <xf numFmtId="0" fontId="55" fillId="2" borderId="13" xfId="4" applyFont="1" applyFill="1" applyBorder="1" applyAlignment="1">
      <alignment horizontal="center" vertical="center"/>
    </xf>
    <xf numFmtId="0" fontId="54" fillId="0" borderId="0" xfId="4" applyFont="1" applyAlignment="1">
      <alignment horizontal="center" vertical="center"/>
    </xf>
    <xf numFmtId="0" fontId="54" fillId="2" borderId="6" xfId="4" applyFont="1" applyFill="1" applyBorder="1" applyAlignment="1">
      <alignment horizontal="center" vertical="center"/>
    </xf>
    <xf numFmtId="0" fontId="52" fillId="2" borderId="6" xfId="4" applyFont="1" applyFill="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2" fillId="0" borderId="22" xfId="4" applyFont="1" applyBorder="1" applyAlignment="1">
      <alignment horizontal="center" vertical="center"/>
    </xf>
    <xf numFmtId="0" fontId="53" fillId="0" borderId="0" xfId="4" applyFont="1" applyAlignment="1">
      <alignment horizontal="center" vertical="center"/>
    </xf>
    <xf numFmtId="0" fontId="53" fillId="2" borderId="0" xfId="4" applyFont="1" applyFill="1" applyAlignment="1">
      <alignment horizontal="center" vertical="center"/>
    </xf>
    <xf numFmtId="0" fontId="55" fillId="0" borderId="13" xfId="4" applyFont="1" applyBorder="1" applyAlignment="1">
      <alignment horizontal="center" vertical="center"/>
    </xf>
    <xf numFmtId="0" fontId="54" fillId="0" borderId="6" xfId="4" applyFont="1" applyBorder="1" applyAlignment="1">
      <alignment horizontal="center" vertical="center"/>
    </xf>
    <xf numFmtId="0" fontId="52" fillId="0" borderId="0" xfId="4" applyFont="1" applyAlignment="1">
      <alignment horizontal="center" vertical="center" wrapText="1"/>
    </xf>
    <xf numFmtId="0" fontId="55" fillId="13" borderId="22" xfId="4" applyFont="1" applyFill="1" applyBorder="1" applyAlignment="1">
      <alignment horizontal="center" vertical="center" wrapText="1"/>
    </xf>
    <xf numFmtId="0" fontId="54" fillId="0" borderId="0" xfId="4" applyFont="1" applyAlignment="1">
      <alignment horizontal="center" vertical="center" wrapText="1"/>
    </xf>
    <xf numFmtId="0" fontId="52" fillId="2" borderId="6" xfId="4" applyFont="1" applyFill="1" applyBorder="1" applyAlignment="1">
      <alignment horizontal="center" vertical="center" wrapText="1"/>
    </xf>
    <xf numFmtId="0" fontId="52" fillId="0" borderId="22" xfId="4" applyFont="1" applyBorder="1" applyAlignment="1">
      <alignment horizontal="center" vertical="center" wrapText="1"/>
    </xf>
    <xf numFmtId="0" fontId="52" fillId="0" borderId="6" xfId="4" applyFont="1" applyBorder="1" applyAlignment="1">
      <alignment horizontal="center" vertical="center" wrapText="1"/>
    </xf>
    <xf numFmtId="0" fontId="30" fillId="16" borderId="1" xfId="0" applyFont="1" applyFill="1" applyBorder="1" applyAlignment="1">
      <alignment horizontal="center" vertical="center" wrapText="1"/>
    </xf>
    <xf numFmtId="0" fontId="52" fillId="2" borderId="0" xfId="4" applyFont="1" applyFill="1" applyAlignment="1">
      <alignment horizontal="justify" vertical="center"/>
    </xf>
    <xf numFmtId="0" fontId="54" fillId="2" borderId="0" xfId="4" applyFont="1" applyFill="1" applyAlignment="1">
      <alignment horizontal="justify" vertical="center"/>
    </xf>
    <xf numFmtId="0" fontId="54" fillId="0" borderId="0" xfId="4" applyFont="1" applyAlignment="1">
      <alignment horizontal="justify" vertical="center"/>
    </xf>
    <xf numFmtId="0" fontId="52" fillId="0" borderId="0" xfId="4" applyFont="1" applyAlignment="1">
      <alignment horizontal="justify" vertical="center"/>
    </xf>
    <xf numFmtId="0" fontId="49" fillId="0" borderId="22" xfId="4" applyFont="1" applyBorder="1" applyAlignment="1">
      <alignment horizontal="center" vertical="center"/>
    </xf>
    <xf numFmtId="0" fontId="52" fillId="0" borderId="22" xfId="4" applyFont="1" applyBorder="1" applyAlignment="1">
      <alignment horizontal="justify" vertical="center" wrapText="1"/>
    </xf>
    <xf numFmtId="0" fontId="52" fillId="0" borderId="6" xfId="4" applyFont="1" applyBorder="1" applyAlignment="1">
      <alignment horizontal="center" vertical="center"/>
    </xf>
    <xf numFmtId="0" fontId="56" fillId="0" borderId="22" xfId="4" applyFont="1" applyBorder="1" applyAlignment="1">
      <alignment horizontal="center" vertical="center"/>
    </xf>
    <xf numFmtId="0" fontId="57" fillId="0" borderId="22" xfId="4" applyFont="1" applyBorder="1" applyAlignment="1">
      <alignment horizontal="center" vertical="center"/>
    </xf>
    <xf numFmtId="0" fontId="49" fillId="0" borderId="22" xfId="4" applyFont="1" applyBorder="1" applyAlignment="1">
      <alignment horizontal="center" vertical="center" wrapText="1"/>
    </xf>
    <xf numFmtId="0" fontId="52" fillId="25" borderId="22" xfId="4" applyFont="1" applyFill="1" applyBorder="1" applyAlignment="1">
      <alignment horizontal="center" vertical="center" wrapText="1"/>
    </xf>
    <xf numFmtId="0" fontId="49" fillId="25" borderId="22" xfId="4" applyFont="1" applyFill="1" applyBorder="1" applyAlignment="1">
      <alignment horizontal="center" vertical="center"/>
    </xf>
    <xf numFmtId="0" fontId="52" fillId="25" borderId="22" xfId="4" applyFont="1" applyFill="1" applyBorder="1" applyAlignment="1">
      <alignment horizontal="center" vertical="center"/>
    </xf>
    <xf numFmtId="0" fontId="52" fillId="25" borderId="0" xfId="4" applyFont="1" applyFill="1" applyAlignment="1">
      <alignment horizontal="center" vertical="center"/>
    </xf>
    <xf numFmtId="0" fontId="9" fillId="0" borderId="67" xfId="0" applyFont="1" applyBorder="1" applyAlignment="1">
      <alignment horizontal="center" vertical="center"/>
    </xf>
    <xf numFmtId="0" fontId="9" fillId="0" borderId="32" xfId="0" applyFont="1" applyBorder="1" applyAlignment="1">
      <alignment horizontal="center" vertical="center"/>
    </xf>
    <xf numFmtId="0" fontId="44" fillId="0" borderId="22" xfId="0" applyFont="1" applyBorder="1" applyAlignment="1">
      <alignment horizontal="center" vertical="center" wrapText="1"/>
    </xf>
    <xf numFmtId="0" fontId="9" fillId="0" borderId="68" xfId="0" applyFont="1" applyBorder="1" applyAlignment="1">
      <alignment horizontal="center" vertical="center"/>
    </xf>
    <xf numFmtId="0" fontId="52" fillId="0" borderId="22" xfId="4" applyFont="1" applyBorder="1" applyAlignment="1">
      <alignment horizontal="justify" vertical="center"/>
    </xf>
    <xf numFmtId="0" fontId="63" fillId="0" borderId="40" xfId="0" applyFont="1" applyBorder="1" applyAlignment="1">
      <alignment horizontal="center" vertical="center"/>
    </xf>
    <xf numFmtId="0" fontId="63" fillId="0" borderId="22" xfId="0" applyFont="1" applyBorder="1" applyAlignment="1">
      <alignment horizontal="center" vertical="center" wrapText="1"/>
    </xf>
    <xf numFmtId="0" fontId="64" fillId="0" borderId="22" xfId="0" applyFont="1" applyBorder="1" applyAlignment="1">
      <alignment horizontal="center" vertical="center" wrapText="1"/>
    </xf>
    <xf numFmtId="0" fontId="53" fillId="2" borderId="4" xfId="4" applyFont="1" applyFill="1" applyBorder="1" applyAlignment="1">
      <alignment vertical="center"/>
    </xf>
    <xf numFmtId="0" fontId="53" fillId="2" borderId="5" xfId="4" applyFont="1" applyFill="1" applyBorder="1" applyAlignment="1">
      <alignment vertical="center"/>
    </xf>
    <xf numFmtId="0" fontId="44" fillId="0" borderId="22" xfId="4" applyFont="1" applyBorder="1" applyAlignment="1">
      <alignment horizontal="center" vertical="center" wrapText="1"/>
    </xf>
    <xf numFmtId="0" fontId="65" fillId="4" borderId="22" xfId="4" applyFont="1" applyFill="1" applyBorder="1" applyAlignment="1">
      <alignment horizontal="center" vertical="center" wrapText="1"/>
    </xf>
    <xf numFmtId="0" fontId="65" fillId="4" borderId="22" xfId="4" applyFont="1" applyFill="1" applyBorder="1" applyAlignment="1">
      <alignment horizontal="justify" vertical="center" wrapText="1"/>
    </xf>
    <xf numFmtId="0" fontId="46" fillId="4" borderId="22" xfId="4" applyFont="1" applyFill="1" applyBorder="1" applyAlignment="1">
      <alignment horizontal="center" vertical="center" wrapText="1"/>
    </xf>
    <xf numFmtId="0" fontId="48" fillId="0" borderId="22" xfId="4" applyFont="1" applyBorder="1" applyAlignment="1">
      <alignment horizontal="justify" vertical="center" wrapText="1"/>
    </xf>
    <xf numFmtId="0" fontId="65" fillId="0" borderId="22" xfId="4" applyFont="1" applyBorder="1" applyAlignment="1">
      <alignment horizontal="center" vertical="center"/>
    </xf>
    <xf numFmtId="0" fontId="58" fillId="0" borderId="22" xfId="4" applyFont="1" applyBorder="1" applyAlignment="1">
      <alignment horizontal="center" vertical="center"/>
    </xf>
    <xf numFmtId="0" fontId="59" fillId="0" borderId="22" xfId="4" applyFont="1" applyBorder="1" applyAlignment="1">
      <alignment horizontal="center" vertical="center" wrapText="1"/>
    </xf>
    <xf numFmtId="0" fontId="60" fillId="0" borderId="0" xfId="4" applyFont="1" applyAlignment="1">
      <alignment horizontal="center" vertical="center"/>
    </xf>
    <xf numFmtId="0" fontId="65" fillId="4" borderId="22" xfId="4" applyFont="1" applyFill="1" applyBorder="1" applyAlignment="1">
      <alignment horizontal="center" vertical="center"/>
    </xf>
    <xf numFmtId="0" fontId="55" fillId="4" borderId="22" xfId="4" applyFont="1" applyFill="1" applyBorder="1" applyAlignment="1">
      <alignment horizontal="justify" vertical="center" wrapText="1"/>
    </xf>
    <xf numFmtId="0" fontId="52" fillId="0" borderId="22" xfId="4" applyFont="1" applyBorder="1" applyAlignment="1">
      <alignment horizontal="justify" vertical="top" wrapText="1"/>
    </xf>
    <xf numFmtId="0" fontId="52" fillId="0" borderId="22" xfId="4" applyFont="1" applyBorder="1" applyAlignment="1">
      <alignment horizontal="center" vertical="center" wrapText="1"/>
    </xf>
    <xf numFmtId="0" fontId="52" fillId="0" borderId="22" xfId="4" applyFont="1" applyBorder="1" applyAlignment="1">
      <alignment horizontal="center" vertical="center"/>
    </xf>
    <xf numFmtId="0" fontId="53" fillId="0" borderId="22" xfId="4" applyFont="1" applyBorder="1" applyAlignment="1">
      <alignment horizontal="center" vertical="center"/>
    </xf>
    <xf numFmtId="0" fontId="52" fillId="2" borderId="0" xfId="4" applyFont="1" applyFill="1" applyAlignment="1">
      <alignment horizontal="center" vertical="center" wrapText="1"/>
    </xf>
    <xf numFmtId="0" fontId="52" fillId="0" borderId="0" xfId="4" applyFont="1" applyAlignment="1">
      <alignment horizontal="center" vertical="center" wrapText="1"/>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3"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22" borderId="21"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5" xfId="0" applyFont="1" applyFill="1" applyBorder="1" applyAlignment="1">
      <alignment horizontal="center" vertical="center"/>
    </xf>
    <xf numFmtId="0" fontId="10" fillId="22" borderId="13" xfId="0" applyFont="1" applyFill="1" applyBorder="1" applyAlignment="1">
      <alignment horizontal="center" vertical="center"/>
    </xf>
    <xf numFmtId="0" fontId="10" fillId="22" borderId="0" xfId="0" applyFont="1" applyFill="1" applyAlignment="1">
      <alignment horizontal="center" vertical="center"/>
    </xf>
    <xf numFmtId="0" fontId="10" fillId="22" borderId="6" xfId="0" applyFont="1" applyFill="1"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23" fillId="0" borderId="7" xfId="0" applyFont="1" applyBorder="1" applyAlignment="1">
      <alignment horizontal="center" vertical="center" wrapText="1"/>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60" xfId="0" applyFont="1" applyBorder="1" applyAlignment="1">
      <alignment horizontal="center" vertical="center"/>
    </xf>
    <xf numFmtId="0" fontId="37" fillId="14" borderId="10" xfId="0" applyFont="1" applyFill="1" applyBorder="1" applyAlignment="1">
      <alignment horizontal="center" vertical="center"/>
    </xf>
    <xf numFmtId="0" fontId="37" fillId="14" borderId="12"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29" fillId="0" borderId="11"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22" xfId="0" applyFont="1" applyBorder="1" applyAlignment="1">
      <alignment vertical="center" wrapText="1"/>
    </xf>
    <xf numFmtId="0" fontId="11" fillId="0" borderId="3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32" fillId="0" borderId="11" xfId="0" applyFont="1" applyBorder="1" applyAlignment="1">
      <alignment horizontal="center"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55" fillId="13" borderId="22" xfId="4" applyFont="1" applyFill="1" applyBorder="1" applyAlignment="1">
      <alignment horizontal="center" vertical="center" wrapText="1"/>
    </xf>
    <xf numFmtId="0" fontId="53" fillId="0" borderId="39" xfId="4" applyFont="1" applyBorder="1" applyAlignment="1">
      <alignment horizontal="center" vertical="center"/>
    </xf>
    <xf numFmtId="0" fontId="53" fillId="0" borderId="38" xfId="4" applyFont="1" applyBorder="1" applyAlignment="1">
      <alignment horizontal="center" vertical="center"/>
    </xf>
    <xf numFmtId="0" fontId="53" fillId="0" borderId="41" xfId="4" applyFont="1" applyBorder="1" applyAlignment="1">
      <alignment horizontal="center" vertical="center"/>
    </xf>
    <xf numFmtId="0" fontId="52" fillId="0" borderId="40" xfId="4" applyFont="1" applyBorder="1" applyAlignment="1">
      <alignment horizontal="center" vertical="center"/>
    </xf>
    <xf numFmtId="0" fontId="52" fillId="0" borderId="22" xfId="4" applyFont="1" applyBorder="1" applyAlignment="1">
      <alignment horizontal="center" vertical="center"/>
    </xf>
    <xf numFmtId="0" fontId="52" fillId="0" borderId="23" xfId="4" applyFont="1" applyBorder="1" applyAlignment="1">
      <alignment horizontal="center" vertical="center"/>
    </xf>
    <xf numFmtId="0" fontId="53" fillId="0" borderId="26" xfId="4" applyFont="1" applyBorder="1" applyAlignment="1">
      <alignment horizontal="center" vertical="center"/>
    </xf>
    <xf numFmtId="0" fontId="52" fillId="0" borderId="35" xfId="4" applyFont="1" applyBorder="1" applyAlignment="1">
      <alignment horizontal="center" vertical="center"/>
    </xf>
    <xf numFmtId="0" fontId="52" fillId="0" borderId="24" xfId="4" applyFont="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3" fillId="2" borderId="4" xfId="4" applyFont="1" applyFill="1" applyBorder="1" applyAlignment="1">
      <alignment horizontal="center" vertical="center"/>
    </xf>
    <xf numFmtId="0" fontId="52" fillId="0" borderId="22" xfId="4" applyFont="1" applyBorder="1" applyAlignment="1">
      <alignment horizontal="center" vertical="center" wrapText="1"/>
    </xf>
    <xf numFmtId="0" fontId="55" fillId="13" borderId="22" xfId="4" applyFont="1" applyFill="1" applyBorder="1" applyAlignment="1">
      <alignment horizontal="center" vertical="center"/>
    </xf>
    <xf numFmtId="0" fontId="52" fillId="0" borderId="0" xfId="4" applyFont="1" applyAlignment="1">
      <alignment horizontal="center" vertical="center" wrapText="1"/>
    </xf>
    <xf numFmtId="0" fontId="52" fillId="0" borderId="32" xfId="4" applyFont="1" applyBorder="1" applyAlignment="1">
      <alignment horizontal="center" vertical="center" wrapText="1"/>
    </xf>
    <xf numFmtId="0" fontId="52" fillId="0" borderId="34" xfId="4" applyFont="1" applyBorder="1" applyAlignment="1">
      <alignment horizontal="center" vertical="center" wrapText="1"/>
    </xf>
    <xf numFmtId="0" fontId="52" fillId="25" borderId="22" xfId="4" applyFont="1" applyFill="1" applyBorder="1" applyAlignment="1">
      <alignment horizontal="center" vertical="center" wrapText="1"/>
    </xf>
    <xf numFmtId="0" fontId="57" fillId="0" borderId="0" xfId="4" applyFont="1" applyAlignment="1">
      <alignment horizontal="center" vertical="center" wrapText="1"/>
    </xf>
    <xf numFmtId="0" fontId="44" fillId="0" borderId="0" xfId="4" applyFont="1" applyAlignment="1">
      <alignment horizontal="center"/>
    </xf>
    <xf numFmtId="0" fontId="45" fillId="0" borderId="39" xfId="4" applyFont="1" applyBorder="1" applyAlignment="1">
      <alignment horizontal="left" vertical="center"/>
    </xf>
    <xf numFmtId="0" fontId="45" fillId="0" borderId="38" xfId="4" applyFont="1" applyBorder="1" applyAlignment="1">
      <alignment horizontal="left" vertical="center"/>
    </xf>
    <xf numFmtId="0" fontId="45" fillId="0" borderId="41" xfId="4" applyFont="1" applyBorder="1" applyAlignment="1">
      <alignment horizontal="left" vertical="center"/>
    </xf>
    <xf numFmtId="0" fontId="44" fillId="0" borderId="40" xfId="4" applyFont="1" applyBorder="1" applyAlignment="1">
      <alignment horizontal="left" vertical="center"/>
    </xf>
    <xf numFmtId="0" fontId="44" fillId="0" borderId="22" xfId="4" applyFont="1" applyBorder="1" applyAlignment="1">
      <alignment horizontal="left" vertical="center"/>
    </xf>
    <xf numFmtId="0" fontId="44" fillId="0" borderId="22" xfId="4" applyFont="1" applyBorder="1" applyAlignment="1">
      <alignment horizontal="justify" vertical="center"/>
    </xf>
    <xf numFmtId="0" fontId="44" fillId="0" borderId="23" xfId="4" applyFont="1" applyBorder="1" applyAlignment="1">
      <alignment horizontal="left" vertical="center"/>
    </xf>
    <xf numFmtId="0" fontId="45" fillId="0" borderId="28" xfId="4" applyFont="1" applyBorder="1" applyAlignment="1">
      <alignment horizontal="left" vertical="center"/>
    </xf>
    <xf numFmtId="0" fontId="44" fillId="0" borderId="37" xfId="4" applyFont="1" applyBorder="1" applyAlignment="1">
      <alignment horizontal="left" vertical="center"/>
    </xf>
    <xf numFmtId="0" fontId="44" fillId="0" borderId="37" xfId="4" applyFont="1" applyBorder="1" applyAlignment="1">
      <alignment horizontal="justify" vertical="center"/>
    </xf>
    <xf numFmtId="0" fontId="44" fillId="0" borderId="44" xfId="4" applyFont="1" applyBorder="1" applyAlignment="1">
      <alignment horizontal="left"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47" fillId="0" borderId="0" xfId="0" applyFont="1" applyAlignment="1">
      <alignment horizontal="center"/>
    </xf>
    <xf numFmtId="0" fontId="47" fillId="0" borderId="6" xfId="0" applyFont="1" applyBorder="1" applyAlignment="1">
      <alignment horizontal="center"/>
    </xf>
    <xf numFmtId="0" fontId="67" fillId="0" borderId="48" xfId="0" applyFont="1" applyBorder="1" applyAlignment="1">
      <alignment horizontal="left" vertical="center"/>
    </xf>
    <xf numFmtId="0" fontId="67" fillId="0" borderId="49" xfId="0" applyFont="1" applyBorder="1" applyAlignment="1">
      <alignment horizontal="left" vertical="center"/>
    </xf>
    <xf numFmtId="0" fontId="67" fillId="0" borderId="69" xfId="0" applyFont="1" applyBorder="1" applyAlignment="1">
      <alignment horizontal="left" vertical="center"/>
    </xf>
    <xf numFmtId="0" fontId="67" fillId="0" borderId="70" xfId="0" applyFont="1" applyBorder="1" applyAlignment="1">
      <alignment horizontal="left" vertical="center"/>
    </xf>
    <xf numFmtId="0" fontId="67" fillId="0" borderId="33" xfId="0" applyFont="1" applyBorder="1" applyAlignment="1">
      <alignment horizontal="left" vertical="center"/>
    </xf>
    <xf numFmtId="0" fontId="67" fillId="0" borderId="34" xfId="0" applyFont="1" applyBorder="1" applyAlignment="1">
      <alignment horizontal="left" vertical="center"/>
    </xf>
    <xf numFmtId="0" fontId="47" fillId="0" borderId="71" xfId="0" applyFont="1" applyBorder="1" applyAlignment="1">
      <alignment horizontal="center"/>
    </xf>
    <xf numFmtId="0" fontId="47" fillId="0" borderId="27" xfId="0" applyFont="1" applyBorder="1" applyAlignment="1">
      <alignment horizontal="center"/>
    </xf>
    <xf numFmtId="0" fontId="68" fillId="26" borderId="21" xfId="0" applyFont="1" applyFill="1" applyBorder="1" applyAlignment="1">
      <alignment horizontal="center" vertical="center"/>
    </xf>
    <xf numFmtId="0" fontId="49" fillId="26" borderId="4" xfId="0" applyFont="1" applyFill="1" applyBorder="1" applyAlignment="1">
      <alignment horizontal="center" vertical="center"/>
    </xf>
    <xf numFmtId="0" fontId="68" fillId="0" borderId="48" xfId="0" applyFont="1" applyBorder="1" applyAlignment="1">
      <alignment horizontal="center" vertical="center"/>
    </xf>
    <xf numFmtId="0" fontId="68" fillId="0" borderId="49" xfId="0" applyFont="1" applyBorder="1" applyAlignment="1">
      <alignment horizontal="center" vertical="center"/>
    </xf>
    <xf numFmtId="0" fontId="68" fillId="0" borderId="69" xfId="0" applyFont="1" applyBorder="1" applyAlignment="1">
      <alignment horizontal="center" vertical="center"/>
    </xf>
    <xf numFmtId="0" fontId="68" fillId="26" borderId="13" xfId="0" applyFont="1" applyFill="1" applyBorder="1" applyAlignment="1">
      <alignment horizontal="center" vertical="center"/>
    </xf>
    <xf numFmtId="0" fontId="49" fillId="26" borderId="0" xfId="0" applyFont="1" applyFill="1" applyAlignment="1">
      <alignment horizontal="center" vertical="center"/>
    </xf>
    <xf numFmtId="0" fontId="68" fillId="0" borderId="70" xfId="0" applyFont="1" applyBorder="1" applyAlignment="1">
      <alignment horizontal="center" vertical="center"/>
    </xf>
    <xf numFmtId="0" fontId="68" fillId="0" borderId="33" xfId="0" applyFont="1" applyBorder="1" applyAlignment="1">
      <alignment horizontal="center" vertical="center"/>
    </xf>
    <xf numFmtId="0" fontId="68" fillId="0" borderId="34" xfId="0" applyFont="1" applyBorder="1" applyAlignment="1">
      <alignment horizontal="center" vertical="center"/>
    </xf>
    <xf numFmtId="0" fontId="68" fillId="26" borderId="14" xfId="0" applyFont="1" applyFill="1" applyBorder="1" applyAlignment="1">
      <alignment horizontal="center" vertical="center"/>
    </xf>
    <xf numFmtId="0" fontId="49" fillId="26" borderId="7" xfId="0" applyFont="1" applyFill="1" applyBorder="1" applyAlignment="1">
      <alignment horizontal="center" vertical="center"/>
    </xf>
    <xf numFmtId="0" fontId="68" fillId="0" borderId="72" xfId="0" applyFont="1" applyBorder="1" applyAlignment="1">
      <alignment horizontal="center" vertical="center"/>
    </xf>
    <xf numFmtId="0" fontId="68" fillId="0" borderId="73" xfId="0" applyFont="1" applyBorder="1" applyAlignment="1">
      <alignment horizontal="center" vertical="center"/>
    </xf>
    <xf numFmtId="0" fontId="68" fillId="0" borderId="74" xfId="0" applyFont="1" applyBorder="1" applyAlignment="1">
      <alignment horizontal="center" vertical="center"/>
    </xf>
  </cellXfs>
  <cellStyles count="5">
    <cellStyle name="Hipervínculo" xfId="2" builtinId="8"/>
    <cellStyle name="Millares 2" xfId="3" xr:uid="{00000000-0005-0000-0000-000001000000}"/>
    <cellStyle name="Normal" xfId="0" builtinId="0"/>
    <cellStyle name="Normal - Style1 2" xfId="1" xr:uid="{00000000-0005-0000-0000-000003000000}"/>
    <cellStyle name="Normal 9" xfId="4" xr:uid="{00000000-0005-0000-0000-000004000000}"/>
  </cellStyles>
  <dxfs count="22">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BE0754"/>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740341</xdr:colOff>
      <xdr:row>0</xdr:row>
      <xdr:rowOff>99102</xdr:rowOff>
    </xdr:from>
    <xdr:to>
      <xdr:col>2</xdr:col>
      <xdr:colOff>1575904</xdr:colOff>
      <xdr:row>3</xdr:row>
      <xdr:rowOff>105723</xdr:rowOff>
    </xdr:to>
    <xdr:pic>
      <xdr:nvPicPr>
        <xdr:cNvPr id="2" name="Imagen 1">
          <a:extLst>
            <a:ext uri="{FF2B5EF4-FFF2-40B4-BE49-F238E27FC236}">
              <a16:creationId xmlns:a16="http://schemas.microsoft.com/office/drawing/2014/main" id="{0D526B4E-09D9-48F8-AF02-210634BD5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624" y="99102"/>
          <a:ext cx="835563" cy="453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12</xdr:row>
      <xdr:rowOff>9525</xdr:rowOff>
    </xdr:from>
    <xdr:to>
      <xdr:col>2</xdr:col>
      <xdr:colOff>1371600</xdr:colOff>
      <xdr:row>15</xdr:row>
      <xdr:rowOff>420925</xdr:rowOff>
    </xdr:to>
    <xdr:pic>
      <xdr:nvPicPr>
        <xdr:cNvPr id="5" name="Imagen 4">
          <a:extLst>
            <a:ext uri="{FF2B5EF4-FFF2-40B4-BE49-F238E27FC236}">
              <a16:creationId xmlns:a16="http://schemas.microsoft.com/office/drawing/2014/main" id="{282CAA69-071C-4FFD-9EAD-F34A53110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2181225"/>
          <a:ext cx="1476375" cy="84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C3CDE7EE-1019-48CC-8885-3384FDCCA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091377" cy="81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454446</xdr:colOff>
      <xdr:row>4</xdr:row>
      <xdr:rowOff>42333</xdr:rowOff>
    </xdr:from>
    <xdr:to>
      <xdr:col>1</xdr:col>
      <xdr:colOff>1672166</xdr:colOff>
      <xdr:row>7</xdr:row>
      <xdr:rowOff>228838</xdr:rowOff>
    </xdr:to>
    <xdr:pic>
      <xdr:nvPicPr>
        <xdr:cNvPr id="4" name="Imagen 3">
          <a:extLst>
            <a:ext uri="{FF2B5EF4-FFF2-40B4-BE49-F238E27FC236}">
              <a16:creationId xmlns:a16="http://schemas.microsoft.com/office/drawing/2014/main" id="{67DD10BC-6E55-4DA9-BF8C-0E41FCCAF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4446" y="42333"/>
          <a:ext cx="1779695" cy="1015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98087</xdr:colOff>
      <xdr:row>0</xdr:row>
      <xdr:rowOff>128222</xdr:rowOff>
    </xdr:from>
    <xdr:to>
      <xdr:col>1</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137775</xdr:colOff>
      <xdr:row>0</xdr:row>
      <xdr:rowOff>88537</xdr:rowOff>
    </xdr:from>
    <xdr:to>
      <xdr:col>0</xdr:col>
      <xdr:colOff>1143001</xdr:colOff>
      <xdr:row>0</xdr:row>
      <xdr:rowOff>1121621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5" y="88537"/>
          <a:ext cx="1005226" cy="1033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l.parraga\Downloads\F-FI-1384%20Matriz%20General%20de%20Riesgos%20de%20Corrupci&#243;n%20V.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row r="32">
          <cell r="A32">
            <v>27</v>
          </cell>
          <cell r="B32" t="str">
            <v>Gestión Contractual</v>
          </cell>
          <cell r="C32" t="str">
            <v>~ Por falencias en el conocimiento de los contratistas  y origen de sus recursos o activos
~ Por suscribir contratos con personas naturales o juridicas con infracciones por el Consejo de Seguridad de las Naciones Unidas o incluidas en otras listas vinculantes o de control.</v>
          </cell>
          <cell r="D32" t="str">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ell>
          <cell r="E32" t="str">
            <v xml:space="preserve">~Responsabilidades penales, disciplinarias y fiscales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refreshError="1"/>
      <sheetData sheetId="1" refreshError="1"/>
      <sheetData sheetId="2" refreshError="1"/>
      <sheetData sheetId="3" refreshError="1"/>
      <sheetData sheetId="4" refreshError="1"/>
      <sheetData sheetId="5" refreshError="1">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8.xml"/><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zoomScale="80" zoomScaleNormal="80" zoomScaleSheetLayoutView="80" workbookViewId="0"/>
  </sheetViews>
  <sheetFormatPr baseColWidth="10" defaultColWidth="11.42578125" defaultRowHeight="15" x14ac:dyDescent="0.25"/>
  <cols>
    <col min="1" max="1" width="51" customWidth="1"/>
    <col min="2" max="3" width="57.42578125" customWidth="1"/>
    <col min="4" max="4" width="21.5703125" bestFit="1" customWidth="1"/>
    <col min="5" max="5" width="29.42578125" customWidth="1"/>
  </cols>
  <sheetData>
    <row r="1" spans="1:5" s="105" customFormat="1" ht="145.5" customHeight="1" thickBot="1" x14ac:dyDescent="0.3">
      <c r="A1" s="104"/>
      <c r="B1" s="389" t="s">
        <v>0</v>
      </c>
      <c r="C1" s="389"/>
      <c r="D1" s="389"/>
      <c r="E1" s="99" t="s">
        <v>1</v>
      </c>
    </row>
    <row r="2" spans="1:5" s="105" customFormat="1" ht="22.5" customHeight="1" thickBot="1" x14ac:dyDescent="0.3">
      <c r="A2" s="160"/>
      <c r="B2" s="158"/>
      <c r="C2" s="159"/>
      <c r="D2" s="159"/>
      <c r="E2" s="99"/>
    </row>
    <row r="3" spans="1:5" s="76" customFormat="1" ht="35.25" customHeight="1" thickBot="1" x14ac:dyDescent="0.3">
      <c r="A3" s="390" t="s">
        <v>2</v>
      </c>
      <c r="B3" s="391"/>
      <c r="C3" s="380" t="s">
        <v>3</v>
      </c>
      <c r="D3" s="381"/>
      <c r="E3" s="382"/>
    </row>
    <row r="4" spans="1:5" s="76" customFormat="1" ht="60.75" customHeight="1" x14ac:dyDescent="0.25">
      <c r="A4" s="392" t="s">
        <v>4</v>
      </c>
      <c r="B4" s="393"/>
      <c r="C4" s="392" t="s">
        <v>5</v>
      </c>
      <c r="D4" s="396"/>
      <c r="E4" s="393"/>
    </row>
    <row r="5" spans="1:5" s="76" customFormat="1" ht="60.75" customHeight="1" thickBot="1" x14ac:dyDescent="0.3">
      <c r="A5" s="394"/>
      <c r="B5" s="395"/>
      <c r="C5" s="394"/>
      <c r="D5" s="397"/>
      <c r="E5" s="395"/>
    </row>
    <row r="6" spans="1:5" s="76" customFormat="1" ht="36.75" customHeight="1" thickBot="1" x14ac:dyDescent="0.3">
      <c r="A6" s="380" t="s">
        <v>6</v>
      </c>
      <c r="B6" s="381"/>
      <c r="C6" s="381"/>
      <c r="D6" s="381"/>
      <c r="E6" s="382"/>
    </row>
    <row r="7" spans="1:5" s="76" customFormat="1" ht="368.25" customHeight="1" thickBot="1" x14ac:dyDescent="0.3">
      <c r="A7" s="383" t="s">
        <v>7</v>
      </c>
      <c r="B7" s="384"/>
      <c r="C7" s="384"/>
      <c r="D7" s="384"/>
      <c r="E7" s="385"/>
    </row>
    <row r="8" spans="1:5" s="76" customFormat="1" ht="37.5" customHeight="1" thickBot="1" x14ac:dyDescent="0.3">
      <c r="A8" s="380" t="s">
        <v>8</v>
      </c>
      <c r="B8" s="381"/>
      <c r="C8" s="381"/>
      <c r="D8" s="381"/>
      <c r="E8" s="382"/>
    </row>
    <row r="9" spans="1:5" s="107" customFormat="1" ht="86.25" customHeight="1" thickBot="1" x14ac:dyDescent="0.25">
      <c r="A9" s="386" t="s">
        <v>9</v>
      </c>
      <c r="B9" s="387"/>
      <c r="C9" s="387"/>
      <c r="D9" s="387"/>
      <c r="E9" s="388"/>
    </row>
    <row r="10" spans="1:5" ht="18.75" thickBot="1" x14ac:dyDescent="0.3">
      <c r="A10" s="380" t="s">
        <v>10</v>
      </c>
      <c r="B10" s="381"/>
      <c r="C10" s="381"/>
      <c r="D10" s="381"/>
      <c r="E10" s="382"/>
    </row>
    <row r="11" spans="1:5" ht="19.5" thickBot="1" x14ac:dyDescent="0.3">
      <c r="A11" s="195" t="s">
        <v>11</v>
      </c>
      <c r="B11" s="195" t="s">
        <v>12</v>
      </c>
      <c r="C11" s="195" t="s">
        <v>13</v>
      </c>
      <c r="D11" s="195" t="s">
        <v>14</v>
      </c>
      <c r="E11" s="195" t="s">
        <v>15</v>
      </c>
    </row>
    <row r="12" spans="1:5" ht="60" x14ac:dyDescent="0.25">
      <c r="A12" s="192">
        <v>23</v>
      </c>
      <c r="B12" s="192" t="s">
        <v>16</v>
      </c>
      <c r="C12" s="193" t="s">
        <v>17</v>
      </c>
      <c r="D12" s="192">
        <v>64529</v>
      </c>
      <c r="E12" s="194" t="s">
        <v>18</v>
      </c>
    </row>
  </sheetData>
  <mergeCells count="10">
    <mergeCell ref="A10:E10"/>
    <mergeCell ref="A7:E7"/>
    <mergeCell ref="A8:E8"/>
    <mergeCell ref="A9:E9"/>
    <mergeCell ref="B1:D1"/>
    <mergeCell ref="A3:B3"/>
    <mergeCell ref="C3:E3"/>
    <mergeCell ref="A4:B5"/>
    <mergeCell ref="C4:E5"/>
    <mergeCell ref="A6:E6"/>
  </mergeCells>
  <hyperlinks>
    <hyperlink ref="E12" r:id="rId1" xr:uid="{00000000-0004-0000-0000-000000000000}"/>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R46"/>
  <sheetViews>
    <sheetView showGridLines="0" topLeftCell="L1" zoomScale="90" zoomScaleNormal="90" zoomScaleSheetLayoutView="90" workbookViewId="0">
      <pane ySplit="5" topLeftCell="A7" activePane="bottomLeft" state="frozen"/>
      <selection pane="bottomLeft" activeCell="A6" sqref="A6"/>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72.42578125" style="107" customWidth="1"/>
    <col min="7" max="7" width="23.140625" style="107" customWidth="1"/>
    <col min="8" max="8" width="22.5703125" style="107" customWidth="1"/>
    <col min="9" max="9" width="25.42578125" style="107" customWidth="1"/>
    <col min="10" max="10" width="23.85546875" style="107"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24" thickBot="1" x14ac:dyDescent="0.4">
      <c r="A1" s="441"/>
      <c r="B1" s="442"/>
      <c r="C1" s="517" t="s">
        <v>0</v>
      </c>
      <c r="D1" s="517"/>
      <c r="E1" s="517"/>
      <c r="F1" s="517"/>
      <c r="G1" s="517"/>
      <c r="H1" s="517"/>
      <c r="I1" s="517"/>
      <c r="J1" s="517"/>
      <c r="K1" s="517"/>
      <c r="L1" s="517"/>
      <c r="M1" s="517"/>
      <c r="N1" s="517"/>
      <c r="O1" s="517"/>
      <c r="P1" s="517"/>
      <c r="Q1" s="518" t="s">
        <v>1</v>
      </c>
      <c r="R1" s="519"/>
    </row>
    <row r="2" spans="1:18" s="105" customFormat="1" ht="24" thickBot="1" x14ac:dyDescent="0.4">
      <c r="C2" s="138"/>
      <c r="D2" s="138"/>
      <c r="E2" s="138"/>
      <c r="F2" s="138"/>
      <c r="G2" s="138"/>
      <c r="H2" s="138"/>
      <c r="I2" s="138"/>
      <c r="J2" s="138"/>
      <c r="K2" s="138"/>
      <c r="L2" s="138"/>
      <c r="M2" s="138"/>
      <c r="N2" s="138"/>
      <c r="O2" s="138"/>
      <c r="P2" s="138"/>
      <c r="Q2" s="139"/>
      <c r="R2" s="140"/>
    </row>
    <row r="3" spans="1:18" s="127" customFormat="1" ht="18" x14ac:dyDescent="0.25">
      <c r="A3" s="480" t="s">
        <v>484</v>
      </c>
      <c r="B3" s="481"/>
      <c r="C3" s="481"/>
      <c r="D3" s="481"/>
      <c r="E3" s="481"/>
      <c r="F3" s="481"/>
      <c r="G3" s="481"/>
      <c r="H3" s="481"/>
      <c r="I3" s="481"/>
      <c r="J3" s="481"/>
      <c r="K3" s="481"/>
      <c r="L3" s="481"/>
      <c r="M3" s="481"/>
      <c r="N3" s="481"/>
      <c r="O3" s="481"/>
      <c r="P3" s="481"/>
      <c r="Q3" s="481"/>
      <c r="R3" s="482"/>
    </row>
    <row r="4" spans="1:18" s="127" customFormat="1" ht="18.75" thickBot="1" x14ac:dyDescent="0.3">
      <c r="A4" s="483"/>
      <c r="B4" s="484"/>
      <c r="C4" s="484"/>
      <c r="D4" s="484"/>
      <c r="E4" s="484"/>
      <c r="F4" s="484"/>
      <c r="G4" s="484"/>
      <c r="H4" s="484"/>
      <c r="I4" s="484"/>
      <c r="J4" s="484"/>
      <c r="K4" s="484"/>
      <c r="L4" s="484"/>
      <c r="M4" s="484"/>
      <c r="N4" s="484"/>
      <c r="O4" s="484"/>
      <c r="P4" s="484"/>
      <c r="Q4" s="484"/>
      <c r="R4" s="485"/>
    </row>
    <row r="5" spans="1:18" ht="64.5" thickBot="1" x14ac:dyDescent="0.25">
      <c r="A5" s="224" t="s">
        <v>99</v>
      </c>
      <c r="B5" s="225" t="s">
        <v>100</v>
      </c>
      <c r="C5" s="225" t="s">
        <v>102</v>
      </c>
      <c r="D5" s="226" t="s">
        <v>485</v>
      </c>
      <c r="E5" s="226" t="s">
        <v>486</v>
      </c>
      <c r="F5" s="226" t="s">
        <v>487</v>
      </c>
      <c r="G5" s="226" t="s">
        <v>488</v>
      </c>
      <c r="H5" s="226" t="s">
        <v>489</v>
      </c>
      <c r="I5" s="227" t="s">
        <v>490</v>
      </c>
      <c r="J5" s="226" t="s">
        <v>491</v>
      </c>
      <c r="K5" s="227" t="s">
        <v>492</v>
      </c>
      <c r="L5" s="227" t="s">
        <v>493</v>
      </c>
      <c r="M5" s="227" t="s">
        <v>494</v>
      </c>
      <c r="N5" s="227" t="s">
        <v>495</v>
      </c>
      <c r="O5" s="227" t="s">
        <v>496</v>
      </c>
      <c r="P5" s="227" t="s">
        <v>497</v>
      </c>
      <c r="Q5" s="227" t="s">
        <v>498</v>
      </c>
      <c r="R5" s="309" t="s">
        <v>499</v>
      </c>
    </row>
    <row r="6" spans="1:18" ht="242.25" x14ac:dyDescent="0.2">
      <c r="A6" s="206">
        <v>1</v>
      </c>
      <c r="B6" s="220" t="str">
        <f>+VLOOKUP(A6,'[1]IDENTIFICACIÓN DEL RC'!$A$6:$E$34,2,0)</f>
        <v>Acceso y Fortalecimiento a la Justicia</v>
      </c>
      <c r="C6" s="215" t="str">
        <f>+VLOOKUP('CONTROL DEL RC_SEGUIMIENTO'!A6,'[1]IDENTIFICACIÓN DEL RC'!$A$6:$E$34,4,0)</f>
        <v>Posibilidad de Registro de información errada en los informes de procesos vinculados al PDJJR (Programa de Justicia Juvenil Restaurativa)</v>
      </c>
      <c r="D6" s="220">
        <v>1</v>
      </c>
      <c r="E6" s="220" t="s">
        <v>500</v>
      </c>
      <c r="F6" s="220" t="s">
        <v>501</v>
      </c>
      <c r="G6" s="214" t="s">
        <v>502</v>
      </c>
      <c r="H6" s="214" t="s">
        <v>503</v>
      </c>
      <c r="I6" s="214" t="s">
        <v>504</v>
      </c>
      <c r="J6" s="220" t="s">
        <v>505</v>
      </c>
      <c r="K6" s="214" t="s">
        <v>506</v>
      </c>
      <c r="L6" s="214" t="s">
        <v>507</v>
      </c>
      <c r="M6" s="214" t="s">
        <v>508</v>
      </c>
      <c r="N6" s="214">
        <f>SUM(IF(G6="Preventivo",15,IF(G6="Detectivo",10,0)),
IF(H6="Asignado",15,0),
IF(I6="Adecuado",15,0),
IF(J6="Completa",10,IF(J6="Incompleta",5,0)),
IF(K6="Confiable",15,0),
IF(L6="SI",15,0),
IF(M6="Oportuna",15,0))</f>
        <v>100</v>
      </c>
      <c r="O6" s="214" t="str">
        <f>IF(N6&gt;=96,"Fuerte",IF(AND(N6&gt;=85,N6&lt;96),"Moderado",IF(AND(N6&lt;=84,N6&gt;=0),"Debil","")))</f>
        <v>Fuerte</v>
      </c>
      <c r="P6" s="214" t="s">
        <v>509</v>
      </c>
      <c r="Q6" s="220"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353" t="str">
        <f>IF(Q6="Fuerte","No","SI")</f>
        <v>No</v>
      </c>
    </row>
    <row r="7" spans="1:18" ht="142.5" x14ac:dyDescent="0.2">
      <c r="A7" s="118">
        <v>2</v>
      </c>
      <c r="B7" s="113" t="str">
        <f>+VLOOKUP(A7,'[1]IDENTIFICACIÓN DEL RC'!$A$6:$E$34,2,0)</f>
        <v>Acceso y Fortalecimiento a la Justicia</v>
      </c>
      <c r="C7" s="229" t="str">
        <f>+VLOOKUP('CONTROL DEL RC_SEGUIMIENTO'!A7,'[1]IDENTIFICACIÓN DEL RC'!$A$6:$E$34,4,0)</f>
        <v>Posibilidad de actuaciones inadecuadas por parte de funcionarios y colaboradores de la Dirección de Acceso a la Justicia por el recibimiento de dadivas</v>
      </c>
      <c r="D7" s="113">
        <v>1</v>
      </c>
      <c r="E7" s="113" t="s">
        <v>500</v>
      </c>
      <c r="F7" s="113" t="s">
        <v>510</v>
      </c>
      <c r="G7" s="112" t="s">
        <v>502</v>
      </c>
      <c r="H7" s="112" t="s">
        <v>503</v>
      </c>
      <c r="I7" s="112" t="s">
        <v>504</v>
      </c>
      <c r="J7" s="113" t="s">
        <v>505</v>
      </c>
      <c r="K7" s="112" t="s">
        <v>506</v>
      </c>
      <c r="L7" s="112" t="s">
        <v>507</v>
      </c>
      <c r="M7" s="112" t="s">
        <v>508</v>
      </c>
      <c r="N7" s="112">
        <f t="shared" ref="N7:N46" si="0">SUM(IF(G7="Preventivo",15,IF(G7="Detectivo",10,0)),
IF(H7="Asignado",15,0),
IF(I7="Adecuado",15,0),
IF(J7="Completa",10,IF(J7="Incompleta",5,0)),
IF(K7="Confiable",15,0),
IF(L7="SI",15,0),
IF(M7="Oportuna",15,0))</f>
        <v>100</v>
      </c>
      <c r="O7" s="112" t="str">
        <f t="shared" ref="O7:O46" si="1">IF(N7&gt;=96,"Fuerte",IF(AND(N7&gt;=85,N7&lt;96),"Moderado",IF(AND(N7&lt;=84,N7&gt;=0),"Debil","")))</f>
        <v>Fuerte</v>
      </c>
      <c r="P7" s="112" t="s">
        <v>509</v>
      </c>
      <c r="Q7" s="113"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354" t="str">
        <f t="shared" ref="R7:R46" si="3">IF(Q7="Fuerte","No","SI")</f>
        <v>No</v>
      </c>
    </row>
    <row r="8" spans="1:18" ht="99.75" x14ac:dyDescent="0.2">
      <c r="A8" s="118">
        <v>2</v>
      </c>
      <c r="B8" s="113" t="str">
        <f>+VLOOKUP(A8,'[1]IDENTIFICACIÓN DEL RC'!$A$6:$E$34,2,0)</f>
        <v>Acceso y Fortalecimiento a la Justicia</v>
      </c>
      <c r="C8" s="229" t="str">
        <f>+VLOOKUP('CONTROL DEL RC_SEGUIMIENTO'!A8,'[1]IDENTIFICACIÓN DEL RC'!$A$6:$E$34,4,0)</f>
        <v>Posibilidad de actuaciones inadecuadas por parte de funcionarios y colaboradores de la Dirección de Acceso a la Justicia por el recibimiento de dadivas</v>
      </c>
      <c r="D8" s="113">
        <v>2</v>
      </c>
      <c r="E8" s="113" t="s">
        <v>500</v>
      </c>
      <c r="F8" s="113" t="s">
        <v>511</v>
      </c>
      <c r="G8" s="112" t="s">
        <v>502</v>
      </c>
      <c r="H8" s="112" t="s">
        <v>503</v>
      </c>
      <c r="I8" s="112" t="s">
        <v>504</v>
      </c>
      <c r="J8" s="113" t="s">
        <v>505</v>
      </c>
      <c r="K8" s="112" t="s">
        <v>506</v>
      </c>
      <c r="L8" s="112" t="s">
        <v>507</v>
      </c>
      <c r="M8" s="112" t="s">
        <v>508</v>
      </c>
      <c r="N8" s="112">
        <f t="shared" si="0"/>
        <v>100</v>
      </c>
      <c r="O8" s="112" t="str">
        <f t="shared" si="1"/>
        <v>Fuerte</v>
      </c>
      <c r="P8" s="112" t="s">
        <v>509</v>
      </c>
      <c r="Q8" s="113" t="str">
        <f t="shared" si="2"/>
        <v>Fuerte</v>
      </c>
      <c r="R8" s="354" t="str">
        <f t="shared" si="3"/>
        <v>No</v>
      </c>
    </row>
    <row r="9" spans="1:18" ht="142.5" x14ac:dyDescent="0.2">
      <c r="A9" s="118">
        <v>3</v>
      </c>
      <c r="B9" s="113" t="str">
        <f>+VLOOKUP(A9,'[1]IDENTIFICACIÓN DEL RC'!$A$6:$E$34,2,0)</f>
        <v>Acceso y Fortalecimiento a la Justicia</v>
      </c>
      <c r="C9" s="229" t="str">
        <f>+VLOOKUP('CONTROL DEL RC_SEGUIMIENTO'!A9,'[1]IDENTIFICACIÓN DEL RC'!$A$6:$E$34,4,0)</f>
        <v>Posibilidad de presentar Inconsistencias en los reportes relacionados al Plan de Acción a la Justicia</v>
      </c>
      <c r="D9" s="113">
        <v>1</v>
      </c>
      <c r="E9" s="113" t="s">
        <v>500</v>
      </c>
      <c r="F9" s="113" t="s">
        <v>512</v>
      </c>
      <c r="G9" s="112" t="s">
        <v>502</v>
      </c>
      <c r="H9" s="112" t="s">
        <v>503</v>
      </c>
      <c r="I9" s="112" t="s">
        <v>504</v>
      </c>
      <c r="J9" s="113" t="s">
        <v>505</v>
      </c>
      <c r="K9" s="112" t="s">
        <v>506</v>
      </c>
      <c r="L9" s="112" t="s">
        <v>507</v>
      </c>
      <c r="M9" s="112" t="s">
        <v>508</v>
      </c>
      <c r="N9" s="112">
        <f t="shared" si="0"/>
        <v>100</v>
      </c>
      <c r="O9" s="112" t="str">
        <f t="shared" si="1"/>
        <v>Fuerte</v>
      </c>
      <c r="P9" s="112" t="s">
        <v>509</v>
      </c>
      <c r="Q9" s="113" t="str">
        <f t="shared" si="2"/>
        <v>Fuerte</v>
      </c>
      <c r="R9" s="354" t="str">
        <f t="shared" si="3"/>
        <v>No</v>
      </c>
    </row>
    <row r="10" spans="1:18" ht="228" x14ac:dyDescent="0.2">
      <c r="A10" s="118">
        <v>4</v>
      </c>
      <c r="B10" s="113" t="str">
        <f>+VLOOKUP(A10,'[1]IDENTIFICACIÓN DEL RC'!$A$6:$E$34,2,0)</f>
        <v>Gestión Integral a las Personas Privadas de la Libertad -PPL-</v>
      </c>
      <c r="C10" s="229" t="str">
        <f>+VLOOKUP('CONTROL DEL RC_SEGUIMIENTO'!A10,'[1]IDENTIFICACIÓN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13">
        <v>1</v>
      </c>
      <c r="E10" s="113" t="s">
        <v>500</v>
      </c>
      <c r="F10" s="355" t="s">
        <v>513</v>
      </c>
      <c r="G10" s="112" t="s">
        <v>502</v>
      </c>
      <c r="H10" s="112" t="s">
        <v>503</v>
      </c>
      <c r="I10" s="112" t="s">
        <v>504</v>
      </c>
      <c r="J10" s="113" t="s">
        <v>505</v>
      </c>
      <c r="K10" s="112" t="s">
        <v>506</v>
      </c>
      <c r="L10" s="112" t="s">
        <v>507</v>
      </c>
      <c r="M10" s="112" t="s">
        <v>508</v>
      </c>
      <c r="N10" s="112">
        <f t="shared" si="0"/>
        <v>100</v>
      </c>
      <c r="O10" s="112" t="str">
        <f t="shared" si="1"/>
        <v>Fuerte</v>
      </c>
      <c r="P10" s="112" t="s">
        <v>509</v>
      </c>
      <c r="Q10" s="113" t="str">
        <f t="shared" si="2"/>
        <v>Fuerte</v>
      </c>
      <c r="R10" s="354" t="str">
        <f t="shared" si="3"/>
        <v>No</v>
      </c>
    </row>
    <row r="11" spans="1:18" ht="84" x14ac:dyDescent="0.2">
      <c r="A11" s="118">
        <v>5</v>
      </c>
      <c r="B11" s="113" t="str">
        <f>+VLOOKUP(A11,'[1]IDENTIFICACIÓN DEL RC'!$A$6:$E$34,2,0)</f>
        <v>Gestión Integral a las Personas Privadas de la Libertad -PPL-</v>
      </c>
      <c r="C11" s="229" t="str">
        <f>+VLOOKUP('CONTROL DEL RC_SEGUIMIENTO'!A11,'[1]IDENTIFICACIÓN DEL RC'!$A$6:$E$34,4,0)</f>
        <v>Posibilidad de Beneficio a particulares o a terceros derivados de la Custodia y Vigilancia a las PPL</v>
      </c>
      <c r="D11" s="113">
        <v>1</v>
      </c>
      <c r="E11" s="113" t="s">
        <v>500</v>
      </c>
      <c r="F11" s="355" t="s">
        <v>514</v>
      </c>
      <c r="G11" s="112" t="s">
        <v>502</v>
      </c>
      <c r="H11" s="112" t="s">
        <v>503</v>
      </c>
      <c r="I11" s="112" t="s">
        <v>504</v>
      </c>
      <c r="J11" s="113" t="s">
        <v>505</v>
      </c>
      <c r="K11" s="112" t="s">
        <v>506</v>
      </c>
      <c r="L11" s="112" t="s">
        <v>507</v>
      </c>
      <c r="M11" s="112" t="s">
        <v>508</v>
      </c>
      <c r="N11" s="112">
        <f t="shared" si="0"/>
        <v>100</v>
      </c>
      <c r="O11" s="112" t="str">
        <f t="shared" si="1"/>
        <v>Fuerte</v>
      </c>
      <c r="P11" s="112" t="s">
        <v>509</v>
      </c>
      <c r="Q11" s="113" t="str">
        <f t="shared" si="2"/>
        <v>Fuerte</v>
      </c>
      <c r="R11" s="354" t="str">
        <f t="shared" si="3"/>
        <v>No</v>
      </c>
    </row>
    <row r="12" spans="1:18" ht="144" x14ac:dyDescent="0.2">
      <c r="A12" s="118">
        <v>6</v>
      </c>
      <c r="B12" s="113" t="str">
        <f>+VLOOKUP(A12,'[1]IDENTIFICACIÓN DEL RC'!$A$6:$E$34,2,0)</f>
        <v>Gestión Integral a las Personas Privadas de la Libertad -PPL-</v>
      </c>
      <c r="C12" s="229" t="str">
        <f>+VLOOKUP('CONTROL DEL RC_SEGUIMIENTO'!A12,'[1]IDENTIFICACIÓN DEL RC'!$A$6:$E$34,4,0)</f>
        <v>Posibilidad de Beneficio a particulares o a terceros derivados de los trámites Jurídicos</v>
      </c>
      <c r="D12" s="113">
        <v>1</v>
      </c>
      <c r="E12" s="113" t="s">
        <v>500</v>
      </c>
      <c r="F12" s="355" t="s">
        <v>515</v>
      </c>
      <c r="G12" s="112" t="s">
        <v>502</v>
      </c>
      <c r="H12" s="112" t="s">
        <v>503</v>
      </c>
      <c r="I12" s="112" t="s">
        <v>504</v>
      </c>
      <c r="J12" s="113" t="s">
        <v>505</v>
      </c>
      <c r="K12" s="112" t="s">
        <v>506</v>
      </c>
      <c r="L12" s="112" t="s">
        <v>507</v>
      </c>
      <c r="M12" s="112" t="s">
        <v>508</v>
      </c>
      <c r="N12" s="112">
        <f t="shared" si="0"/>
        <v>100</v>
      </c>
      <c r="O12" s="112" t="str">
        <f t="shared" si="1"/>
        <v>Fuerte</v>
      </c>
      <c r="P12" s="112" t="s">
        <v>509</v>
      </c>
      <c r="Q12" s="113" t="str">
        <f t="shared" si="2"/>
        <v>Fuerte</v>
      </c>
      <c r="R12" s="354" t="str">
        <f t="shared" si="3"/>
        <v>No</v>
      </c>
    </row>
    <row r="13" spans="1:18" ht="213.75" x14ac:dyDescent="0.2">
      <c r="A13" s="118">
        <v>7</v>
      </c>
      <c r="B13" s="113" t="str">
        <f>+VLOOKUP(A13,'[1]IDENTIFICACIÓN DEL RC'!$A$6:$E$34,2,0)</f>
        <v>Control Disciplinario</v>
      </c>
      <c r="C13" s="229" t="str">
        <f>+VLOOKUP('CONTROL DEL RC_SEGUIMIENTO'!A13,'[1]IDENTIFICACIÓN DEL RC'!$A$6:$E$34,4,0)</f>
        <v>Posibilidad de desviaciones en las Investigaciones originadas por prácticas indebidas</v>
      </c>
      <c r="D13" s="113">
        <v>1</v>
      </c>
      <c r="E13" s="113" t="s">
        <v>500</v>
      </c>
      <c r="F13" s="113" t="s">
        <v>516</v>
      </c>
      <c r="G13" s="112" t="s">
        <v>502</v>
      </c>
      <c r="H13" s="112" t="s">
        <v>503</v>
      </c>
      <c r="I13" s="112" t="s">
        <v>504</v>
      </c>
      <c r="J13" s="113" t="s">
        <v>505</v>
      </c>
      <c r="K13" s="112" t="s">
        <v>506</v>
      </c>
      <c r="L13" s="112" t="s">
        <v>507</v>
      </c>
      <c r="M13" s="112" t="s">
        <v>508</v>
      </c>
      <c r="N13" s="112">
        <f t="shared" si="0"/>
        <v>100</v>
      </c>
      <c r="O13" s="112" t="str">
        <f t="shared" si="1"/>
        <v>Fuerte</v>
      </c>
      <c r="P13" s="112" t="s">
        <v>509</v>
      </c>
      <c r="Q13" s="113" t="str">
        <f t="shared" si="2"/>
        <v>Fuerte</v>
      </c>
      <c r="R13" s="354" t="str">
        <f t="shared" si="3"/>
        <v>No</v>
      </c>
    </row>
    <row r="14" spans="1:18" ht="156.75" x14ac:dyDescent="0.2">
      <c r="A14" s="118">
        <v>8</v>
      </c>
      <c r="B14" s="113" t="str">
        <f>+VLOOKUP(A14,'[1]IDENTIFICACIÓN DEL RC'!$A$6:$E$34,2,0)</f>
        <v>Administración de Bienes Muebles e Inmuebles para el Fortalecimiento de las Capacidades Operativas</v>
      </c>
      <c r="C14" s="229" t="str">
        <f>+VLOOKUP('CONTROL DEL RC_SEGUIMIENTO'!A14,'[1]IDENTIFICACIÓN DEL RC'!$A$6:$E$34,4,0)</f>
        <v>Posibilidad de suministro de combustible por parte de los proveedores a vehículos que no son de propiedad o no están a cargo de la SDSCJ para beneficio propio o de terceros</v>
      </c>
      <c r="D14" s="113">
        <v>1</v>
      </c>
      <c r="E14" s="113" t="s">
        <v>500</v>
      </c>
      <c r="F14" s="113" t="s">
        <v>517</v>
      </c>
      <c r="G14" s="112" t="s">
        <v>502</v>
      </c>
      <c r="H14" s="112" t="s">
        <v>503</v>
      </c>
      <c r="I14" s="112" t="s">
        <v>504</v>
      </c>
      <c r="J14" s="113" t="s">
        <v>505</v>
      </c>
      <c r="K14" s="112" t="s">
        <v>506</v>
      </c>
      <c r="L14" s="112" t="s">
        <v>507</v>
      </c>
      <c r="M14" s="112" t="s">
        <v>508</v>
      </c>
      <c r="N14" s="112">
        <f t="shared" si="0"/>
        <v>100</v>
      </c>
      <c r="O14" s="112" t="str">
        <f t="shared" si="1"/>
        <v>Fuerte</v>
      </c>
      <c r="P14" s="112" t="s">
        <v>509</v>
      </c>
      <c r="Q14" s="113" t="str">
        <f t="shared" si="2"/>
        <v>Fuerte</v>
      </c>
      <c r="R14" s="354" t="str">
        <f t="shared" si="3"/>
        <v>No</v>
      </c>
    </row>
    <row r="15" spans="1:18" ht="142.5" x14ac:dyDescent="0.2">
      <c r="A15" s="118">
        <v>8</v>
      </c>
      <c r="B15" s="113" t="str">
        <f>+VLOOKUP(A15,'[1]IDENTIFICACIÓN DEL RC'!$A$6:$E$34,2,0)</f>
        <v>Administración de Bienes Muebles e Inmuebles para el Fortalecimiento de las Capacidades Operativas</v>
      </c>
      <c r="C15" s="229" t="str">
        <f>+VLOOKUP('CONTROL DEL RC_SEGUIMIENTO'!A15,'[1]IDENTIFICACIÓN DEL RC'!$A$6:$E$34,4,0)</f>
        <v>Posibilidad de suministro de combustible por parte de los proveedores a vehículos que no son de propiedad o no están a cargo de la SDSCJ para beneficio propio o de terceros</v>
      </c>
      <c r="D15" s="113">
        <v>2</v>
      </c>
      <c r="E15" s="113" t="s">
        <v>500</v>
      </c>
      <c r="F15" s="113" t="s">
        <v>518</v>
      </c>
      <c r="G15" s="112" t="s">
        <v>519</v>
      </c>
      <c r="H15" s="112" t="s">
        <v>503</v>
      </c>
      <c r="I15" s="112" t="s">
        <v>504</v>
      </c>
      <c r="J15" s="113" t="s">
        <v>505</v>
      </c>
      <c r="K15" s="112" t="s">
        <v>506</v>
      </c>
      <c r="L15" s="112" t="s">
        <v>507</v>
      </c>
      <c r="M15" s="112" t="s">
        <v>508</v>
      </c>
      <c r="N15" s="112">
        <f t="shared" si="0"/>
        <v>95</v>
      </c>
      <c r="O15" s="112" t="str">
        <f t="shared" si="1"/>
        <v>Moderado</v>
      </c>
      <c r="P15" s="112" t="s">
        <v>509</v>
      </c>
      <c r="Q15" s="113" t="str">
        <f t="shared" si="2"/>
        <v>Moderado</v>
      </c>
      <c r="R15" s="354" t="str">
        <f t="shared" si="3"/>
        <v>SI</v>
      </c>
    </row>
    <row r="16" spans="1:18" ht="142.5" x14ac:dyDescent="0.2">
      <c r="A16" s="118">
        <v>8</v>
      </c>
      <c r="B16" s="113" t="str">
        <f>+VLOOKUP(A16,'[1]IDENTIFICACIÓN DEL RC'!$A$6:$E$34,2,0)</f>
        <v>Administración de Bienes Muebles e Inmuebles para el Fortalecimiento de las Capacidades Operativas</v>
      </c>
      <c r="C16" s="229" t="str">
        <f>+VLOOKUP('CONTROL DEL RC_SEGUIMIENTO'!A16,'[1]IDENTIFICACIÓN DEL RC'!$A$6:$E$34,4,0)</f>
        <v>Posibilidad de suministro de combustible por parte de los proveedores a vehículos que no son de propiedad o no están a cargo de la SDSCJ para beneficio propio o de terceros</v>
      </c>
      <c r="D16" s="113">
        <v>3</v>
      </c>
      <c r="E16" s="113" t="s">
        <v>500</v>
      </c>
      <c r="F16" s="113" t="s">
        <v>520</v>
      </c>
      <c r="G16" s="112" t="s">
        <v>519</v>
      </c>
      <c r="H16" s="112" t="s">
        <v>503</v>
      </c>
      <c r="I16" s="112" t="s">
        <v>504</v>
      </c>
      <c r="J16" s="113" t="s">
        <v>505</v>
      </c>
      <c r="K16" s="112" t="s">
        <v>506</v>
      </c>
      <c r="L16" s="112" t="s">
        <v>507</v>
      </c>
      <c r="M16" s="112" t="s">
        <v>508</v>
      </c>
      <c r="N16" s="112">
        <f t="shared" si="0"/>
        <v>95</v>
      </c>
      <c r="O16" s="112" t="str">
        <f t="shared" si="1"/>
        <v>Moderado</v>
      </c>
      <c r="P16" s="112" t="s">
        <v>509</v>
      </c>
      <c r="Q16" s="113" t="str">
        <f t="shared" si="2"/>
        <v>Moderado</v>
      </c>
      <c r="R16" s="354" t="str">
        <f t="shared" si="3"/>
        <v>SI</v>
      </c>
    </row>
    <row r="17" spans="1:18" ht="185.25" x14ac:dyDescent="0.2">
      <c r="A17" s="118">
        <v>9</v>
      </c>
      <c r="B17" s="113" t="str">
        <f>+VLOOKUP(A17,'[1]IDENTIFICACIÓN DEL RC'!$A$6:$E$34,2,0)</f>
        <v>Gestión de Comunicaciones Estratégicas</v>
      </c>
      <c r="C17" s="229" t="str">
        <f>+VLOOKUP('CONTROL DEL RC_SEGUIMIENTO'!A17,'[1]IDENTIFICACIÓN DEL RC'!$A$6:$E$34,4,0)</f>
        <v>Posibilidad de Filtración o manejo inadecuado de información por parte de funcionarios de la entidad.</v>
      </c>
      <c r="D17" s="113">
        <v>1</v>
      </c>
      <c r="E17" s="113" t="s">
        <v>500</v>
      </c>
      <c r="F17" s="113" t="s">
        <v>521</v>
      </c>
      <c r="G17" s="112" t="s">
        <v>502</v>
      </c>
      <c r="H17" s="112" t="s">
        <v>503</v>
      </c>
      <c r="I17" s="112" t="s">
        <v>504</v>
      </c>
      <c r="J17" s="113" t="s">
        <v>505</v>
      </c>
      <c r="K17" s="112" t="s">
        <v>506</v>
      </c>
      <c r="L17" s="112" t="s">
        <v>507</v>
      </c>
      <c r="M17" s="112" t="s">
        <v>508</v>
      </c>
      <c r="N17" s="112">
        <f t="shared" si="0"/>
        <v>100</v>
      </c>
      <c r="O17" s="112" t="str">
        <f t="shared" si="1"/>
        <v>Fuerte</v>
      </c>
      <c r="P17" s="112" t="s">
        <v>509</v>
      </c>
      <c r="Q17" s="113" t="str">
        <f t="shared" si="2"/>
        <v>Fuerte</v>
      </c>
      <c r="R17" s="354" t="str">
        <f t="shared" si="3"/>
        <v>No</v>
      </c>
    </row>
    <row r="18" spans="1:18" ht="85.5" x14ac:dyDescent="0.2">
      <c r="A18" s="118">
        <v>9</v>
      </c>
      <c r="B18" s="113" t="str">
        <f>+VLOOKUP(A18,'[1]IDENTIFICACIÓN DEL RC'!$A$6:$E$34,2,0)</f>
        <v>Gestión de Comunicaciones Estratégicas</v>
      </c>
      <c r="C18" s="229" t="str">
        <f>+VLOOKUP('CONTROL DEL RC_SEGUIMIENTO'!A18,'[1]IDENTIFICACIÓN DEL RC'!$A$6:$E$34,4,0)</f>
        <v>Posibilidad de Filtración o manejo inadecuado de información por parte de funcionarios de la entidad.</v>
      </c>
      <c r="D18" s="113">
        <v>2</v>
      </c>
      <c r="E18" s="113" t="s">
        <v>500</v>
      </c>
      <c r="F18" s="113" t="s">
        <v>522</v>
      </c>
      <c r="G18" s="112" t="s">
        <v>502</v>
      </c>
      <c r="H18" s="112" t="s">
        <v>503</v>
      </c>
      <c r="I18" s="112" t="s">
        <v>504</v>
      </c>
      <c r="J18" s="113" t="s">
        <v>505</v>
      </c>
      <c r="K18" s="112" t="s">
        <v>506</v>
      </c>
      <c r="L18" s="112" t="s">
        <v>507</v>
      </c>
      <c r="M18" s="112" t="s">
        <v>508</v>
      </c>
      <c r="N18" s="112">
        <f t="shared" si="0"/>
        <v>100</v>
      </c>
      <c r="O18" s="112" t="str">
        <f t="shared" si="1"/>
        <v>Fuerte</v>
      </c>
      <c r="P18" s="112" t="s">
        <v>509</v>
      </c>
      <c r="Q18" s="113" t="str">
        <f t="shared" si="2"/>
        <v>Fuerte</v>
      </c>
      <c r="R18" s="354" t="str">
        <f t="shared" si="3"/>
        <v>No</v>
      </c>
    </row>
    <row r="19" spans="1:18" ht="171" x14ac:dyDescent="0.2">
      <c r="A19" s="118">
        <v>10</v>
      </c>
      <c r="B19" s="113" t="str">
        <f>+VLOOKUP(A19,'[1]IDENTIFICACIÓN DEL RC'!$A$6:$E$34,2,0)</f>
        <v>Gestión de Emergencias</v>
      </c>
      <c r="C19" s="229" t="str">
        <f>+VLOOKUP('CONTROL DEL RC_SEGUIMIENTO'!A19,'[1]IDENTIFICACIÓN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13">
        <v>1</v>
      </c>
      <c r="E19" s="113" t="s">
        <v>500</v>
      </c>
      <c r="F19" s="113" t="s">
        <v>523</v>
      </c>
      <c r="G19" s="112" t="s">
        <v>502</v>
      </c>
      <c r="H19" s="112" t="s">
        <v>503</v>
      </c>
      <c r="I19" s="112" t="s">
        <v>504</v>
      </c>
      <c r="J19" s="113" t="s">
        <v>505</v>
      </c>
      <c r="K19" s="112" t="s">
        <v>506</v>
      </c>
      <c r="L19" s="112" t="s">
        <v>507</v>
      </c>
      <c r="M19" s="112" t="s">
        <v>508</v>
      </c>
      <c r="N19" s="112">
        <f t="shared" si="0"/>
        <v>100</v>
      </c>
      <c r="O19" s="112" t="str">
        <f t="shared" si="1"/>
        <v>Fuerte</v>
      </c>
      <c r="P19" s="112" t="s">
        <v>509</v>
      </c>
      <c r="Q19" s="113" t="str">
        <f t="shared" si="2"/>
        <v>Fuerte</v>
      </c>
      <c r="R19" s="354" t="str">
        <f t="shared" si="3"/>
        <v>No</v>
      </c>
    </row>
    <row r="20" spans="1:18" ht="185.25" x14ac:dyDescent="0.2">
      <c r="A20" s="118">
        <v>10</v>
      </c>
      <c r="B20" s="113" t="str">
        <f>+VLOOKUP(A20,'[1]IDENTIFICACIÓN DEL RC'!$A$6:$E$34,2,0)</f>
        <v>Gestión de Emergencias</v>
      </c>
      <c r="C20" s="229" t="str">
        <f>+VLOOKUP('CONTROL DEL RC_SEGUIMIENTO'!A20,'[1]IDENTIFICACIÓN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13">
        <v>2</v>
      </c>
      <c r="E20" s="113" t="s">
        <v>500</v>
      </c>
      <c r="F20" s="113" t="s">
        <v>524</v>
      </c>
      <c r="G20" s="112" t="s">
        <v>502</v>
      </c>
      <c r="H20" s="112" t="s">
        <v>503</v>
      </c>
      <c r="I20" s="112" t="s">
        <v>504</v>
      </c>
      <c r="J20" s="113" t="s">
        <v>505</v>
      </c>
      <c r="K20" s="112" t="s">
        <v>506</v>
      </c>
      <c r="L20" s="112" t="s">
        <v>507</v>
      </c>
      <c r="M20" s="112" t="s">
        <v>508</v>
      </c>
      <c r="N20" s="112">
        <f t="shared" si="0"/>
        <v>100</v>
      </c>
      <c r="O20" s="112" t="str">
        <f t="shared" si="1"/>
        <v>Fuerte</v>
      </c>
      <c r="P20" s="112" t="s">
        <v>509</v>
      </c>
      <c r="Q20" s="113" t="str">
        <f t="shared" si="2"/>
        <v>Fuerte</v>
      </c>
      <c r="R20" s="354" t="str">
        <f t="shared" si="3"/>
        <v>No</v>
      </c>
    </row>
    <row r="21" spans="1:18" ht="156.75" x14ac:dyDescent="0.2">
      <c r="A21" s="118">
        <v>10</v>
      </c>
      <c r="B21" s="113" t="str">
        <f>+VLOOKUP(A21,'[1]IDENTIFICACIÓN DEL RC'!$A$6:$E$34,2,0)</f>
        <v>Gestión de Emergencias</v>
      </c>
      <c r="C21" s="229" t="str">
        <f>+VLOOKUP('CONTROL DEL RC_SEGUIMIENTO'!A21,'[1]IDENTIFICACIÓN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13">
        <v>3</v>
      </c>
      <c r="E21" s="113" t="s">
        <v>500</v>
      </c>
      <c r="F21" s="113" t="s">
        <v>525</v>
      </c>
      <c r="G21" s="112" t="s">
        <v>519</v>
      </c>
      <c r="H21" s="112" t="s">
        <v>503</v>
      </c>
      <c r="I21" s="112" t="s">
        <v>504</v>
      </c>
      <c r="J21" s="113" t="s">
        <v>505</v>
      </c>
      <c r="K21" s="112" t="s">
        <v>506</v>
      </c>
      <c r="L21" s="112" t="s">
        <v>507</v>
      </c>
      <c r="M21" s="112" t="s">
        <v>508</v>
      </c>
      <c r="N21" s="112">
        <f t="shared" si="0"/>
        <v>95</v>
      </c>
      <c r="O21" s="112" t="str">
        <f t="shared" si="1"/>
        <v>Moderado</v>
      </c>
      <c r="P21" s="112" t="s">
        <v>509</v>
      </c>
      <c r="Q21" s="113" t="str">
        <f t="shared" si="2"/>
        <v>Moderado</v>
      </c>
      <c r="R21" s="354" t="str">
        <f t="shared" si="3"/>
        <v>SI</v>
      </c>
    </row>
    <row r="22" spans="1:18" ht="128.25" x14ac:dyDescent="0.2">
      <c r="A22" s="118">
        <v>11</v>
      </c>
      <c r="B22" s="113" t="str">
        <f>+VLOOKUP(A22,'[1]IDENTIFICACIÓN DEL RC'!$A$6:$E$34,2,0)</f>
        <v>Gestión Documental</v>
      </c>
      <c r="C22" s="229" t="str">
        <f>+VLOOKUP('CONTROL DEL RC_SEGUIMIENTO'!A22,'[1]IDENTIFICACIÓN DEL RC'!$A$6:$E$34,4,0)</f>
        <v>Posibilidad de Pérdida o extravió documental por parte de un servidor que, aprovechando su posición frente a un recurso público, privilegia a un tercero con información para su beneficio.</v>
      </c>
      <c r="D22" s="113">
        <v>1</v>
      </c>
      <c r="E22" s="113" t="s">
        <v>500</v>
      </c>
      <c r="F22" s="113" t="s">
        <v>526</v>
      </c>
      <c r="G22" s="112" t="s">
        <v>502</v>
      </c>
      <c r="H22" s="112" t="s">
        <v>503</v>
      </c>
      <c r="I22" s="112" t="s">
        <v>504</v>
      </c>
      <c r="J22" s="113" t="s">
        <v>505</v>
      </c>
      <c r="K22" s="112" t="s">
        <v>506</v>
      </c>
      <c r="L22" s="112" t="s">
        <v>507</v>
      </c>
      <c r="M22" s="112" t="s">
        <v>508</v>
      </c>
      <c r="N22" s="112">
        <f t="shared" si="0"/>
        <v>100</v>
      </c>
      <c r="O22" s="112" t="str">
        <f t="shared" si="1"/>
        <v>Fuerte</v>
      </c>
      <c r="P22" s="112" t="s">
        <v>509</v>
      </c>
      <c r="Q22" s="113" t="str">
        <f t="shared" si="2"/>
        <v>Fuerte</v>
      </c>
      <c r="R22" s="354" t="str">
        <f t="shared" si="3"/>
        <v>No</v>
      </c>
    </row>
    <row r="23" spans="1:18" ht="114" x14ac:dyDescent="0.2">
      <c r="A23" s="118">
        <v>11</v>
      </c>
      <c r="B23" s="113" t="str">
        <f>+VLOOKUP(A23,'[1]IDENTIFICACIÓN DEL RC'!$A$6:$E$34,2,0)</f>
        <v>Gestión Documental</v>
      </c>
      <c r="C23" s="229" t="str">
        <f>+VLOOKUP('CONTROL DEL RC_SEGUIMIENTO'!A23,'[1]IDENTIFICACIÓN DEL RC'!$A$6:$E$34,4,0)</f>
        <v>Posibilidad de Pérdida o extravió documental por parte de un servidor que, aprovechando su posición frente a un recurso público, privilegia a un tercero con información para su beneficio.</v>
      </c>
      <c r="D23" s="113">
        <v>2</v>
      </c>
      <c r="E23" s="113" t="s">
        <v>500</v>
      </c>
      <c r="F23" s="113" t="s">
        <v>527</v>
      </c>
      <c r="G23" s="112" t="s">
        <v>519</v>
      </c>
      <c r="H23" s="112" t="s">
        <v>503</v>
      </c>
      <c r="I23" s="112" t="s">
        <v>504</v>
      </c>
      <c r="J23" s="113" t="s">
        <v>505</v>
      </c>
      <c r="K23" s="112" t="s">
        <v>506</v>
      </c>
      <c r="L23" s="112" t="s">
        <v>507</v>
      </c>
      <c r="M23" s="112" t="s">
        <v>508</v>
      </c>
      <c r="N23" s="112">
        <f t="shared" si="0"/>
        <v>95</v>
      </c>
      <c r="O23" s="112" t="str">
        <f t="shared" si="1"/>
        <v>Moderado</v>
      </c>
      <c r="P23" s="112" t="s">
        <v>509</v>
      </c>
      <c r="Q23" s="113" t="str">
        <f t="shared" si="2"/>
        <v>Moderado</v>
      </c>
      <c r="R23" s="354" t="str">
        <f t="shared" si="3"/>
        <v>SI</v>
      </c>
    </row>
    <row r="24" spans="1:18" ht="99.75" x14ac:dyDescent="0.2">
      <c r="A24" s="118">
        <v>11</v>
      </c>
      <c r="B24" s="113" t="str">
        <f>+VLOOKUP(A24,'[1]IDENTIFICACIÓN DEL RC'!$A$6:$E$34,2,0)</f>
        <v>Gestión Documental</v>
      </c>
      <c r="C24" s="229" t="str">
        <f>+VLOOKUP('CONTROL DEL RC_SEGUIMIENTO'!A24,'[1]IDENTIFICACIÓN DEL RC'!$A$6:$E$34,4,0)</f>
        <v>Posibilidad de Pérdida o extravió documental por parte de un servidor que, aprovechando su posición frente a un recurso público, privilegia a un tercero con información para su beneficio.</v>
      </c>
      <c r="D24" s="113">
        <v>3</v>
      </c>
      <c r="E24" s="113" t="s">
        <v>500</v>
      </c>
      <c r="F24" s="113" t="s">
        <v>528</v>
      </c>
      <c r="G24" s="112" t="s">
        <v>502</v>
      </c>
      <c r="H24" s="112" t="s">
        <v>503</v>
      </c>
      <c r="I24" s="112" t="s">
        <v>504</v>
      </c>
      <c r="J24" s="113" t="s">
        <v>505</v>
      </c>
      <c r="K24" s="112" t="s">
        <v>506</v>
      </c>
      <c r="L24" s="112" t="s">
        <v>507</v>
      </c>
      <c r="M24" s="112" t="s">
        <v>508</v>
      </c>
      <c r="N24" s="112">
        <f t="shared" si="0"/>
        <v>100</v>
      </c>
      <c r="O24" s="112" t="str">
        <f t="shared" si="1"/>
        <v>Fuerte</v>
      </c>
      <c r="P24" s="112" t="s">
        <v>509</v>
      </c>
      <c r="Q24" s="113" t="str">
        <f t="shared" si="2"/>
        <v>Fuerte</v>
      </c>
      <c r="R24" s="354" t="str">
        <f t="shared" si="3"/>
        <v>No</v>
      </c>
    </row>
    <row r="25" spans="1:18" ht="105" x14ac:dyDescent="0.2">
      <c r="A25" s="118">
        <v>12</v>
      </c>
      <c r="B25" s="113" t="str">
        <f>+VLOOKUP(A25,'[1]IDENTIFICACIÓN DEL RC'!$A$6:$E$34,2,0)</f>
        <v>Gestión de Recursos Físicos al Servicio de la Entidad</v>
      </c>
      <c r="C25" s="229" t="str">
        <f>+VLOOKUP('CONTROL DEL RC_SEGUIMIENTO'!A25,'[1]IDENTIFICACIÓN DEL RC'!$A$6:$E$34,4,0)</f>
        <v>Posibilidad de Pérdida y/o desaparición de los bienes al servicio de la Entidad parte de un servidor que, aprovechando su posición frente a un recurso público, sustrae bienes de la Entidad para su beneficio personal o un tercero.</v>
      </c>
      <c r="D25" s="113">
        <v>1</v>
      </c>
      <c r="E25" s="113" t="s">
        <v>500</v>
      </c>
      <c r="F25" s="113" t="s">
        <v>529</v>
      </c>
      <c r="G25" s="112" t="s">
        <v>519</v>
      </c>
      <c r="H25" s="112" t="s">
        <v>503</v>
      </c>
      <c r="I25" s="112" t="s">
        <v>504</v>
      </c>
      <c r="J25" s="113" t="s">
        <v>505</v>
      </c>
      <c r="K25" s="112" t="s">
        <v>506</v>
      </c>
      <c r="L25" s="112" t="s">
        <v>507</v>
      </c>
      <c r="M25" s="112" t="s">
        <v>508</v>
      </c>
      <c r="N25" s="112">
        <f t="shared" si="0"/>
        <v>95</v>
      </c>
      <c r="O25" s="112" t="str">
        <f t="shared" si="1"/>
        <v>Moderado</v>
      </c>
      <c r="P25" s="112" t="s">
        <v>509</v>
      </c>
      <c r="Q25" s="113" t="str">
        <f t="shared" si="2"/>
        <v>Moderado</v>
      </c>
      <c r="R25" s="354" t="str">
        <f t="shared" si="3"/>
        <v>SI</v>
      </c>
    </row>
    <row r="26" spans="1:18" ht="128.25" x14ac:dyDescent="0.2">
      <c r="A26" s="118">
        <v>12</v>
      </c>
      <c r="B26" s="113" t="str">
        <f>+VLOOKUP(A26,'[1]IDENTIFICACIÓN DEL RC'!$A$6:$E$34,2,0)</f>
        <v>Gestión de Recursos Físicos al Servicio de la Entidad</v>
      </c>
      <c r="C26" s="229" t="str">
        <f>+VLOOKUP('CONTROL DEL RC_SEGUIMIENTO'!A26,'[1]IDENTIFICACIÓN DEL RC'!$A$6:$E$34,4,0)</f>
        <v>Posibilidad de Pérdida y/o desaparición de los bienes al servicio de la Entidad parte de un servidor que, aprovechando su posición frente a un recurso público, sustrae bienes de la Entidad para su beneficio personal o un tercero.</v>
      </c>
      <c r="D26" s="113">
        <v>2</v>
      </c>
      <c r="E26" s="113" t="s">
        <v>500</v>
      </c>
      <c r="F26" s="113" t="s">
        <v>530</v>
      </c>
      <c r="G26" s="112" t="s">
        <v>502</v>
      </c>
      <c r="H26" s="112" t="s">
        <v>503</v>
      </c>
      <c r="I26" s="112" t="s">
        <v>504</v>
      </c>
      <c r="J26" s="113" t="s">
        <v>505</v>
      </c>
      <c r="K26" s="112" t="s">
        <v>506</v>
      </c>
      <c r="L26" s="112" t="s">
        <v>507</v>
      </c>
      <c r="M26" s="112" t="s">
        <v>508</v>
      </c>
      <c r="N26" s="112">
        <f t="shared" si="0"/>
        <v>100</v>
      </c>
      <c r="O26" s="112" t="str">
        <f t="shared" si="1"/>
        <v>Fuerte</v>
      </c>
      <c r="P26" s="112" t="s">
        <v>509</v>
      </c>
      <c r="Q26" s="113" t="str">
        <f t="shared" si="2"/>
        <v>Fuerte</v>
      </c>
      <c r="R26" s="354" t="str">
        <f t="shared" si="3"/>
        <v>No</v>
      </c>
    </row>
    <row r="27" spans="1:18" ht="105" x14ac:dyDescent="0.2">
      <c r="A27" s="118">
        <v>12</v>
      </c>
      <c r="B27" s="113" t="str">
        <f>+VLOOKUP(A27,'[1]IDENTIFICACIÓN DEL RC'!$A$6:$E$34,2,0)</f>
        <v>Gestión de Recursos Físicos al Servicio de la Entidad</v>
      </c>
      <c r="C27" s="229" t="str">
        <f>+VLOOKUP('CONTROL DEL RC_SEGUIMIENTO'!A27,'[1]IDENTIFICACIÓN DEL RC'!$A$6:$E$34,4,0)</f>
        <v>Posibilidad de Pérdida y/o desaparición de los bienes al servicio de la Entidad parte de un servidor que, aprovechando su posición frente a un recurso público, sustrae bienes de la Entidad para su beneficio personal o un tercero.</v>
      </c>
      <c r="D27" s="113">
        <v>3</v>
      </c>
      <c r="E27" s="113" t="s">
        <v>500</v>
      </c>
      <c r="F27" s="113" t="s">
        <v>531</v>
      </c>
      <c r="G27" s="112" t="s">
        <v>502</v>
      </c>
      <c r="H27" s="112" t="s">
        <v>503</v>
      </c>
      <c r="I27" s="112" t="s">
        <v>504</v>
      </c>
      <c r="J27" s="113" t="s">
        <v>505</v>
      </c>
      <c r="K27" s="112" t="s">
        <v>506</v>
      </c>
      <c r="L27" s="112" t="s">
        <v>507</v>
      </c>
      <c r="M27" s="112" t="s">
        <v>508</v>
      </c>
      <c r="N27" s="112">
        <f t="shared" si="0"/>
        <v>100</v>
      </c>
      <c r="O27" s="112" t="str">
        <f t="shared" si="1"/>
        <v>Fuerte</v>
      </c>
      <c r="P27" s="112" t="s">
        <v>509</v>
      </c>
      <c r="Q27" s="113" t="str">
        <f t="shared" si="2"/>
        <v>Fuerte</v>
      </c>
      <c r="R27" s="354" t="str">
        <f t="shared" si="3"/>
        <v>No</v>
      </c>
    </row>
    <row r="28" spans="1:18" ht="156.75" x14ac:dyDescent="0.2">
      <c r="A28" s="118">
        <v>13</v>
      </c>
      <c r="B28" s="113" t="str">
        <f>+VLOOKUP(A28,'[1]IDENTIFICACIÓN DEL RC'!$A$6:$E$34,2,0)</f>
        <v>Gestión de Seguridad y Convivencia</v>
      </c>
      <c r="C28" s="229" t="str">
        <f>+VLOOKUP('CONTROL DEL RC_SEGUIMIENTO'!A28,'[1]IDENTIFICACIÓN DEL RC'!$A$6:$E$34,4,0)</f>
        <v>Posibilidad de pérdida económica y reputacional por demandas a la entidad por el uso indebido de información confidencial a terceros por parte de funcionarios</v>
      </c>
      <c r="D28" s="113">
        <v>1</v>
      </c>
      <c r="E28" s="113" t="s">
        <v>500</v>
      </c>
      <c r="F28" s="113" t="s">
        <v>532</v>
      </c>
      <c r="G28" s="112" t="s">
        <v>502</v>
      </c>
      <c r="H28" s="112" t="s">
        <v>503</v>
      </c>
      <c r="I28" s="112" t="s">
        <v>504</v>
      </c>
      <c r="J28" s="113" t="s">
        <v>505</v>
      </c>
      <c r="K28" s="112" t="s">
        <v>506</v>
      </c>
      <c r="L28" s="112" t="s">
        <v>507</v>
      </c>
      <c r="M28" s="112" t="s">
        <v>508</v>
      </c>
      <c r="N28" s="112">
        <f t="shared" si="0"/>
        <v>100</v>
      </c>
      <c r="O28" s="112" t="str">
        <f t="shared" si="1"/>
        <v>Fuerte</v>
      </c>
      <c r="P28" s="112" t="s">
        <v>509</v>
      </c>
      <c r="Q28" s="113" t="str">
        <f t="shared" si="2"/>
        <v>Fuerte</v>
      </c>
      <c r="R28" s="354" t="str">
        <f t="shared" si="3"/>
        <v>No</v>
      </c>
    </row>
    <row r="29" spans="1:18" ht="114" x14ac:dyDescent="0.2">
      <c r="A29" s="118">
        <v>14</v>
      </c>
      <c r="B29" s="113" t="str">
        <f>+VLOOKUP(A29,'[1]IDENTIFICACIÓN DEL RC'!$A$6:$E$34,2,0)</f>
        <v>Gestión de Tecnologías de la Información</v>
      </c>
      <c r="C29" s="229" t="str">
        <f>+VLOOKUP('CONTROL DEL RC_SEGUIMIENTO'!A29,'[1]IDENTIFICACIÓN DEL RC'!$A$6:$E$34,4,0)</f>
        <v>Posibilidad de pérdida económica y reputacional por demandas debido al uso inadecuado de información catalogada por la entidad como clasificada o reservada por parte de colaboradores de la Secretaría</v>
      </c>
      <c r="D29" s="113">
        <v>1</v>
      </c>
      <c r="E29" s="113" t="s">
        <v>500</v>
      </c>
      <c r="F29" s="113" t="s">
        <v>533</v>
      </c>
      <c r="G29" s="112" t="s">
        <v>502</v>
      </c>
      <c r="H29" s="112" t="s">
        <v>503</v>
      </c>
      <c r="I29" s="112" t="s">
        <v>504</v>
      </c>
      <c r="J29" s="113" t="s">
        <v>505</v>
      </c>
      <c r="K29" s="112" t="s">
        <v>506</v>
      </c>
      <c r="L29" s="112" t="s">
        <v>507</v>
      </c>
      <c r="M29" s="112" t="s">
        <v>508</v>
      </c>
      <c r="N29" s="112">
        <f t="shared" si="0"/>
        <v>100</v>
      </c>
      <c r="O29" s="112" t="str">
        <f t="shared" si="1"/>
        <v>Fuerte</v>
      </c>
      <c r="P29" s="112" t="s">
        <v>509</v>
      </c>
      <c r="Q29" s="113" t="str">
        <f t="shared" si="2"/>
        <v>Fuerte</v>
      </c>
      <c r="R29" s="354" t="str">
        <f t="shared" si="3"/>
        <v>No</v>
      </c>
    </row>
    <row r="30" spans="1:18" ht="171" x14ac:dyDescent="0.2">
      <c r="A30" s="118">
        <v>14</v>
      </c>
      <c r="B30" s="113" t="str">
        <f>+VLOOKUP(A30,'[1]IDENTIFICACIÓN DEL RC'!$A$6:$E$34,2,0)</f>
        <v>Gestión de Tecnologías de la Información</v>
      </c>
      <c r="C30" s="229" t="str">
        <f>+VLOOKUP('CONTROL DEL RC_SEGUIMIENTO'!A30,'[1]IDENTIFICACIÓN DEL RC'!$A$6:$E$34,4,0)</f>
        <v>Posibilidad de pérdida económica y reputacional por demandas debido al uso inadecuado de información catalogada por la entidad como clasificada o reservada por parte de colaboradores de la Secretaría</v>
      </c>
      <c r="D30" s="113">
        <v>2</v>
      </c>
      <c r="E30" s="113" t="s">
        <v>500</v>
      </c>
      <c r="F30" s="113" t="s">
        <v>534</v>
      </c>
      <c r="G30" s="112" t="s">
        <v>502</v>
      </c>
      <c r="H30" s="112" t="s">
        <v>503</v>
      </c>
      <c r="I30" s="112" t="s">
        <v>504</v>
      </c>
      <c r="J30" s="113" t="s">
        <v>505</v>
      </c>
      <c r="K30" s="112" t="s">
        <v>506</v>
      </c>
      <c r="L30" s="112" t="s">
        <v>507</v>
      </c>
      <c r="M30" s="112" t="s">
        <v>508</v>
      </c>
      <c r="N30" s="112">
        <f t="shared" si="0"/>
        <v>100</v>
      </c>
      <c r="O30" s="112" t="str">
        <f t="shared" si="1"/>
        <v>Fuerte</v>
      </c>
      <c r="P30" s="112" t="s">
        <v>509</v>
      </c>
      <c r="Q30" s="113" t="str">
        <f t="shared" si="2"/>
        <v>Fuerte</v>
      </c>
      <c r="R30" s="354" t="str">
        <f t="shared" si="3"/>
        <v>No</v>
      </c>
    </row>
    <row r="31" spans="1:18" ht="171" x14ac:dyDescent="0.2">
      <c r="A31" s="118">
        <v>15</v>
      </c>
      <c r="B31" s="113" t="str">
        <f>+VLOOKUP(A31,'[1]IDENTIFICACIÓN DEL RC'!$A$6:$E$34,2,0)</f>
        <v>Gestión de Tecnologías de la Información</v>
      </c>
      <c r="C31" s="229" t="str">
        <f>+VLOOKUP('CONTROL DEL RC_SEGUIMIENTO'!A31,'[1]IDENTIFICACIÓN DEL RC'!$A$6:$E$34,4,0)</f>
        <v>Posibilidad de Pérdida de Integridad de la información almacenada en la infraestructura o soluciones tecnológicas de la entidad.</v>
      </c>
      <c r="D31" s="113">
        <v>1</v>
      </c>
      <c r="E31" s="113" t="s">
        <v>500</v>
      </c>
      <c r="F31" s="113" t="s">
        <v>535</v>
      </c>
      <c r="G31" s="112" t="s">
        <v>502</v>
      </c>
      <c r="H31" s="112" t="s">
        <v>503</v>
      </c>
      <c r="I31" s="112" t="s">
        <v>504</v>
      </c>
      <c r="J31" s="113" t="s">
        <v>505</v>
      </c>
      <c r="K31" s="112" t="s">
        <v>506</v>
      </c>
      <c r="L31" s="112" t="s">
        <v>507</v>
      </c>
      <c r="M31" s="112" t="s">
        <v>508</v>
      </c>
      <c r="N31" s="112">
        <f t="shared" si="0"/>
        <v>100</v>
      </c>
      <c r="O31" s="112" t="str">
        <f t="shared" si="1"/>
        <v>Fuerte</v>
      </c>
      <c r="P31" s="112" t="s">
        <v>509</v>
      </c>
      <c r="Q31" s="113" t="str">
        <f t="shared" si="2"/>
        <v>Fuerte</v>
      </c>
      <c r="R31" s="354" t="str">
        <f t="shared" si="3"/>
        <v>No</v>
      </c>
    </row>
    <row r="32" spans="1:18" ht="128.25" x14ac:dyDescent="0.2">
      <c r="A32" s="118">
        <v>15</v>
      </c>
      <c r="B32" s="113" t="str">
        <f>+VLOOKUP(A32,'[1]IDENTIFICACIÓN DEL RC'!$A$6:$E$34,2,0)</f>
        <v>Gestión de Tecnologías de la Información</v>
      </c>
      <c r="C32" s="229" t="str">
        <f>+VLOOKUP('CONTROL DEL RC_SEGUIMIENTO'!A32,'[1]IDENTIFICACIÓN DEL RC'!$A$6:$E$34,4,0)</f>
        <v>Posibilidad de Pérdida de Integridad de la información almacenada en la infraestructura o soluciones tecnológicas de la entidad.</v>
      </c>
      <c r="D32" s="113">
        <v>2</v>
      </c>
      <c r="E32" s="113" t="s">
        <v>500</v>
      </c>
      <c r="F32" s="113" t="s">
        <v>536</v>
      </c>
      <c r="G32" s="112" t="s">
        <v>502</v>
      </c>
      <c r="H32" s="112" t="s">
        <v>503</v>
      </c>
      <c r="I32" s="112" t="s">
        <v>504</v>
      </c>
      <c r="J32" s="113" t="s">
        <v>505</v>
      </c>
      <c r="K32" s="112" t="s">
        <v>506</v>
      </c>
      <c r="L32" s="112" t="s">
        <v>507</v>
      </c>
      <c r="M32" s="112" t="s">
        <v>508</v>
      </c>
      <c r="N32" s="112">
        <f t="shared" si="0"/>
        <v>100</v>
      </c>
      <c r="O32" s="112" t="str">
        <f t="shared" si="1"/>
        <v>Fuerte</v>
      </c>
      <c r="P32" s="112" t="s">
        <v>509</v>
      </c>
      <c r="Q32" s="113" t="str">
        <f t="shared" si="2"/>
        <v>Fuerte</v>
      </c>
      <c r="R32" s="354" t="str">
        <f t="shared" si="3"/>
        <v>No</v>
      </c>
    </row>
    <row r="33" spans="1:18" ht="409.5" x14ac:dyDescent="0.2">
      <c r="A33" s="118">
        <v>16</v>
      </c>
      <c r="B33" s="113" t="str">
        <f>+VLOOKUP(A33,'[1]IDENTIFICACIÓN DEL RC'!$A$6:$E$34,2,0)</f>
        <v>Gestión Financiera</v>
      </c>
      <c r="C33" s="229" t="str">
        <f>+VLOOKUP('CONTROL DEL RC_SEGUIMIENTO'!A33,'[1]IDENTIFICACIÓN DEL RC'!$A$6:$E$34,4,0)</f>
        <v>Posibilidad de Tramite de pagos incumpliendo los requisitos establecidos otorgando beneficios a terceros en contra de lo establecido en el Procedimiento PD-GF-13 Gestión de Pagos</v>
      </c>
      <c r="D33" s="113">
        <v>1</v>
      </c>
      <c r="E33" s="113" t="s">
        <v>500</v>
      </c>
      <c r="F33" s="113" t="s">
        <v>537</v>
      </c>
      <c r="G33" s="112" t="s">
        <v>502</v>
      </c>
      <c r="H33" s="112" t="s">
        <v>503</v>
      </c>
      <c r="I33" s="112" t="s">
        <v>504</v>
      </c>
      <c r="J33" s="113" t="s">
        <v>505</v>
      </c>
      <c r="K33" s="112" t="s">
        <v>506</v>
      </c>
      <c r="L33" s="112" t="s">
        <v>507</v>
      </c>
      <c r="M33" s="112" t="s">
        <v>508</v>
      </c>
      <c r="N33" s="112">
        <f t="shared" si="0"/>
        <v>100</v>
      </c>
      <c r="O33" s="112" t="str">
        <f t="shared" si="1"/>
        <v>Fuerte</v>
      </c>
      <c r="P33" s="112" t="s">
        <v>509</v>
      </c>
      <c r="Q33" s="113" t="str">
        <f t="shared" si="2"/>
        <v>Fuerte</v>
      </c>
      <c r="R33" s="354" t="str">
        <f t="shared" si="3"/>
        <v>No</v>
      </c>
    </row>
    <row r="34" spans="1:18" ht="171" x14ac:dyDescent="0.2">
      <c r="A34" s="118">
        <v>17</v>
      </c>
      <c r="B34" s="113" t="str">
        <f>+VLOOKUP(A34,'[1]IDENTIFICACIÓN DEL RC'!$A$6:$E$34,2,0)</f>
        <v>Gestión Estratégica del Talento Humano</v>
      </c>
      <c r="C34" s="229" t="str">
        <f>+VLOOKUP('CONTROL DEL RC_SEGUIMIENTO'!A34,'[1]IDENTIFICACIÓN DEL RC'!$A$6:$E$34,4,0)</f>
        <v>Posibilidad de Posesionar un servidor público que Incumpla con los requisitos establecidos en el Manual de Funciones de la SCJ</v>
      </c>
      <c r="D34" s="113">
        <v>1</v>
      </c>
      <c r="E34" s="113" t="s">
        <v>500</v>
      </c>
      <c r="F34" s="113" t="s">
        <v>538</v>
      </c>
      <c r="G34" s="112" t="s">
        <v>502</v>
      </c>
      <c r="H34" s="112" t="s">
        <v>503</v>
      </c>
      <c r="I34" s="112" t="s">
        <v>504</v>
      </c>
      <c r="J34" s="113" t="s">
        <v>505</v>
      </c>
      <c r="K34" s="112" t="s">
        <v>506</v>
      </c>
      <c r="L34" s="112" t="s">
        <v>507</v>
      </c>
      <c r="M34" s="112" t="s">
        <v>508</v>
      </c>
      <c r="N34" s="112">
        <f t="shared" si="0"/>
        <v>100</v>
      </c>
      <c r="O34" s="112" t="str">
        <f t="shared" si="1"/>
        <v>Fuerte</v>
      </c>
      <c r="P34" s="112" t="s">
        <v>509</v>
      </c>
      <c r="Q34" s="113" t="str">
        <f t="shared" si="2"/>
        <v>Fuerte</v>
      </c>
      <c r="R34" s="354" t="str">
        <f t="shared" si="3"/>
        <v>No</v>
      </c>
    </row>
    <row r="35" spans="1:18" ht="156.75" x14ac:dyDescent="0.2">
      <c r="A35" s="358">
        <v>18</v>
      </c>
      <c r="B35" s="359" t="str">
        <f>+VLOOKUP(A35,'[1]IDENTIFICACIÓN DEL RC'!$A$6:$E$34,2,0)</f>
        <v>Gestión Estratégica del Talento Humano</v>
      </c>
      <c r="C35" s="360" t="str">
        <f>+VLOOKUP('CONTROL DEL RC_SEGUIMIENTO'!A35,'[1]IDENTIFICACIÓN DEL RC'!$A$6:$E$34,4,0)</f>
        <v>Posibilidad de Interés indebido por un oferente en los procesos de contratación de la Dirección de Gestión Humana</v>
      </c>
      <c r="D35" s="113">
        <v>1</v>
      </c>
      <c r="E35" s="113" t="s">
        <v>500</v>
      </c>
      <c r="F35" s="113" t="s">
        <v>539</v>
      </c>
      <c r="G35" s="112" t="s">
        <v>502</v>
      </c>
      <c r="H35" s="112" t="s">
        <v>503</v>
      </c>
      <c r="I35" s="112" t="s">
        <v>504</v>
      </c>
      <c r="J35" s="113" t="s">
        <v>505</v>
      </c>
      <c r="K35" s="112" t="s">
        <v>506</v>
      </c>
      <c r="L35" s="112" t="s">
        <v>507</v>
      </c>
      <c r="M35" s="112" t="s">
        <v>508</v>
      </c>
      <c r="N35" s="112">
        <f t="shared" si="0"/>
        <v>100</v>
      </c>
      <c r="O35" s="112" t="str">
        <f t="shared" si="1"/>
        <v>Fuerte</v>
      </c>
      <c r="P35" s="112" t="s">
        <v>509</v>
      </c>
      <c r="Q35" s="113" t="str">
        <f t="shared" si="2"/>
        <v>Fuerte</v>
      </c>
      <c r="R35" s="354" t="str">
        <f t="shared" si="3"/>
        <v>No</v>
      </c>
    </row>
    <row r="36" spans="1:18" ht="156.75" x14ac:dyDescent="0.2">
      <c r="A36" s="118">
        <v>19</v>
      </c>
      <c r="B36" s="113" t="str">
        <f>+VLOOKUP(A36,'[1]IDENTIFICACIÓN DEL RC'!$A$6:$E$34,2,0)</f>
        <v>Gestión Contractual</v>
      </c>
      <c r="C36" s="229" t="str">
        <f>+VLOOKUP('CONTROL DEL RC_SEGUIMIENTO'!A36,'[1]IDENTIFICACIÓN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13">
        <v>1</v>
      </c>
      <c r="E36" s="113" t="s">
        <v>500</v>
      </c>
      <c r="F36" s="113" t="s">
        <v>540</v>
      </c>
      <c r="G36" s="112" t="s">
        <v>502</v>
      </c>
      <c r="H36" s="112" t="s">
        <v>503</v>
      </c>
      <c r="I36" s="112" t="s">
        <v>504</v>
      </c>
      <c r="J36" s="113" t="s">
        <v>505</v>
      </c>
      <c r="K36" s="112" t="s">
        <v>506</v>
      </c>
      <c r="L36" s="112" t="s">
        <v>507</v>
      </c>
      <c r="M36" s="112" t="s">
        <v>508</v>
      </c>
      <c r="N36" s="112">
        <f t="shared" si="0"/>
        <v>100</v>
      </c>
      <c r="O36" s="112" t="str">
        <f t="shared" si="1"/>
        <v>Fuerte</v>
      </c>
      <c r="P36" s="112" t="s">
        <v>509</v>
      </c>
      <c r="Q36" s="113" t="str">
        <f t="shared" si="2"/>
        <v>Fuerte</v>
      </c>
      <c r="R36" s="354" t="str">
        <f t="shared" si="3"/>
        <v>No</v>
      </c>
    </row>
    <row r="37" spans="1:18" ht="135" x14ac:dyDescent="0.2">
      <c r="A37" s="118">
        <v>19</v>
      </c>
      <c r="B37" s="113" t="str">
        <f>+VLOOKUP(A37,'[1]IDENTIFICACIÓN DEL RC'!$A$6:$E$34,2,0)</f>
        <v>Gestión Contractual</v>
      </c>
      <c r="C37" s="229" t="str">
        <f>+VLOOKUP('CONTROL DEL RC_SEGUIMIENTO'!A37,'[1]IDENTIFICACIÓN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13">
        <v>2</v>
      </c>
      <c r="E37" s="113" t="s">
        <v>500</v>
      </c>
      <c r="F37" s="113" t="s">
        <v>541</v>
      </c>
      <c r="G37" s="112" t="s">
        <v>502</v>
      </c>
      <c r="H37" s="112" t="s">
        <v>503</v>
      </c>
      <c r="I37" s="112" t="s">
        <v>504</v>
      </c>
      <c r="J37" s="113" t="s">
        <v>505</v>
      </c>
      <c r="K37" s="112" t="s">
        <v>506</v>
      </c>
      <c r="L37" s="112" t="s">
        <v>507</v>
      </c>
      <c r="M37" s="112" t="s">
        <v>508</v>
      </c>
      <c r="N37" s="112">
        <f t="shared" si="0"/>
        <v>100</v>
      </c>
      <c r="O37" s="112" t="str">
        <f t="shared" si="1"/>
        <v>Fuerte</v>
      </c>
      <c r="P37" s="112" t="s">
        <v>509</v>
      </c>
      <c r="Q37" s="113" t="str">
        <f t="shared" si="2"/>
        <v>Fuerte</v>
      </c>
      <c r="R37" s="354" t="str">
        <f t="shared" si="3"/>
        <v>No</v>
      </c>
    </row>
    <row r="38" spans="1:18" ht="114" x14ac:dyDescent="0.2">
      <c r="A38" s="118">
        <v>20</v>
      </c>
      <c r="B38" s="113" t="str">
        <f>+VLOOKUP(A38,'[1]IDENTIFICACIÓN DEL RC'!$A$6:$E$34,2,0)</f>
        <v>Gestión Contractual</v>
      </c>
      <c r="C38" s="229" t="str">
        <f>+VLOOKUP('CONTROL DEL RC_SEGUIMIENTO'!A38,'[1]IDENTIFICACIÓN DEL RC'!$A$6:$E$34,4,0)</f>
        <v>Posibilidad de Incumplimiento de funciones por acción u omisión por procedimientos desactualizados de la Gestión Contractual</v>
      </c>
      <c r="D38" s="113">
        <v>1</v>
      </c>
      <c r="E38" s="113" t="s">
        <v>500</v>
      </c>
      <c r="F38" s="113" t="s">
        <v>542</v>
      </c>
      <c r="G38" s="112" t="s">
        <v>502</v>
      </c>
      <c r="H38" s="112" t="s">
        <v>503</v>
      </c>
      <c r="I38" s="112" t="s">
        <v>504</v>
      </c>
      <c r="J38" s="113" t="s">
        <v>505</v>
      </c>
      <c r="K38" s="112" t="s">
        <v>506</v>
      </c>
      <c r="L38" s="112" t="s">
        <v>507</v>
      </c>
      <c r="M38" s="112" t="s">
        <v>508</v>
      </c>
      <c r="N38" s="112">
        <f t="shared" si="0"/>
        <v>100</v>
      </c>
      <c r="O38" s="112" t="str">
        <f t="shared" si="1"/>
        <v>Fuerte</v>
      </c>
      <c r="P38" s="112" t="s">
        <v>509</v>
      </c>
      <c r="Q38" s="113" t="str">
        <f t="shared" si="2"/>
        <v>Fuerte</v>
      </c>
      <c r="R38" s="354" t="str">
        <f t="shared" si="3"/>
        <v>No</v>
      </c>
    </row>
    <row r="39" spans="1:18" ht="128.25" x14ac:dyDescent="0.2">
      <c r="A39" s="118">
        <v>21</v>
      </c>
      <c r="B39" s="113" t="str">
        <f>+VLOOKUP(A39,'[1]IDENTIFICACIÓN DEL RC'!$A$6:$E$34,2,0)</f>
        <v>Evaluación al Sistema de Control Interno</v>
      </c>
      <c r="C39" s="229" t="str">
        <f>+VLOOKUP('CONTROL DEL RC_SEGUIMIENTO'!A39,'[1]IDENTIFICACIÓN DEL RC'!$A$6:$E$34,4,0)</f>
        <v>Posibilidad de Favorecimiento al proceso auditado o a terceros responsables a partir de auditorías, sesgadas, manipuladas o direccionadas, que impidan evidenciar la realidad de la gestión obstruyendo la evaluación de esta.</v>
      </c>
      <c r="D39" s="113">
        <v>1</v>
      </c>
      <c r="E39" s="113" t="s">
        <v>500</v>
      </c>
      <c r="F39" s="113" t="s">
        <v>543</v>
      </c>
      <c r="G39" s="112" t="s">
        <v>502</v>
      </c>
      <c r="H39" s="112" t="s">
        <v>503</v>
      </c>
      <c r="I39" s="112" t="s">
        <v>504</v>
      </c>
      <c r="J39" s="113" t="s">
        <v>505</v>
      </c>
      <c r="K39" s="112" t="s">
        <v>506</v>
      </c>
      <c r="L39" s="112" t="s">
        <v>507</v>
      </c>
      <c r="M39" s="112" t="s">
        <v>508</v>
      </c>
      <c r="N39" s="112">
        <f t="shared" si="0"/>
        <v>100</v>
      </c>
      <c r="O39" s="112" t="str">
        <f t="shared" si="1"/>
        <v>Fuerte</v>
      </c>
      <c r="P39" s="112" t="s">
        <v>509</v>
      </c>
      <c r="Q39" s="113" t="str">
        <f t="shared" si="2"/>
        <v>Fuerte</v>
      </c>
      <c r="R39" s="354" t="str">
        <f t="shared" si="3"/>
        <v>No</v>
      </c>
    </row>
    <row r="40" spans="1:18" ht="128.25" x14ac:dyDescent="0.2">
      <c r="A40" s="118">
        <v>22</v>
      </c>
      <c r="B40" s="113" t="str">
        <f>+VLOOKUP(A40,'[1]IDENTIFICACIÓN DEL RC'!$A$6:$E$34,2,0)</f>
        <v>Atención y Relación con el Ciudadano</v>
      </c>
      <c r="C40" s="229" t="str">
        <f>+VLOOKUP('CONTROL DEL RC_SEGUIMIENTO'!A40,'[1]IDENTIFICACIÓN DEL RC'!$A$6:$E$34,4,0)</f>
        <v>Posibilidad de Favorecimiento a terceros para acceder a los servicios ofertados por al SCJ por fuera de los lineamientos establecidos a cambio de dadivas</v>
      </c>
      <c r="D40" s="113">
        <v>1</v>
      </c>
      <c r="E40" s="113" t="s">
        <v>500</v>
      </c>
      <c r="F40" s="113" t="s">
        <v>544</v>
      </c>
      <c r="G40" s="112" t="s">
        <v>502</v>
      </c>
      <c r="H40" s="112" t="s">
        <v>503</v>
      </c>
      <c r="I40" s="112" t="s">
        <v>504</v>
      </c>
      <c r="J40" s="113" t="s">
        <v>505</v>
      </c>
      <c r="K40" s="112" t="s">
        <v>506</v>
      </c>
      <c r="L40" s="112" t="s">
        <v>507</v>
      </c>
      <c r="M40" s="112" t="s">
        <v>508</v>
      </c>
      <c r="N40" s="112">
        <f t="shared" si="0"/>
        <v>100</v>
      </c>
      <c r="O40" s="112" t="str">
        <f t="shared" si="1"/>
        <v>Fuerte</v>
      </c>
      <c r="P40" s="112" t="s">
        <v>509</v>
      </c>
      <c r="Q40" s="113" t="str">
        <f t="shared" si="2"/>
        <v>Fuerte</v>
      </c>
      <c r="R40" s="354" t="str">
        <f t="shared" si="3"/>
        <v>No</v>
      </c>
    </row>
    <row r="41" spans="1:18" ht="90" x14ac:dyDescent="0.2">
      <c r="A41" s="118">
        <v>23</v>
      </c>
      <c r="B41" s="113" t="str">
        <f>+VLOOKUP(A41,'[1]IDENTIFICACIÓN DEL RC'!$A$6:$E$34,2,0)</f>
        <v>Gestión Integral a las Personas Privadas de la Libertad -PPL-</v>
      </c>
      <c r="C41" s="229" t="str">
        <f>+VLOOKUP('CONTROL DEL RC_SEGUIMIENTO'!A41,'[1]IDENTIFICACIÓN DEL RC'!$A$6:$E$34,4,0)</f>
        <v>Posibilidad de alteración de la información en el SISIPEC web generando beneficio en el trámite de Autorización para ingreso como visitante a la Cárcel Distrital de Varones y Anexo de Mujeres.</v>
      </c>
      <c r="D41" s="113">
        <v>1</v>
      </c>
      <c r="E41" s="113" t="s">
        <v>500</v>
      </c>
      <c r="F41" s="355" t="s">
        <v>545</v>
      </c>
      <c r="G41" s="112" t="s">
        <v>502</v>
      </c>
      <c r="H41" s="112" t="s">
        <v>503</v>
      </c>
      <c r="I41" s="112" t="s">
        <v>504</v>
      </c>
      <c r="J41" s="113" t="s">
        <v>505</v>
      </c>
      <c r="K41" s="112" t="s">
        <v>506</v>
      </c>
      <c r="L41" s="112" t="s">
        <v>507</v>
      </c>
      <c r="M41" s="112" t="s">
        <v>508</v>
      </c>
      <c r="N41" s="112">
        <f t="shared" si="0"/>
        <v>100</v>
      </c>
      <c r="O41" s="112" t="str">
        <f t="shared" si="1"/>
        <v>Fuerte</v>
      </c>
      <c r="P41" s="112" t="s">
        <v>509</v>
      </c>
      <c r="Q41" s="113" t="str">
        <f t="shared" si="2"/>
        <v>Fuerte</v>
      </c>
      <c r="R41" s="354" t="str">
        <f t="shared" si="3"/>
        <v>No</v>
      </c>
    </row>
    <row r="42" spans="1:18" ht="128.25" x14ac:dyDescent="0.2">
      <c r="A42" s="118">
        <v>24</v>
      </c>
      <c r="B42" s="113" t="str">
        <f>+VLOOKUP(A42,'[1]IDENTIFICACIÓN DEL RC'!$A$6:$E$34,2,0)</f>
        <v>Administración de Bienes Muebles e Inmuebles para el Fortalecimiento de las Capacidades Operativas</v>
      </c>
      <c r="C42" s="229" t="str">
        <f>+VLOOKUP('CONTROL DEL RC_SEGUIMIENTO'!A42,'[1]IDENTIFICACIÓN DEL RC'!$A$6:$E$34,4,0)</f>
        <v>Posibilidad de suministro de combustible por parte de los proveedores a vehículos de propiedad o a cargo de la SDSCJ, por fuera de los parámetros de suministro establecidos para beneficio propio o de terceros</v>
      </c>
      <c r="D42" s="113">
        <v>1</v>
      </c>
      <c r="E42" s="113" t="s">
        <v>500</v>
      </c>
      <c r="F42" s="113" t="s">
        <v>546</v>
      </c>
      <c r="G42" s="112" t="s">
        <v>502</v>
      </c>
      <c r="H42" s="112" t="s">
        <v>503</v>
      </c>
      <c r="I42" s="112" t="s">
        <v>504</v>
      </c>
      <c r="J42" s="113" t="s">
        <v>505</v>
      </c>
      <c r="K42" s="112" t="s">
        <v>506</v>
      </c>
      <c r="L42" s="112" t="s">
        <v>507</v>
      </c>
      <c r="M42" s="112" t="s">
        <v>508</v>
      </c>
      <c r="N42" s="112">
        <f t="shared" si="0"/>
        <v>100</v>
      </c>
      <c r="O42" s="112" t="str">
        <f t="shared" si="1"/>
        <v>Fuerte</v>
      </c>
      <c r="P42" s="112" t="s">
        <v>509</v>
      </c>
      <c r="Q42" s="113" t="str">
        <f t="shared" si="2"/>
        <v>Fuerte</v>
      </c>
      <c r="R42" s="354" t="str">
        <f t="shared" si="3"/>
        <v>No</v>
      </c>
    </row>
    <row r="43" spans="1:18" ht="142.5" x14ac:dyDescent="0.2">
      <c r="A43" s="118">
        <v>24</v>
      </c>
      <c r="B43" s="113" t="str">
        <f>+VLOOKUP(A43,'[1]IDENTIFICACIÓN DEL RC'!$A$6:$E$34,2,0)</f>
        <v>Administración de Bienes Muebles e Inmuebles para el Fortalecimiento de las Capacidades Operativas</v>
      </c>
      <c r="C43" s="229" t="str">
        <f>+VLOOKUP('CONTROL DEL RC_SEGUIMIENTO'!A43,'[1]IDENTIFICACIÓN DEL RC'!$A$6:$E$34,4,0)</f>
        <v>Posibilidad de suministro de combustible por parte de los proveedores a vehículos de propiedad o a cargo de la SDSCJ, por fuera de los parámetros de suministro establecidos para beneficio propio o de terceros</v>
      </c>
      <c r="D43" s="113">
        <v>2</v>
      </c>
      <c r="E43" s="113" t="s">
        <v>500</v>
      </c>
      <c r="F43" s="113" t="s">
        <v>547</v>
      </c>
      <c r="G43" s="112" t="s">
        <v>502</v>
      </c>
      <c r="H43" s="112" t="s">
        <v>503</v>
      </c>
      <c r="I43" s="112" t="s">
        <v>504</v>
      </c>
      <c r="J43" s="113" t="s">
        <v>505</v>
      </c>
      <c r="K43" s="112" t="s">
        <v>506</v>
      </c>
      <c r="L43" s="112" t="s">
        <v>507</v>
      </c>
      <c r="M43" s="112" t="s">
        <v>508</v>
      </c>
      <c r="N43" s="112">
        <f t="shared" si="0"/>
        <v>100</v>
      </c>
      <c r="O43" s="112" t="str">
        <f t="shared" si="1"/>
        <v>Fuerte</v>
      </c>
      <c r="P43" s="112" t="s">
        <v>509</v>
      </c>
      <c r="Q43" s="113" t="str">
        <f t="shared" si="2"/>
        <v>Fuerte</v>
      </c>
      <c r="R43" s="354" t="str">
        <f t="shared" si="3"/>
        <v>No</v>
      </c>
    </row>
    <row r="44" spans="1:18" ht="185.25" x14ac:dyDescent="0.2">
      <c r="A44" s="118">
        <v>25</v>
      </c>
      <c r="B44" s="113" t="str">
        <f>+VLOOKUP(A44,'[1]IDENTIFICACIÓN DEL RC'!$A$6:$E$34,2,0)</f>
        <v>Administración de Bienes Muebles e Inmuebles para el Fortalecimiento de las Capacidades Operativas</v>
      </c>
      <c r="C44" s="229" t="str">
        <f>+VLOOKUP('CONTROL DEL RC_SEGUIMIENTO'!A44,'[1]IDENTIFICACIÓN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13">
        <v>1</v>
      </c>
      <c r="E44" s="113" t="s">
        <v>500</v>
      </c>
      <c r="F44" s="113" t="s">
        <v>548</v>
      </c>
      <c r="G44" s="112" t="s">
        <v>502</v>
      </c>
      <c r="H44" s="112" t="s">
        <v>503</v>
      </c>
      <c r="I44" s="112" t="s">
        <v>504</v>
      </c>
      <c r="J44" s="113" t="s">
        <v>505</v>
      </c>
      <c r="K44" s="112" t="s">
        <v>506</v>
      </c>
      <c r="L44" s="112" t="s">
        <v>507</v>
      </c>
      <c r="M44" s="112" t="s">
        <v>508</v>
      </c>
      <c r="N44" s="112">
        <f t="shared" si="0"/>
        <v>100</v>
      </c>
      <c r="O44" s="112" t="str">
        <f t="shared" si="1"/>
        <v>Fuerte</v>
      </c>
      <c r="P44" s="112" t="s">
        <v>509</v>
      </c>
      <c r="Q44" s="113" t="str">
        <f t="shared" si="2"/>
        <v>Fuerte</v>
      </c>
      <c r="R44" s="354" t="str">
        <f t="shared" si="3"/>
        <v>No</v>
      </c>
    </row>
    <row r="45" spans="1:18" ht="114" x14ac:dyDescent="0.2">
      <c r="A45" s="118">
        <v>26</v>
      </c>
      <c r="B45" s="113" t="str">
        <f>+VLOOKUP(A45,'[1]IDENTIFICACIÓN DEL RC'!$A$6:$E$34,2,0)</f>
        <v>Gestión Jurídica</v>
      </c>
      <c r="C45" s="229" t="str">
        <f>+VLOOKUP('CONTROL DEL RC_SEGUIMIENTO'!A45,'[1]IDENTIFICACIÓN DEL RC'!$A$6:$E$34,4,0)</f>
        <v>Posibilidad de Incumplimiento de funciones por acción u omisión por procedimientos desactualizados de la Gestión Juridica</v>
      </c>
      <c r="D45" s="113">
        <v>1</v>
      </c>
      <c r="E45" s="113" t="s">
        <v>500</v>
      </c>
      <c r="F45" s="113" t="s">
        <v>542</v>
      </c>
      <c r="G45" s="112" t="s">
        <v>502</v>
      </c>
      <c r="H45" s="112" t="s">
        <v>503</v>
      </c>
      <c r="I45" s="112" t="s">
        <v>504</v>
      </c>
      <c r="J45" s="113" t="s">
        <v>505</v>
      </c>
      <c r="K45" s="112" t="s">
        <v>506</v>
      </c>
      <c r="L45" s="112" t="s">
        <v>507</v>
      </c>
      <c r="M45" s="112" t="s">
        <v>508</v>
      </c>
      <c r="N45" s="112">
        <f t="shared" si="0"/>
        <v>100</v>
      </c>
      <c r="O45" s="112" t="str">
        <f t="shared" si="1"/>
        <v>Fuerte</v>
      </c>
      <c r="P45" s="112" t="s">
        <v>509</v>
      </c>
      <c r="Q45" s="113" t="str">
        <f t="shared" si="2"/>
        <v>Fuerte</v>
      </c>
      <c r="R45" s="354" t="str">
        <f t="shared" si="3"/>
        <v>No</v>
      </c>
    </row>
    <row r="46" spans="1:18" ht="180.75" thickBot="1" x14ac:dyDescent="0.25">
      <c r="A46" s="142">
        <v>27</v>
      </c>
      <c r="B46" s="119" t="str">
        <f>+VLOOKUP(A46,'[1]IDENTIFICACIÓN DEL RC'!$A$6:$E$34,2,0)</f>
        <v>Gestión Contractual</v>
      </c>
      <c r="C46" s="230"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19">
        <v>1</v>
      </c>
      <c r="E46" s="119" t="s">
        <v>500</v>
      </c>
      <c r="F46" s="119" t="s">
        <v>549</v>
      </c>
      <c r="G46" s="143" t="s">
        <v>502</v>
      </c>
      <c r="H46" s="143" t="s">
        <v>503</v>
      </c>
      <c r="I46" s="143" t="s">
        <v>504</v>
      </c>
      <c r="J46" s="119" t="s">
        <v>505</v>
      </c>
      <c r="K46" s="143" t="s">
        <v>506</v>
      </c>
      <c r="L46" s="143" t="s">
        <v>507</v>
      </c>
      <c r="M46" s="143" t="s">
        <v>508</v>
      </c>
      <c r="N46" s="143">
        <f t="shared" si="0"/>
        <v>100</v>
      </c>
      <c r="O46" s="143" t="str">
        <f t="shared" si="1"/>
        <v>Fuerte</v>
      </c>
      <c r="P46" s="143" t="s">
        <v>509</v>
      </c>
      <c r="Q46" s="119" t="str">
        <f t="shared" si="2"/>
        <v>Fuerte</v>
      </c>
      <c r="R46" s="356" t="str">
        <f t="shared" si="3"/>
        <v>No</v>
      </c>
    </row>
  </sheetData>
  <autoFilter ref="A5:B46" xr:uid="{00000000-0009-0000-0000-000009000000}"/>
  <mergeCells count="4">
    <mergeCell ref="A1:B1"/>
    <mergeCell ref="C1:P1"/>
    <mergeCell ref="Q1:R1"/>
    <mergeCell ref="A3:R4"/>
  </mergeCells>
  <pageMargins left="0.55118110236220474" right="0.39370078740157483" top="0.47244094488188981" bottom="0.70866141732283472" header="0.31496062992125984" footer="0.31496062992125984"/>
  <pageSetup scale="26" fitToHeight="0" orientation="landscape" r:id="rId1"/>
  <headerFoot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E0754"/>
  </sheetPr>
  <dimension ref="A1:BC51"/>
  <sheetViews>
    <sheetView showGridLines="0" topLeftCell="A13" zoomScaleNormal="100" workbookViewId="0">
      <pane ySplit="9" topLeftCell="A22" activePane="bottomLeft" state="frozen"/>
      <selection activeCell="A13" sqref="A13"/>
      <selection pane="bottomLeft" activeCell="D18" sqref="D18:L18"/>
    </sheetView>
  </sheetViews>
  <sheetFormatPr baseColWidth="10" defaultColWidth="11.42578125" defaultRowHeight="11.25" x14ac:dyDescent="0.25"/>
  <cols>
    <col min="1" max="1" width="1.42578125" style="311" customWidth="1"/>
    <col min="2" max="2" width="10.42578125" style="328" customWidth="1"/>
    <col min="3" max="3" width="33.42578125" style="311" customWidth="1"/>
    <col min="4" max="4" width="14.42578125" style="311" customWidth="1"/>
    <col min="5" max="5" width="11.42578125" style="311" customWidth="1"/>
    <col min="6" max="6" width="10.140625" style="311" customWidth="1"/>
    <col min="7" max="7" width="9.85546875" style="311" customWidth="1"/>
    <col min="8" max="9" width="9.5703125" style="311" customWidth="1"/>
    <col min="10" max="10" width="8.5703125" style="311" customWidth="1"/>
    <col min="11" max="11" width="10.42578125" style="311" customWidth="1"/>
    <col min="12" max="12" width="12" style="311" customWidth="1"/>
    <col min="13" max="13" width="1.5703125" style="311" customWidth="1"/>
    <col min="14" max="14" width="8.42578125" style="311" customWidth="1"/>
    <col min="15" max="15" width="5.42578125" style="311" customWidth="1"/>
    <col min="16" max="16" width="1.42578125" style="311" customWidth="1"/>
    <col min="17" max="17" width="11.42578125" style="311" customWidth="1"/>
    <col min="18" max="19" width="7.5703125" style="311" customWidth="1"/>
    <col min="20" max="20" width="11.42578125" style="311" customWidth="1"/>
    <col min="21" max="22" width="6.42578125" style="311" customWidth="1"/>
    <col min="23" max="23" width="1.85546875" style="311" customWidth="1"/>
    <col min="24" max="25" width="9.42578125" style="311" customWidth="1"/>
    <col min="26" max="29" width="8.140625" style="311" customWidth="1"/>
    <col min="30" max="30" width="1.42578125" style="311" customWidth="1"/>
    <col min="31" max="32" width="11" style="311" customWidth="1"/>
    <col min="33" max="33" width="1.5703125" style="311" customWidth="1"/>
    <col min="34" max="34" width="11.42578125" style="311" customWidth="1"/>
    <col min="35" max="36" width="7.85546875" style="311" customWidth="1"/>
    <col min="37" max="37" width="1.42578125" style="311" customWidth="1"/>
    <col min="38" max="38" width="11.42578125" style="311" customWidth="1"/>
    <col min="39" max="40" width="8.140625" style="311" customWidth="1"/>
    <col min="41" max="41" width="1.5703125" style="311" customWidth="1"/>
    <col min="42" max="42" width="65.140625" style="342" customWidth="1"/>
    <col min="43" max="43" width="5.42578125" style="311" customWidth="1"/>
    <col min="44" max="45" width="15.5703125" style="311" customWidth="1"/>
    <col min="46" max="46" width="5.42578125" style="311" customWidth="1"/>
    <col min="47" max="48" width="15.42578125" style="311" customWidth="1"/>
    <col min="49" max="49" width="5.42578125" style="311" customWidth="1"/>
    <col min="50" max="50" width="13" style="311" customWidth="1"/>
    <col min="51" max="51" width="17.42578125" style="311" customWidth="1"/>
    <col min="52" max="52" width="5.42578125" style="311" customWidth="1"/>
    <col min="53" max="16384" width="11.42578125" style="311"/>
  </cols>
  <sheetData>
    <row r="1" spans="1:55" x14ac:dyDescent="0.25">
      <c r="B1" s="312"/>
      <c r="C1" s="313"/>
      <c r="D1" s="521" t="s">
        <v>550</v>
      </c>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3"/>
    </row>
    <row r="2" spans="1:55" x14ac:dyDescent="0.25">
      <c r="B2" s="314"/>
      <c r="C2" s="315"/>
      <c r="D2" s="524" t="s">
        <v>551</v>
      </c>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6"/>
    </row>
    <row r="3" spans="1:55" x14ac:dyDescent="0.25">
      <c r="B3" s="314"/>
      <c r="C3" s="315"/>
      <c r="D3" s="524" t="s">
        <v>552</v>
      </c>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6"/>
    </row>
    <row r="4" spans="1:55" ht="12" thickBot="1" x14ac:dyDescent="0.3">
      <c r="B4" s="316"/>
      <c r="C4" s="317"/>
      <c r="D4" s="527" t="s">
        <v>553</v>
      </c>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9"/>
    </row>
    <row r="5" spans="1:55" ht="12" thickBot="1" x14ac:dyDescent="0.3">
      <c r="A5" s="318"/>
      <c r="B5" s="319"/>
      <c r="C5" s="318"/>
      <c r="D5" s="318"/>
      <c r="E5" s="318"/>
      <c r="F5" s="318"/>
      <c r="G5" s="318"/>
      <c r="H5" s="318"/>
      <c r="I5" s="315"/>
      <c r="J5" s="315"/>
      <c r="K5" s="315"/>
      <c r="L5" s="315"/>
      <c r="N5" s="315"/>
      <c r="O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39"/>
      <c r="AQ5" s="315"/>
      <c r="AR5" s="315"/>
      <c r="AS5" s="315"/>
      <c r="AT5" s="315"/>
      <c r="AU5" s="315"/>
      <c r="AV5" s="315"/>
      <c r="AW5" s="315"/>
      <c r="AX5" s="315"/>
      <c r="AY5" s="315"/>
      <c r="AZ5" s="315"/>
      <c r="BA5" s="315"/>
      <c r="BB5" s="315"/>
      <c r="BC5" s="315"/>
    </row>
    <row r="6" spans="1:55" ht="15" customHeight="1" x14ac:dyDescent="0.25">
      <c r="B6" s="312"/>
      <c r="C6" s="361"/>
      <c r="D6" s="361"/>
      <c r="E6" s="361"/>
      <c r="F6" s="361"/>
      <c r="G6" s="361"/>
      <c r="H6" s="533" t="s">
        <v>554</v>
      </c>
      <c r="I6" s="533"/>
      <c r="J6" s="533"/>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2"/>
      <c r="BA6" s="315"/>
      <c r="BB6" s="315"/>
      <c r="BC6" s="315"/>
    </row>
    <row r="7" spans="1:55" s="318" customFormat="1" x14ac:dyDescent="0.25">
      <c r="B7" s="320"/>
      <c r="C7" s="319"/>
      <c r="M7" s="321"/>
      <c r="P7" s="321"/>
      <c r="AP7" s="340"/>
      <c r="AZ7" s="322"/>
    </row>
    <row r="8" spans="1:55" x14ac:dyDescent="0.25">
      <c r="A8" s="315"/>
      <c r="B8" s="314"/>
      <c r="C8" s="315"/>
      <c r="D8" s="315"/>
      <c r="E8" s="315"/>
      <c r="F8" s="315"/>
      <c r="G8" s="315"/>
      <c r="I8" s="315"/>
      <c r="J8" s="315"/>
      <c r="K8" s="315"/>
      <c r="L8" s="315"/>
      <c r="N8" s="315"/>
      <c r="O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39"/>
      <c r="AQ8" s="315"/>
      <c r="AR8" s="315"/>
      <c r="AS8" s="315"/>
      <c r="AT8" s="315"/>
      <c r="AU8" s="315"/>
      <c r="AV8" s="315"/>
      <c r="AW8" s="315"/>
      <c r="AX8" s="315"/>
      <c r="AY8" s="315"/>
      <c r="AZ8" s="323"/>
      <c r="BA8" s="315"/>
      <c r="BB8" s="315"/>
      <c r="BC8" s="315"/>
    </row>
    <row r="9" spans="1:55" ht="41.85" customHeight="1" x14ac:dyDescent="0.25">
      <c r="A9" s="315"/>
      <c r="B9" s="314"/>
      <c r="C9" s="530"/>
      <c r="D9" s="530"/>
      <c r="E9" s="315"/>
      <c r="F9" s="315"/>
      <c r="G9" s="315"/>
      <c r="H9" s="531" t="s">
        <v>555</v>
      </c>
      <c r="I9" s="531"/>
      <c r="J9" s="531"/>
      <c r="K9" s="315"/>
      <c r="L9" s="315"/>
      <c r="N9" s="315"/>
      <c r="O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39"/>
      <c r="AQ9" s="315"/>
      <c r="AR9" s="315"/>
      <c r="AS9" s="315"/>
      <c r="AT9" s="315"/>
      <c r="AU9" s="315"/>
      <c r="AV9" s="315"/>
      <c r="AW9" s="315"/>
      <c r="AX9" s="315"/>
      <c r="AY9" s="315"/>
      <c r="AZ9" s="323"/>
      <c r="BA9" s="315"/>
      <c r="BB9" s="315"/>
      <c r="BC9" s="315"/>
    </row>
    <row r="10" spans="1:55" x14ac:dyDescent="0.25">
      <c r="A10" s="315"/>
      <c r="B10" s="314"/>
      <c r="C10" s="315"/>
      <c r="D10" s="315"/>
      <c r="E10" s="315"/>
      <c r="F10" s="315"/>
      <c r="G10" s="315"/>
      <c r="H10" s="326" t="s">
        <v>507</v>
      </c>
      <c r="I10" s="532" t="s">
        <v>556</v>
      </c>
      <c r="J10" s="532"/>
      <c r="K10" s="315"/>
      <c r="L10" s="315"/>
      <c r="N10" s="315"/>
      <c r="O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39"/>
      <c r="AQ10" s="315"/>
      <c r="AR10" s="315"/>
      <c r="AS10" s="315"/>
      <c r="AT10" s="315"/>
      <c r="AU10" s="315"/>
      <c r="AV10" s="315"/>
      <c r="AW10" s="315"/>
      <c r="AX10" s="315"/>
      <c r="AY10" s="315"/>
      <c r="AZ10" s="323"/>
      <c r="BA10" s="315"/>
      <c r="BB10" s="315"/>
      <c r="BC10" s="315"/>
    </row>
    <row r="11" spans="1:55" x14ac:dyDescent="0.25">
      <c r="A11" s="315"/>
      <c r="B11" s="314"/>
      <c r="C11" s="315"/>
      <c r="D11" s="315"/>
      <c r="E11" s="315"/>
      <c r="F11" s="315"/>
      <c r="G11" s="315"/>
      <c r="H11" s="327" t="s">
        <v>557</v>
      </c>
      <c r="I11" s="525"/>
      <c r="J11" s="525"/>
      <c r="K11" s="315"/>
      <c r="L11" s="315"/>
      <c r="N11" s="315"/>
      <c r="O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39"/>
      <c r="AQ11" s="315"/>
      <c r="AR11" s="315"/>
      <c r="AS11" s="315"/>
      <c r="AT11" s="315"/>
      <c r="AU11" s="315"/>
      <c r="AV11" s="315"/>
      <c r="AW11" s="315"/>
      <c r="AX11" s="315"/>
      <c r="AY11" s="315"/>
      <c r="AZ11" s="323"/>
      <c r="BA11" s="315"/>
      <c r="BB11" s="315"/>
      <c r="BC11" s="315"/>
    </row>
    <row r="12" spans="1:55" ht="12" thickBot="1" x14ac:dyDescent="0.3">
      <c r="B12" s="314"/>
      <c r="C12" s="315"/>
      <c r="D12" s="315"/>
      <c r="E12" s="315"/>
      <c r="F12" s="315"/>
      <c r="G12" s="315"/>
      <c r="H12" s="315"/>
      <c r="I12" s="315"/>
      <c r="J12" s="315"/>
      <c r="K12" s="315"/>
      <c r="L12" s="315"/>
      <c r="M12" s="328"/>
      <c r="N12" s="329"/>
      <c r="O12" s="329"/>
      <c r="P12" s="328"/>
      <c r="Q12" s="329"/>
      <c r="R12" s="329"/>
      <c r="S12" s="329"/>
      <c r="T12" s="329"/>
      <c r="U12" s="329"/>
      <c r="V12" s="329"/>
      <c r="W12" s="329"/>
      <c r="X12" s="315"/>
      <c r="Y12" s="315"/>
      <c r="Z12" s="315"/>
      <c r="AA12" s="315"/>
      <c r="AB12" s="315"/>
      <c r="AC12" s="315"/>
      <c r="AD12" s="315"/>
      <c r="AE12" s="315"/>
      <c r="AF12" s="315"/>
      <c r="AG12" s="315"/>
      <c r="AH12" s="315"/>
      <c r="AI12" s="315"/>
      <c r="AJ12" s="315"/>
      <c r="AK12" s="315"/>
      <c r="AL12" s="315"/>
      <c r="AM12" s="315"/>
      <c r="AN12" s="315"/>
      <c r="AO12" s="315"/>
      <c r="AP12" s="339"/>
      <c r="AQ12" s="315"/>
      <c r="AR12" s="315"/>
      <c r="AS12" s="315"/>
      <c r="AT12" s="315"/>
      <c r="AU12" s="315"/>
      <c r="AV12" s="315"/>
      <c r="AW12" s="315"/>
      <c r="AX12" s="315"/>
      <c r="AY12" s="315"/>
      <c r="AZ12" s="323"/>
      <c r="BA12" s="315"/>
      <c r="BB12" s="315"/>
      <c r="BC12" s="315"/>
    </row>
    <row r="13" spans="1:55" x14ac:dyDescent="0.25">
      <c r="B13" s="616"/>
      <c r="C13" s="617"/>
      <c r="D13" s="618" t="s">
        <v>906</v>
      </c>
      <c r="E13" s="619"/>
      <c r="F13" s="619"/>
      <c r="G13" s="619"/>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20"/>
      <c r="BA13" s="315"/>
      <c r="BB13" s="315"/>
      <c r="BC13" s="315"/>
    </row>
    <row r="14" spans="1:55" x14ac:dyDescent="0.25">
      <c r="B14" s="621"/>
      <c r="C14" s="622"/>
      <c r="D14" s="623" t="s">
        <v>907</v>
      </c>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624"/>
      <c r="AW14" s="624"/>
      <c r="AX14" s="624"/>
      <c r="AY14" s="624"/>
      <c r="AZ14" s="625"/>
      <c r="BA14" s="315"/>
      <c r="BB14" s="315"/>
      <c r="BC14" s="315"/>
    </row>
    <row r="15" spans="1:55" x14ac:dyDescent="0.25">
      <c r="B15" s="621"/>
      <c r="C15" s="622"/>
      <c r="D15" s="623" t="s">
        <v>908</v>
      </c>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624"/>
      <c r="AZ15" s="625"/>
      <c r="BA15" s="315"/>
      <c r="BB15" s="315"/>
      <c r="BC15" s="315"/>
    </row>
    <row r="16" spans="1:55" ht="34.5" customHeight="1" thickBot="1" x14ac:dyDescent="0.3">
      <c r="B16" s="626"/>
      <c r="C16" s="627"/>
      <c r="D16" s="628" t="s">
        <v>904</v>
      </c>
      <c r="E16" s="629"/>
      <c r="F16" s="629"/>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29"/>
      <c r="AP16" s="629"/>
      <c r="AQ16" s="629"/>
      <c r="AR16" s="629"/>
      <c r="AS16" s="629"/>
      <c r="AT16" s="629"/>
      <c r="AU16" s="629"/>
      <c r="AV16" s="629"/>
      <c r="AW16" s="629"/>
      <c r="AX16" s="629"/>
      <c r="AY16" s="629"/>
      <c r="AZ16" s="630"/>
      <c r="BA16" s="315"/>
      <c r="BB16" s="315"/>
      <c r="BC16" s="315"/>
    </row>
    <row r="17" spans="1:55" s="321" customFormat="1" x14ac:dyDescent="0.25">
      <c r="B17" s="330" t="s">
        <v>558</v>
      </c>
      <c r="C17" s="321" t="s">
        <v>559</v>
      </c>
      <c r="D17" s="321" t="s">
        <v>560</v>
      </c>
      <c r="E17" s="321" t="s">
        <v>561</v>
      </c>
      <c r="F17" s="321" t="s">
        <v>562</v>
      </c>
      <c r="G17" s="321" t="s">
        <v>563</v>
      </c>
      <c r="H17" s="321" t="s">
        <v>564</v>
      </c>
      <c r="I17" s="321" t="s">
        <v>565</v>
      </c>
      <c r="J17" s="321" t="s">
        <v>566</v>
      </c>
      <c r="K17" s="321" t="s">
        <v>567</v>
      </c>
      <c r="L17" s="321" t="s">
        <v>568</v>
      </c>
      <c r="AP17" s="341"/>
      <c r="AZ17" s="331"/>
      <c r="BA17" s="318"/>
      <c r="BB17" s="318"/>
    </row>
    <row r="18" spans="1:55" s="332" customFormat="1" ht="44.45" customHeight="1" x14ac:dyDescent="0.25">
      <c r="A18" s="379"/>
      <c r="B18" s="520" t="s">
        <v>569</v>
      </c>
      <c r="C18" s="520" t="s">
        <v>569</v>
      </c>
      <c r="D18" s="520" t="s">
        <v>12</v>
      </c>
      <c r="E18" s="520"/>
      <c r="F18" s="520"/>
      <c r="G18" s="520"/>
      <c r="H18" s="520"/>
      <c r="I18" s="520"/>
      <c r="J18" s="520"/>
      <c r="K18" s="520"/>
      <c r="L18" s="520"/>
      <c r="M18" s="334"/>
      <c r="N18" s="520" t="s">
        <v>570</v>
      </c>
      <c r="O18" s="520"/>
      <c r="Q18" s="520" t="s">
        <v>571</v>
      </c>
      <c r="R18" s="520"/>
      <c r="S18" s="520"/>
      <c r="T18" s="520" t="s">
        <v>572</v>
      </c>
      <c r="U18" s="520"/>
      <c r="V18" s="520"/>
      <c r="W18" s="324"/>
      <c r="X18" s="520" t="s">
        <v>573</v>
      </c>
      <c r="Y18" s="520"/>
      <c r="Z18" s="520" t="s">
        <v>574</v>
      </c>
      <c r="AA18" s="520"/>
      <c r="AB18" s="520" t="s">
        <v>575</v>
      </c>
      <c r="AC18" s="520"/>
      <c r="AD18" s="324"/>
      <c r="AE18" s="520" t="s">
        <v>576</v>
      </c>
      <c r="AF18" s="520"/>
      <c r="AG18" s="324"/>
      <c r="AH18" s="520" t="s">
        <v>577</v>
      </c>
      <c r="AI18" s="520"/>
      <c r="AJ18" s="520"/>
      <c r="AK18" s="324"/>
      <c r="AL18" s="520" t="s">
        <v>578</v>
      </c>
      <c r="AM18" s="520"/>
      <c r="AN18" s="520"/>
      <c r="AO18" s="324"/>
      <c r="AP18" s="535" t="s">
        <v>579</v>
      </c>
      <c r="AQ18" s="324"/>
      <c r="AR18" s="520" t="s">
        <v>580</v>
      </c>
      <c r="AS18" s="520"/>
      <c r="AT18" s="324"/>
      <c r="AU18" s="520" t="s">
        <v>581</v>
      </c>
      <c r="AV18" s="520"/>
      <c r="AW18" s="324"/>
      <c r="AX18" s="520" t="s">
        <v>582</v>
      </c>
      <c r="AY18" s="520"/>
      <c r="AZ18" s="335"/>
      <c r="BB18" s="324"/>
      <c r="BC18" s="324"/>
    </row>
    <row r="19" spans="1:55" s="332" customFormat="1" ht="19.350000000000001" customHeight="1" x14ac:dyDescent="0.25">
      <c r="A19" s="378"/>
      <c r="B19" s="520"/>
      <c r="C19" s="520"/>
      <c r="D19" s="520" t="s">
        <v>583</v>
      </c>
      <c r="E19" s="520"/>
      <c r="F19" s="520"/>
      <c r="G19" s="520"/>
      <c r="H19" s="520"/>
      <c r="I19" s="520"/>
      <c r="J19" s="520" t="s">
        <v>584</v>
      </c>
      <c r="K19" s="520" t="s">
        <v>585</v>
      </c>
      <c r="L19" s="520" t="s">
        <v>586</v>
      </c>
      <c r="M19" s="334"/>
      <c r="N19" s="520"/>
      <c r="O19" s="520"/>
      <c r="Q19" s="520"/>
      <c r="R19" s="520"/>
      <c r="S19" s="520"/>
      <c r="T19" s="520"/>
      <c r="U19" s="520"/>
      <c r="V19" s="520"/>
      <c r="W19" s="324"/>
      <c r="X19" s="520"/>
      <c r="Y19" s="520"/>
      <c r="Z19" s="520"/>
      <c r="AA19" s="520"/>
      <c r="AB19" s="520"/>
      <c r="AC19" s="520"/>
      <c r="AD19" s="324"/>
      <c r="AE19" s="520"/>
      <c r="AF19" s="520"/>
      <c r="AG19" s="324"/>
      <c r="AH19" s="520"/>
      <c r="AI19" s="520"/>
      <c r="AJ19" s="520"/>
      <c r="AK19" s="324"/>
      <c r="AL19" s="520"/>
      <c r="AM19" s="520"/>
      <c r="AN19" s="520"/>
      <c r="AO19" s="324"/>
      <c r="AP19" s="535"/>
      <c r="AQ19" s="324"/>
      <c r="AR19" s="325" t="s">
        <v>507</v>
      </c>
      <c r="AS19" s="325" t="s">
        <v>556</v>
      </c>
      <c r="AU19" s="325" t="s">
        <v>507</v>
      </c>
      <c r="AV19" s="325" t="s">
        <v>556</v>
      </c>
      <c r="AX19" s="534">
        <v>0</v>
      </c>
      <c r="AY19" s="534"/>
      <c r="AZ19" s="335"/>
      <c r="BA19" s="324"/>
      <c r="BB19" s="324"/>
      <c r="BC19" s="324"/>
    </row>
    <row r="20" spans="1:55" s="332" customFormat="1" ht="13.35" customHeight="1" x14ac:dyDescent="0.25">
      <c r="A20" s="378"/>
      <c r="B20" s="520"/>
      <c r="C20" s="520"/>
      <c r="D20" s="520"/>
      <c r="E20" s="520"/>
      <c r="F20" s="520"/>
      <c r="G20" s="520"/>
      <c r="H20" s="520"/>
      <c r="I20" s="520"/>
      <c r="J20" s="520"/>
      <c r="K20" s="520"/>
      <c r="L20" s="520"/>
      <c r="M20" s="334"/>
      <c r="N20" s="520"/>
      <c r="O20" s="520"/>
      <c r="Q20" s="520"/>
      <c r="R20" s="520"/>
      <c r="S20" s="520"/>
      <c r="T20" s="520"/>
      <c r="U20" s="520"/>
      <c r="V20" s="520"/>
      <c r="W20" s="324"/>
      <c r="X20" s="520"/>
      <c r="Y20" s="520"/>
      <c r="Z20" s="520"/>
      <c r="AA20" s="520"/>
      <c r="AB20" s="520"/>
      <c r="AC20" s="520"/>
      <c r="AD20" s="324"/>
      <c r="AE20" s="520"/>
      <c r="AF20" s="520"/>
      <c r="AG20" s="324"/>
      <c r="AH20" s="520"/>
      <c r="AI20" s="520"/>
      <c r="AJ20" s="520"/>
      <c r="AK20" s="324"/>
      <c r="AL20" s="520"/>
      <c r="AM20" s="520"/>
      <c r="AN20" s="520"/>
      <c r="AO20" s="324"/>
      <c r="AP20" s="535"/>
      <c r="AQ20" s="324"/>
      <c r="AR20" s="336"/>
      <c r="AS20" s="336" t="s">
        <v>557</v>
      </c>
      <c r="AU20" s="336"/>
      <c r="AV20" s="336" t="s">
        <v>557</v>
      </c>
      <c r="AX20" s="534"/>
      <c r="AY20" s="534"/>
      <c r="AZ20" s="337"/>
      <c r="BA20" s="324"/>
      <c r="BB20" s="324"/>
      <c r="BC20" s="324"/>
    </row>
    <row r="21" spans="1:55" s="332" customFormat="1" ht="24" customHeight="1" x14ac:dyDescent="0.25">
      <c r="A21" s="378"/>
      <c r="B21" s="520"/>
      <c r="C21" s="520"/>
      <c r="D21" s="333" t="s">
        <v>587</v>
      </c>
      <c r="E21" s="333" t="s">
        <v>588</v>
      </c>
      <c r="F21" s="333" t="s">
        <v>589</v>
      </c>
      <c r="G21" s="333" t="s">
        <v>590</v>
      </c>
      <c r="H21" s="333" t="s">
        <v>591</v>
      </c>
      <c r="I21" s="333" t="s">
        <v>592</v>
      </c>
      <c r="J21" s="520"/>
      <c r="K21" s="520"/>
      <c r="L21" s="520"/>
      <c r="M21" s="334"/>
      <c r="N21" s="520"/>
      <c r="O21" s="520"/>
      <c r="Q21" s="333" t="s">
        <v>593</v>
      </c>
      <c r="R21" s="333" t="s">
        <v>507</v>
      </c>
      <c r="S21" s="333" t="s">
        <v>556</v>
      </c>
      <c r="T21" s="333" t="s">
        <v>593</v>
      </c>
      <c r="U21" s="333" t="s">
        <v>507</v>
      </c>
      <c r="V21" s="333" t="s">
        <v>556</v>
      </c>
      <c r="W21" s="324"/>
      <c r="X21" s="333" t="s">
        <v>507</v>
      </c>
      <c r="Y21" s="333" t="s">
        <v>556</v>
      </c>
      <c r="Z21" s="333" t="s">
        <v>507</v>
      </c>
      <c r="AA21" s="333" t="s">
        <v>556</v>
      </c>
      <c r="AB21" s="333" t="s">
        <v>507</v>
      </c>
      <c r="AC21" s="333" t="s">
        <v>556</v>
      </c>
      <c r="AD21" s="324"/>
      <c r="AE21" s="333" t="s">
        <v>507</v>
      </c>
      <c r="AF21" s="333" t="s">
        <v>556</v>
      </c>
      <c r="AG21" s="324"/>
      <c r="AH21" s="333" t="s">
        <v>593</v>
      </c>
      <c r="AI21" s="333" t="s">
        <v>507</v>
      </c>
      <c r="AJ21" s="333" t="s">
        <v>556</v>
      </c>
      <c r="AK21" s="324"/>
      <c r="AL21" s="333" t="s">
        <v>593</v>
      </c>
      <c r="AM21" s="333" t="s">
        <v>507</v>
      </c>
      <c r="AN21" s="333" t="s">
        <v>556</v>
      </c>
      <c r="AO21" s="324"/>
      <c r="AP21" s="535"/>
      <c r="AQ21" s="324"/>
      <c r="AR21" s="324"/>
      <c r="AS21" s="324"/>
      <c r="AT21" s="324"/>
      <c r="AU21" s="324"/>
      <c r="AV21" s="324"/>
      <c r="AW21" s="324"/>
      <c r="AX21" s="324"/>
      <c r="AY21" s="324"/>
      <c r="AZ21" s="335"/>
      <c r="BA21" s="324"/>
      <c r="BB21" s="324"/>
      <c r="BC21" s="324"/>
    </row>
    <row r="22" spans="1:55" ht="92.25" customHeight="1" x14ac:dyDescent="0.25">
      <c r="B22" s="326" t="s">
        <v>594</v>
      </c>
      <c r="C22" s="336" t="s">
        <v>106</v>
      </c>
      <c r="D22" s="336"/>
      <c r="E22" s="336"/>
      <c r="F22" s="336"/>
      <c r="G22" s="336"/>
      <c r="H22" s="336"/>
      <c r="I22" s="343"/>
      <c r="J22" s="343" t="s">
        <v>557</v>
      </c>
      <c r="K22" s="327"/>
      <c r="L22" s="327"/>
      <c r="N22" s="534" t="s">
        <v>557</v>
      </c>
      <c r="O22" s="534"/>
      <c r="Q22" s="336"/>
      <c r="R22" s="336" t="s">
        <v>557</v>
      </c>
      <c r="S22" s="336"/>
      <c r="T22" s="327"/>
      <c r="U22" s="336" t="s">
        <v>557</v>
      </c>
      <c r="V22" s="327"/>
      <c r="X22" s="336" t="s">
        <v>557</v>
      </c>
      <c r="Y22" s="336"/>
      <c r="Z22" s="336" t="s">
        <v>557</v>
      </c>
      <c r="AA22" s="327"/>
      <c r="AB22" s="336" t="s">
        <v>557</v>
      </c>
      <c r="AC22" s="327"/>
      <c r="AE22" s="327"/>
      <c r="AF22" s="327"/>
      <c r="AH22" s="327"/>
      <c r="AI22" s="327"/>
      <c r="AJ22" s="327" t="s">
        <v>557</v>
      </c>
      <c r="AL22" s="327"/>
      <c r="AM22" s="327"/>
      <c r="AN22" s="327" t="s">
        <v>557</v>
      </c>
      <c r="AP22" s="357" t="str">
        <f>+'Evaluación controles '!G10</f>
        <v>Control 1: Se valida el cumplimiento de la actividad de control con los cuatro correos electrónico mensual (mayo, junio, julio y agosto),  dirigido al director de Responsabilidad Penal Adolescente en el que se relacionan los informes remitidos a las autoridades en el mes anterior</v>
      </c>
      <c r="AZ22" s="345"/>
    </row>
    <row r="23" spans="1:55" ht="102.75" customHeight="1" x14ac:dyDescent="0.25">
      <c r="B23" s="326" t="s">
        <v>595</v>
      </c>
      <c r="C23" s="336" t="s">
        <v>109</v>
      </c>
      <c r="D23" s="336"/>
      <c r="E23" s="336"/>
      <c r="F23" s="336"/>
      <c r="G23" s="336"/>
      <c r="H23" s="336"/>
      <c r="I23" s="343"/>
      <c r="J23" s="343" t="s">
        <v>557</v>
      </c>
      <c r="K23" s="327"/>
      <c r="L23" s="327"/>
      <c r="N23" s="534" t="s">
        <v>557</v>
      </c>
      <c r="O23" s="534"/>
      <c r="Q23" s="336"/>
      <c r="R23" s="336" t="s">
        <v>557</v>
      </c>
      <c r="S23" s="336"/>
      <c r="T23" s="327"/>
      <c r="U23" s="336" t="s">
        <v>557</v>
      </c>
      <c r="V23" s="327"/>
      <c r="X23" s="336" t="s">
        <v>557</v>
      </c>
      <c r="Y23" s="336"/>
      <c r="Z23" s="336" t="s">
        <v>557</v>
      </c>
      <c r="AA23" s="327"/>
      <c r="AB23" s="336" t="s">
        <v>557</v>
      </c>
      <c r="AC23" s="327"/>
      <c r="AE23" s="327" t="s">
        <v>596</v>
      </c>
      <c r="AF23" s="327"/>
      <c r="AH23" s="327"/>
      <c r="AI23" s="327"/>
      <c r="AJ23" s="327" t="s">
        <v>557</v>
      </c>
      <c r="AL23" s="327"/>
      <c r="AM23" s="327"/>
      <c r="AN23" s="327" t="s">
        <v>557</v>
      </c>
      <c r="AP23" s="344" t="s">
        <v>900</v>
      </c>
      <c r="AZ23" s="345"/>
    </row>
    <row r="24" spans="1:55" ht="114" customHeight="1" x14ac:dyDescent="0.25">
      <c r="B24" s="326" t="s">
        <v>597</v>
      </c>
      <c r="C24" s="336" t="s">
        <v>112</v>
      </c>
      <c r="D24" s="336"/>
      <c r="E24" s="336"/>
      <c r="F24" s="336"/>
      <c r="G24" s="336"/>
      <c r="H24" s="336"/>
      <c r="I24" s="343"/>
      <c r="J24" s="343" t="s">
        <v>557</v>
      </c>
      <c r="K24" s="327"/>
      <c r="L24" s="327"/>
      <c r="N24" s="534" t="s">
        <v>557</v>
      </c>
      <c r="O24" s="534"/>
      <c r="Q24" s="336"/>
      <c r="R24" s="336" t="s">
        <v>557</v>
      </c>
      <c r="S24" s="336"/>
      <c r="T24" s="327"/>
      <c r="U24" s="336" t="s">
        <v>557</v>
      </c>
      <c r="V24" s="327"/>
      <c r="X24" s="336" t="s">
        <v>557</v>
      </c>
      <c r="Y24" s="336"/>
      <c r="Z24" s="336"/>
      <c r="AA24" s="327" t="s">
        <v>557</v>
      </c>
      <c r="AB24" s="336"/>
      <c r="AC24" s="336" t="s">
        <v>557</v>
      </c>
      <c r="AE24" s="327"/>
      <c r="AF24" s="327"/>
      <c r="AH24" s="327"/>
      <c r="AI24" s="346" t="s">
        <v>596</v>
      </c>
      <c r="AJ24" s="347" t="s">
        <v>557</v>
      </c>
      <c r="AL24" s="327"/>
      <c r="AM24" s="327"/>
      <c r="AN24" s="327" t="s">
        <v>557</v>
      </c>
      <c r="AP24" s="357" t="str">
        <f>+'Evaluación controles '!G13</f>
        <v>Control 1: Si bien se evidencia la inactivación del riesgo N.3 conforme a la solicitud remitida por el proceso a la Oficina Asesora de Planeación mediante correo electrónico del 25 de agosto de 2025, se identificó una debilidad: el control asociado presentaba una periodicidad semestral, por lo que el proceso debió haber reportado previamente el avance de la gestión correspondiente al primer semestre antes de solicitar su inactivación.</v>
      </c>
      <c r="AZ24" s="345"/>
    </row>
    <row r="25" spans="1:55" ht="132.75" customHeight="1" x14ac:dyDescent="0.25">
      <c r="B25" s="326" t="s">
        <v>598</v>
      </c>
      <c r="C25" s="336" t="s">
        <v>116</v>
      </c>
      <c r="D25" s="336"/>
      <c r="E25" s="336"/>
      <c r="F25" s="336"/>
      <c r="G25" s="336"/>
      <c r="H25" s="336"/>
      <c r="I25" s="343"/>
      <c r="J25" s="343" t="s">
        <v>557</v>
      </c>
      <c r="K25" s="327"/>
      <c r="L25" s="327"/>
      <c r="N25" s="534" t="s">
        <v>557</v>
      </c>
      <c r="O25" s="534"/>
      <c r="Q25" s="336"/>
      <c r="R25" s="336" t="s">
        <v>557</v>
      </c>
      <c r="S25" s="336"/>
      <c r="T25" s="327"/>
      <c r="U25" s="336" t="s">
        <v>557</v>
      </c>
      <c r="V25" s="327"/>
      <c r="X25" s="336" t="s">
        <v>557</v>
      </c>
      <c r="Y25" s="336"/>
      <c r="Z25" s="336" t="s">
        <v>557</v>
      </c>
      <c r="AA25" s="327"/>
      <c r="AB25" s="336" t="s">
        <v>557</v>
      </c>
      <c r="AC25" s="327"/>
      <c r="AE25" s="327"/>
      <c r="AF25" s="327"/>
      <c r="AH25" s="327"/>
      <c r="AI25" s="327"/>
      <c r="AJ25" s="327" t="s">
        <v>557</v>
      </c>
      <c r="AL25" s="327"/>
      <c r="AM25" s="327"/>
      <c r="AN25" s="327" t="s">
        <v>557</v>
      </c>
      <c r="AP25" s="357" t="str">
        <f>+'Evaluación controles '!G14</f>
        <v>Control 1: Se valida la debida ejecución de la actividad de control con las evidencias aportadas por el proceso, se encuentran completas y cumplen con lo establecido en el soporte de la actividad de control. Se incluyen los reportes mensuales de raciones alimentarias, debidamente asociados; los registros individuales de prestación de servicios (RIPS), que evidencian la atención médica y odontológica brindada a la población privada de la libertad (PPL); así como las actas de asignación de actividades TEE (Trabajo, Estudio y Enseñanza), que respaldan la ejecución conforme a los lineamientos establecidos.</v>
      </c>
      <c r="AZ25" s="345"/>
    </row>
    <row r="26" spans="1:55" ht="128.25" customHeight="1" x14ac:dyDescent="0.25">
      <c r="B26" s="326" t="s">
        <v>599</v>
      </c>
      <c r="C26" s="336" t="s">
        <v>119</v>
      </c>
      <c r="D26" s="336"/>
      <c r="E26" s="336"/>
      <c r="F26" s="336"/>
      <c r="G26" s="336"/>
      <c r="H26" s="336"/>
      <c r="I26" s="343"/>
      <c r="J26" s="343" t="s">
        <v>557</v>
      </c>
      <c r="K26" s="327"/>
      <c r="L26" s="327"/>
      <c r="N26" s="534" t="s">
        <v>557</v>
      </c>
      <c r="O26" s="534"/>
      <c r="Q26" s="336"/>
      <c r="R26" s="336" t="s">
        <v>557</v>
      </c>
      <c r="S26" s="336"/>
      <c r="T26" s="327"/>
      <c r="U26" s="336" t="s">
        <v>557</v>
      </c>
      <c r="V26" s="327"/>
      <c r="X26" s="336" t="s">
        <v>557</v>
      </c>
      <c r="Y26" s="336"/>
      <c r="Z26" s="336" t="s">
        <v>557</v>
      </c>
      <c r="AA26" s="327"/>
      <c r="AB26" s="336" t="s">
        <v>557</v>
      </c>
      <c r="AC26" s="327"/>
      <c r="AE26" s="327"/>
      <c r="AF26" s="327"/>
      <c r="AH26" s="327"/>
      <c r="AI26" s="327"/>
      <c r="AJ26" s="327" t="s">
        <v>557</v>
      </c>
      <c r="AL26" s="327"/>
      <c r="AM26" s="327"/>
      <c r="AN26" s="327" t="s">
        <v>557</v>
      </c>
      <c r="AP26" s="344" t="str">
        <f>+'Evaluación controles '!G15</f>
        <v>Control 1: Se valida la ejecución del control mediante los informes del plan de gestión correspondientes al periodo de mayo a agosto, así como con el consolidado mensual de órdenes de servicio. No obstante, lo señalado en la columna M “Evidencias” (Formato F-CVF-67) no corresponde al documento entregado por el proceso, el cual fue el Formato de Orden de Servicios F-GIP-1265 para los meses de mayo, junio, julio y agosto de 2025. Por esta razón, la evidencia se considera incompleta frente a lo establecido en el soporte de la actividad de control.</v>
      </c>
      <c r="AZ26" s="345"/>
    </row>
    <row r="27" spans="1:55" ht="87.75" customHeight="1" x14ac:dyDescent="0.25">
      <c r="B27" s="326" t="s">
        <v>600</v>
      </c>
      <c r="C27" s="336" t="s">
        <v>122</v>
      </c>
      <c r="D27" s="336"/>
      <c r="E27" s="336"/>
      <c r="F27" s="336"/>
      <c r="G27" s="336"/>
      <c r="H27" s="336"/>
      <c r="I27" s="343"/>
      <c r="J27" s="343" t="s">
        <v>557</v>
      </c>
      <c r="K27" s="327"/>
      <c r="L27" s="327"/>
      <c r="N27" s="534" t="s">
        <v>557</v>
      </c>
      <c r="O27" s="534"/>
      <c r="Q27" s="336"/>
      <c r="R27" s="336" t="s">
        <v>557</v>
      </c>
      <c r="S27" s="336"/>
      <c r="T27" s="327"/>
      <c r="U27" s="336" t="s">
        <v>557</v>
      </c>
      <c r="V27" s="327"/>
      <c r="X27" s="336" t="s">
        <v>557</v>
      </c>
      <c r="Y27" s="336"/>
      <c r="Z27" s="336" t="s">
        <v>557</v>
      </c>
      <c r="AA27" s="327"/>
      <c r="AB27" s="336" t="s">
        <v>557</v>
      </c>
      <c r="AC27" s="327"/>
      <c r="AE27" s="327" t="s">
        <v>596</v>
      </c>
      <c r="AF27" s="327"/>
      <c r="AH27" s="327"/>
      <c r="AI27" s="327"/>
      <c r="AJ27" s="327" t="s">
        <v>557</v>
      </c>
      <c r="AL27" s="327"/>
      <c r="AM27" s="327"/>
      <c r="AN27" s="327" t="s">
        <v>557</v>
      </c>
      <c r="AP27" s="357" t="str">
        <f>+'Evaluación controles '!G16</f>
        <v>Control 1: Se valida la ejecución del correo segundo cuatrimestre 2025.</v>
      </c>
      <c r="AZ27" s="345"/>
    </row>
    <row r="28" spans="1:55" ht="75" customHeight="1" x14ac:dyDescent="0.25">
      <c r="B28" s="326" t="s">
        <v>601</v>
      </c>
      <c r="C28" s="336" t="s">
        <v>126</v>
      </c>
      <c r="D28" s="336"/>
      <c r="E28" s="336"/>
      <c r="F28" s="336"/>
      <c r="G28" s="336"/>
      <c r="H28" s="336"/>
      <c r="I28" s="348" t="s">
        <v>124</v>
      </c>
      <c r="J28" s="343"/>
      <c r="K28" s="327"/>
      <c r="L28" s="327"/>
      <c r="N28" s="534" t="s">
        <v>557</v>
      </c>
      <c r="O28" s="534"/>
      <c r="Q28" s="336"/>
      <c r="R28" s="336" t="s">
        <v>557</v>
      </c>
      <c r="S28" s="336"/>
      <c r="T28" s="327"/>
      <c r="U28" s="336" t="s">
        <v>557</v>
      </c>
      <c r="V28" s="327"/>
      <c r="X28" s="336" t="s">
        <v>557</v>
      </c>
      <c r="Y28" s="336"/>
      <c r="Z28" s="336" t="s">
        <v>557</v>
      </c>
      <c r="AA28" s="327"/>
      <c r="AB28" s="336" t="s">
        <v>557</v>
      </c>
      <c r="AC28" s="327"/>
      <c r="AE28" s="327"/>
      <c r="AF28" s="327"/>
      <c r="AH28" s="327"/>
      <c r="AI28" s="327"/>
      <c r="AJ28" s="327" t="s">
        <v>557</v>
      </c>
      <c r="AL28" s="327"/>
      <c r="AM28" s="327"/>
      <c r="AN28" s="327" t="s">
        <v>557</v>
      </c>
      <c r="AP28" s="357" t="str">
        <f>+'Evaluación controles '!G17</f>
        <v>Control 1: Se evidencia el cumplimiento de la acción de control con las Actas de reunión de los meses mayo, junio, julio y agosto 2025</v>
      </c>
      <c r="AZ28" s="345"/>
    </row>
    <row r="29" spans="1:55" ht="166.5" customHeight="1" x14ac:dyDescent="0.25">
      <c r="B29" s="326" t="s">
        <v>602</v>
      </c>
      <c r="C29" s="336" t="s">
        <v>130</v>
      </c>
      <c r="D29" s="336"/>
      <c r="E29" s="336"/>
      <c r="F29" s="336"/>
      <c r="G29" s="336"/>
      <c r="H29" s="336"/>
      <c r="I29" s="343"/>
      <c r="J29" s="343" t="s">
        <v>557</v>
      </c>
      <c r="K29" s="327"/>
      <c r="L29" s="327"/>
      <c r="N29" s="534" t="s">
        <v>557</v>
      </c>
      <c r="O29" s="534"/>
      <c r="Q29" s="336"/>
      <c r="R29" s="336" t="s">
        <v>557</v>
      </c>
      <c r="S29" s="336"/>
      <c r="T29" s="327"/>
      <c r="U29" s="336" t="s">
        <v>557</v>
      </c>
      <c r="V29" s="327"/>
      <c r="X29" s="336" t="s">
        <v>557</v>
      </c>
      <c r="Y29" s="336"/>
      <c r="Z29" s="336" t="s">
        <v>557</v>
      </c>
      <c r="AA29" s="327"/>
      <c r="AB29" s="336"/>
      <c r="AC29" s="336" t="s">
        <v>557</v>
      </c>
      <c r="AE29" s="327"/>
      <c r="AF29" s="327"/>
      <c r="AH29" s="327"/>
      <c r="AI29" s="327"/>
      <c r="AJ29" s="327" t="s">
        <v>557</v>
      </c>
      <c r="AL29" s="327"/>
      <c r="AM29" s="327"/>
      <c r="AN29" s="327" t="s">
        <v>557</v>
      </c>
      <c r="AP29" s="344" t="s">
        <v>854</v>
      </c>
      <c r="AZ29" s="345"/>
    </row>
    <row r="30" spans="1:55" ht="59.25" customHeight="1" x14ac:dyDescent="0.25">
      <c r="B30" s="326" t="s">
        <v>603</v>
      </c>
      <c r="C30" s="336" t="s">
        <v>134</v>
      </c>
      <c r="D30" s="336"/>
      <c r="E30" s="336"/>
      <c r="F30" s="336"/>
      <c r="G30" s="336"/>
      <c r="H30" s="336"/>
      <c r="I30" s="343"/>
      <c r="J30" s="343"/>
      <c r="K30" s="327" t="s">
        <v>557</v>
      </c>
      <c r="L30" s="327"/>
      <c r="N30" s="534" t="s">
        <v>557</v>
      </c>
      <c r="O30" s="534"/>
      <c r="Q30" s="336"/>
      <c r="R30" s="336" t="s">
        <v>557</v>
      </c>
      <c r="S30" s="336"/>
      <c r="T30" s="327"/>
      <c r="U30" s="336" t="s">
        <v>557</v>
      </c>
      <c r="V30" s="327"/>
      <c r="X30" s="336" t="s">
        <v>557</v>
      </c>
      <c r="Y30" s="336"/>
      <c r="Z30" s="336" t="s">
        <v>557</v>
      </c>
      <c r="AA30" s="327"/>
      <c r="AB30" s="336"/>
      <c r="AC30" s="327" t="s">
        <v>557</v>
      </c>
      <c r="AE30" s="327"/>
      <c r="AF30" s="327"/>
      <c r="AH30" s="327"/>
      <c r="AI30" s="327" t="s">
        <v>596</v>
      </c>
      <c r="AJ30" s="327" t="s">
        <v>557</v>
      </c>
      <c r="AL30" s="327"/>
      <c r="AM30" s="327"/>
      <c r="AN30" s="327" t="s">
        <v>557</v>
      </c>
      <c r="AP30" s="373" t="s">
        <v>604</v>
      </c>
      <c r="AZ30" s="345"/>
    </row>
    <row r="31" spans="1:55" ht="240" customHeight="1" x14ac:dyDescent="0.25">
      <c r="B31" s="326" t="s">
        <v>605</v>
      </c>
      <c r="C31" s="336" t="s">
        <v>138</v>
      </c>
      <c r="D31" s="336"/>
      <c r="E31" s="336"/>
      <c r="F31" s="336"/>
      <c r="G31" s="336"/>
      <c r="H31" s="336"/>
      <c r="I31" s="343"/>
      <c r="J31" s="343" t="s">
        <v>557</v>
      </c>
      <c r="K31" s="327"/>
      <c r="L31" s="327"/>
      <c r="N31" s="534" t="s">
        <v>557</v>
      </c>
      <c r="O31" s="534"/>
      <c r="Q31" s="336"/>
      <c r="R31" s="336" t="s">
        <v>557</v>
      </c>
      <c r="S31" s="336"/>
      <c r="T31" s="327"/>
      <c r="U31" s="336" t="s">
        <v>557</v>
      </c>
      <c r="V31" s="327"/>
      <c r="X31" s="336" t="s">
        <v>557</v>
      </c>
      <c r="Y31" s="336"/>
      <c r="Z31" s="336" t="s">
        <v>557</v>
      </c>
      <c r="AA31" s="327"/>
      <c r="AB31" s="336"/>
      <c r="AC31" s="327" t="s">
        <v>557</v>
      </c>
      <c r="AE31" s="327"/>
      <c r="AF31" s="327"/>
      <c r="AH31" s="327"/>
      <c r="AI31" s="347" t="s">
        <v>596</v>
      </c>
      <c r="AJ31" s="327" t="s">
        <v>557</v>
      </c>
      <c r="AL31" s="327"/>
      <c r="AM31" s="327"/>
      <c r="AN31" s="327" t="s">
        <v>557</v>
      </c>
      <c r="AP31" s="374" t="s">
        <v>855</v>
      </c>
      <c r="AZ31" s="345"/>
    </row>
    <row r="32" spans="1:55" ht="138" customHeight="1" x14ac:dyDescent="0.25">
      <c r="B32" s="326" t="s">
        <v>606</v>
      </c>
      <c r="C32" s="336" t="s">
        <v>142</v>
      </c>
      <c r="D32" s="336"/>
      <c r="E32" s="336"/>
      <c r="F32" s="336"/>
      <c r="G32" s="336"/>
      <c r="H32" s="336"/>
      <c r="I32" s="348" t="s">
        <v>607</v>
      </c>
      <c r="J32" s="343"/>
      <c r="K32" s="327"/>
      <c r="L32" s="327"/>
      <c r="N32" s="534" t="s">
        <v>557</v>
      </c>
      <c r="O32" s="534"/>
      <c r="Q32" s="336"/>
      <c r="R32" s="336" t="s">
        <v>557</v>
      </c>
      <c r="S32" s="336"/>
      <c r="T32" s="327"/>
      <c r="U32" s="336" t="s">
        <v>557</v>
      </c>
      <c r="V32" s="327"/>
      <c r="X32" s="336" t="s">
        <v>557</v>
      </c>
      <c r="Y32" s="336"/>
      <c r="Z32" s="336" t="s">
        <v>557</v>
      </c>
      <c r="AA32" s="327"/>
      <c r="AB32" s="336" t="s">
        <v>557</v>
      </c>
      <c r="AC32" s="327" t="s">
        <v>596</v>
      </c>
      <c r="AE32" s="327"/>
      <c r="AF32" s="327"/>
      <c r="AH32" s="327"/>
      <c r="AI32" s="347" t="s">
        <v>596</v>
      </c>
      <c r="AJ32" s="327" t="s">
        <v>557</v>
      </c>
      <c r="AL32" s="327"/>
      <c r="AM32" s="327"/>
      <c r="AN32" s="327" t="s">
        <v>557</v>
      </c>
      <c r="AP32" s="344" t="s">
        <v>856</v>
      </c>
      <c r="AZ32" s="345"/>
    </row>
    <row r="33" spans="2:52" ht="167.25" customHeight="1" x14ac:dyDescent="0.25">
      <c r="B33" s="326" t="s">
        <v>608</v>
      </c>
      <c r="C33" s="336" t="s">
        <v>146</v>
      </c>
      <c r="D33" s="336"/>
      <c r="E33" s="336"/>
      <c r="F33" s="336"/>
      <c r="G33" s="336"/>
      <c r="H33" s="336"/>
      <c r="I33" s="348" t="s">
        <v>144</v>
      </c>
      <c r="J33" s="343"/>
      <c r="K33" s="327"/>
      <c r="L33" s="327"/>
      <c r="N33" s="534" t="s">
        <v>557</v>
      </c>
      <c r="O33" s="534"/>
      <c r="Q33" s="336"/>
      <c r="R33" s="336" t="s">
        <v>557</v>
      </c>
      <c r="S33" s="336"/>
      <c r="T33" s="327"/>
      <c r="U33" s="336" t="s">
        <v>557</v>
      </c>
      <c r="V33" s="327"/>
      <c r="X33" s="336" t="s">
        <v>557</v>
      </c>
      <c r="Y33" s="336"/>
      <c r="Z33" s="336" t="s">
        <v>557</v>
      </c>
      <c r="AA33" s="327"/>
      <c r="AB33" s="375" t="s">
        <v>557</v>
      </c>
      <c r="AC33" s="327"/>
      <c r="AE33" s="327"/>
      <c r="AF33" s="327"/>
      <c r="AH33" s="327"/>
      <c r="AI33" s="347" t="s">
        <v>596</v>
      </c>
      <c r="AJ33" s="327" t="s">
        <v>557</v>
      </c>
      <c r="AL33" s="327"/>
      <c r="AM33" s="327"/>
      <c r="AN33" s="327" t="s">
        <v>557</v>
      </c>
      <c r="AP33" s="344" t="s">
        <v>857</v>
      </c>
      <c r="AZ33" s="345"/>
    </row>
    <row r="34" spans="2:52" ht="73.5" customHeight="1" x14ac:dyDescent="0.25">
      <c r="B34" s="326" t="s">
        <v>609</v>
      </c>
      <c r="C34" s="336" t="s">
        <v>150</v>
      </c>
      <c r="D34" s="336"/>
      <c r="E34" s="336"/>
      <c r="F34" s="336"/>
      <c r="G34" s="336"/>
      <c r="H34" s="336"/>
      <c r="I34" s="343"/>
      <c r="J34" s="343" t="s">
        <v>557</v>
      </c>
      <c r="K34" s="327"/>
      <c r="L34" s="327"/>
      <c r="N34" s="534" t="s">
        <v>557</v>
      </c>
      <c r="O34" s="534"/>
      <c r="Q34" s="336"/>
      <c r="R34" s="336" t="s">
        <v>557</v>
      </c>
      <c r="S34" s="336"/>
      <c r="T34" s="327"/>
      <c r="U34" s="336" t="s">
        <v>557</v>
      </c>
      <c r="V34" s="327"/>
      <c r="X34" s="336" t="s">
        <v>557</v>
      </c>
      <c r="Y34" s="336"/>
      <c r="Z34" s="336" t="s">
        <v>557</v>
      </c>
      <c r="AA34" s="327"/>
      <c r="AB34" s="336" t="s">
        <v>557</v>
      </c>
      <c r="AC34" s="327"/>
      <c r="AE34" s="327"/>
      <c r="AF34" s="327"/>
      <c r="AH34" s="327"/>
      <c r="AI34" s="327"/>
      <c r="AJ34" s="327" t="s">
        <v>557</v>
      </c>
      <c r="AL34" s="327"/>
      <c r="AM34" s="327"/>
      <c r="AN34" s="327" t="s">
        <v>557</v>
      </c>
      <c r="AP34" s="357" t="str">
        <f>+'Evaluación controles '!G32</f>
        <v>Control 1: Se valida la ejecución del control con el cuadro control de validadores progressus del 27 de agosto de 2025.</v>
      </c>
      <c r="AZ34" s="345"/>
    </row>
    <row r="35" spans="2:52" ht="96.75" customHeight="1" x14ac:dyDescent="0.25">
      <c r="B35" s="326" t="s">
        <v>610</v>
      </c>
      <c r="C35" s="336" t="s">
        <v>154</v>
      </c>
      <c r="D35" s="336"/>
      <c r="E35" s="336"/>
      <c r="F35" s="336"/>
      <c r="G35" s="336"/>
      <c r="H35" s="336"/>
      <c r="I35" s="348" t="s">
        <v>611</v>
      </c>
      <c r="J35" s="343"/>
      <c r="K35" s="327"/>
      <c r="L35" s="327"/>
      <c r="N35" s="534" t="s">
        <v>557</v>
      </c>
      <c r="O35" s="534"/>
      <c r="Q35" s="336"/>
      <c r="R35" s="336" t="s">
        <v>557</v>
      </c>
      <c r="S35" s="336"/>
      <c r="T35" s="327"/>
      <c r="U35" s="336" t="s">
        <v>557</v>
      </c>
      <c r="V35" s="327"/>
      <c r="X35" s="336" t="s">
        <v>557</v>
      </c>
      <c r="Y35" s="336"/>
      <c r="Z35" s="336" t="s">
        <v>557</v>
      </c>
      <c r="AA35" s="327"/>
      <c r="AB35" s="336" t="s">
        <v>557</v>
      </c>
      <c r="AC35" s="327" t="s">
        <v>596</v>
      </c>
      <c r="AE35" s="327" t="s">
        <v>596</v>
      </c>
      <c r="AF35" s="327"/>
      <c r="AH35" s="327"/>
      <c r="AI35" s="346" t="s">
        <v>596</v>
      </c>
      <c r="AJ35" s="347" t="s">
        <v>557</v>
      </c>
      <c r="AL35" s="327"/>
      <c r="AM35" s="327"/>
      <c r="AN35" s="327" t="s">
        <v>557</v>
      </c>
      <c r="AP35" s="344" t="s">
        <v>858</v>
      </c>
      <c r="AZ35" s="345"/>
    </row>
    <row r="36" spans="2:52" ht="151.5" customHeight="1" x14ac:dyDescent="0.25">
      <c r="B36" s="326" t="s">
        <v>612</v>
      </c>
      <c r="C36" s="336" t="s">
        <v>613</v>
      </c>
      <c r="D36" s="336"/>
      <c r="E36" s="336"/>
      <c r="F36" s="336"/>
      <c r="G36" s="336"/>
      <c r="H36" s="336"/>
      <c r="I36" s="348" t="s">
        <v>611</v>
      </c>
      <c r="J36" s="343"/>
      <c r="K36" s="327"/>
      <c r="L36" s="327"/>
      <c r="N36" s="534" t="s">
        <v>557</v>
      </c>
      <c r="O36" s="534"/>
      <c r="Q36" s="336"/>
      <c r="R36" s="336" t="s">
        <v>557</v>
      </c>
      <c r="S36" s="336"/>
      <c r="T36" s="327"/>
      <c r="U36" s="336"/>
      <c r="V36" s="336" t="s">
        <v>557</v>
      </c>
      <c r="X36" s="336" t="s">
        <v>557</v>
      </c>
      <c r="Y36" s="336"/>
      <c r="Z36" s="336" t="s">
        <v>557</v>
      </c>
      <c r="AA36" s="327"/>
      <c r="AB36" s="336"/>
      <c r="AC36" s="375" t="s">
        <v>557</v>
      </c>
      <c r="AE36" s="327"/>
      <c r="AF36" s="327"/>
      <c r="AH36" s="327"/>
      <c r="AI36" s="327"/>
      <c r="AJ36" s="327" t="s">
        <v>557</v>
      </c>
      <c r="AL36" s="327"/>
      <c r="AM36" s="327"/>
      <c r="AN36" s="327" t="s">
        <v>557</v>
      </c>
      <c r="AP36" s="344" t="s">
        <v>859</v>
      </c>
      <c r="AZ36" s="345"/>
    </row>
    <row r="37" spans="2:52" ht="150" customHeight="1" x14ac:dyDescent="0.25">
      <c r="B37" s="326" t="s">
        <v>614</v>
      </c>
      <c r="C37" s="336" t="s">
        <v>161</v>
      </c>
      <c r="D37" s="336"/>
      <c r="E37" s="336"/>
      <c r="F37" s="336" t="s">
        <v>557</v>
      </c>
      <c r="G37" s="336"/>
      <c r="H37" s="336"/>
      <c r="I37" s="343"/>
      <c r="J37" s="343"/>
      <c r="K37" s="327"/>
      <c r="L37" s="327"/>
      <c r="N37" s="537" t="s">
        <v>557</v>
      </c>
      <c r="O37" s="538"/>
      <c r="Q37" s="336"/>
      <c r="R37" s="336" t="s">
        <v>557</v>
      </c>
      <c r="S37" s="336"/>
      <c r="T37" s="327"/>
      <c r="U37" s="336" t="s">
        <v>557</v>
      </c>
      <c r="V37" s="327"/>
      <c r="X37" s="336" t="s">
        <v>557</v>
      </c>
      <c r="Y37" s="336"/>
      <c r="Z37" s="336" t="s">
        <v>557</v>
      </c>
      <c r="AA37" s="327"/>
      <c r="AB37" s="336"/>
      <c r="AC37" s="336" t="s">
        <v>557</v>
      </c>
      <c r="AE37" s="327"/>
      <c r="AF37" s="327"/>
      <c r="AH37" s="327"/>
      <c r="AI37" s="327"/>
      <c r="AJ37" s="327" t="s">
        <v>557</v>
      </c>
      <c r="AL37" s="327"/>
      <c r="AM37" s="327"/>
      <c r="AN37" s="327" t="s">
        <v>557</v>
      </c>
      <c r="AP37" s="357" t="str">
        <f>+'Evaluación controles '!G37</f>
        <v>Control 1: Se valida la ejecución del control mediante el formato de control de OPS mensual. No obstante, la evidencia no es coherente con lo señalado en la columna N (evidencias) que relaciona el sistema de gestión documental, este último integra múltiples actividades y registros documentales y no esta alineado a la descripción del control.
Para mitigar este riesgo, se recomienda garantizar que la evidencia del control sea precisa y alineada con el formato correspondiente. Además, establecer mecanismos de revisión que permitan asegurar la correcta documentación de los procesos contribuirá a mejorar la gestión y facilitar la validación en los seguimientos.</v>
      </c>
      <c r="AZ37" s="345"/>
    </row>
    <row r="38" spans="2:52" ht="56.1" customHeight="1" x14ac:dyDescent="0.25">
      <c r="B38" s="326" t="s">
        <v>615</v>
      </c>
      <c r="C38" s="336" t="s">
        <v>165</v>
      </c>
      <c r="D38" s="336"/>
      <c r="E38" s="336" t="s">
        <v>557</v>
      </c>
      <c r="F38" s="336"/>
      <c r="G38" s="336"/>
      <c r="H38" s="336"/>
      <c r="I38" s="343"/>
      <c r="J38" s="343"/>
      <c r="K38" s="327"/>
      <c r="L38" s="327"/>
      <c r="N38" s="534" t="s">
        <v>557</v>
      </c>
      <c r="O38" s="534"/>
      <c r="Q38" s="336"/>
      <c r="R38" s="336" t="s">
        <v>557</v>
      </c>
      <c r="S38" s="336"/>
      <c r="T38" s="327"/>
      <c r="U38" s="336" t="s">
        <v>557</v>
      </c>
      <c r="V38" s="327"/>
      <c r="X38" s="336" t="s">
        <v>557</v>
      </c>
      <c r="Y38" s="336"/>
      <c r="Z38" s="336" t="s">
        <v>557</v>
      </c>
      <c r="AA38" s="327"/>
      <c r="AB38" s="336" t="s">
        <v>557</v>
      </c>
      <c r="AC38" s="327"/>
      <c r="AE38" s="327"/>
      <c r="AF38" s="327"/>
      <c r="AH38" s="327"/>
      <c r="AI38" s="327"/>
      <c r="AJ38" s="327" t="s">
        <v>557</v>
      </c>
      <c r="AL38" s="327"/>
      <c r="AM38" s="327"/>
      <c r="AN38" s="327" t="s">
        <v>557</v>
      </c>
      <c r="AP38" s="357" t="str">
        <f>+'Evaluación controles '!G38</f>
        <v>Control 1: Se valida la ejecución de la actividad de control con la publicación en la intranet de los encargos segundo cuatrimestre 2025</v>
      </c>
      <c r="AZ38" s="345"/>
    </row>
    <row r="39" spans="2:52" ht="4.5" hidden="1" customHeight="1" x14ac:dyDescent="0.25">
      <c r="B39" s="369" t="s">
        <v>616</v>
      </c>
      <c r="C39" s="370" t="s">
        <v>617</v>
      </c>
      <c r="D39" s="336"/>
      <c r="E39" s="349" t="s">
        <v>557</v>
      </c>
      <c r="F39" s="349"/>
      <c r="G39" s="349"/>
      <c r="H39" s="349"/>
      <c r="I39" s="350"/>
      <c r="J39" s="350"/>
      <c r="K39" s="351"/>
      <c r="L39" s="351"/>
      <c r="M39" s="352"/>
      <c r="N39" s="539"/>
      <c r="O39" s="539"/>
      <c r="P39" s="352"/>
      <c r="Q39" s="349"/>
      <c r="R39" s="349" t="s">
        <v>557</v>
      </c>
      <c r="S39" s="349"/>
      <c r="T39" s="351"/>
      <c r="U39" s="349" t="s">
        <v>557</v>
      </c>
      <c r="V39" s="351"/>
      <c r="W39" s="352"/>
      <c r="X39" s="349"/>
      <c r="Y39" s="349"/>
      <c r="Z39" s="349" t="s">
        <v>557</v>
      </c>
      <c r="AA39" s="351"/>
      <c r="AB39" s="349" t="s">
        <v>557</v>
      </c>
      <c r="AC39" s="351"/>
      <c r="AD39" s="352"/>
      <c r="AE39" s="351"/>
      <c r="AF39" s="351"/>
      <c r="AG39" s="352"/>
      <c r="AH39" s="351"/>
      <c r="AI39" s="351"/>
      <c r="AJ39" s="351" t="s">
        <v>618</v>
      </c>
      <c r="AK39" s="352"/>
      <c r="AL39" s="351"/>
      <c r="AM39" s="351"/>
      <c r="AN39" s="351"/>
      <c r="AO39" s="352"/>
      <c r="AP39" s="357">
        <f>+'Evaluación controles '!G39</f>
        <v>0</v>
      </c>
      <c r="AZ39" s="345"/>
    </row>
    <row r="40" spans="2:52" ht="90" x14ac:dyDescent="0.25">
      <c r="B40" s="326" t="s">
        <v>619</v>
      </c>
      <c r="C40" s="336" t="s">
        <v>172</v>
      </c>
      <c r="D40" s="336"/>
      <c r="E40" s="336"/>
      <c r="F40" s="336"/>
      <c r="G40" s="336"/>
      <c r="H40" s="336" t="s">
        <v>557</v>
      </c>
      <c r="I40" s="343"/>
      <c r="J40" s="343"/>
      <c r="K40" s="327"/>
      <c r="L40" s="327"/>
      <c r="N40" s="534" t="s">
        <v>557</v>
      </c>
      <c r="O40" s="534"/>
      <c r="Q40" s="336"/>
      <c r="R40" s="336" t="s">
        <v>557</v>
      </c>
      <c r="S40" s="336"/>
      <c r="T40" s="327"/>
      <c r="U40" s="336" t="s">
        <v>557</v>
      </c>
      <c r="V40" s="327"/>
      <c r="X40" s="336" t="s">
        <v>557</v>
      </c>
      <c r="Y40" s="336"/>
      <c r="Z40" s="336" t="s">
        <v>557</v>
      </c>
      <c r="AA40" s="327"/>
      <c r="AB40" s="375" t="s">
        <v>557</v>
      </c>
      <c r="AC40" s="327"/>
      <c r="AE40" s="327" t="s">
        <v>596</v>
      </c>
      <c r="AF40" s="327" t="s">
        <v>596</v>
      </c>
      <c r="AH40" s="327"/>
      <c r="AI40" s="347" t="s">
        <v>596</v>
      </c>
      <c r="AJ40" s="347" t="s">
        <v>557</v>
      </c>
      <c r="AL40" s="327"/>
      <c r="AM40" s="327"/>
      <c r="AN40" s="327" t="s">
        <v>557</v>
      </c>
      <c r="AP40" s="344" t="s">
        <v>899</v>
      </c>
      <c r="AZ40" s="345"/>
    </row>
    <row r="41" spans="2:52" ht="51.6" customHeight="1" x14ac:dyDescent="0.25">
      <c r="B41" s="326" t="s">
        <v>620</v>
      </c>
      <c r="C41" s="336" t="s">
        <v>175</v>
      </c>
      <c r="D41" s="336"/>
      <c r="E41" s="336"/>
      <c r="F41" s="336"/>
      <c r="G41" s="336"/>
      <c r="H41" s="336" t="s">
        <v>557</v>
      </c>
      <c r="I41" s="343"/>
      <c r="J41" s="343"/>
      <c r="K41" s="327"/>
      <c r="L41" s="327"/>
      <c r="N41" s="534" t="s">
        <v>557</v>
      </c>
      <c r="O41" s="534"/>
      <c r="Q41" s="336"/>
      <c r="R41" s="336" t="s">
        <v>557</v>
      </c>
      <c r="S41" s="336"/>
      <c r="T41" s="327"/>
      <c r="U41" s="336" t="s">
        <v>557</v>
      </c>
      <c r="V41" s="327"/>
      <c r="X41" s="336" t="s">
        <v>557</v>
      </c>
      <c r="Y41" s="336"/>
      <c r="Z41" s="336" t="s">
        <v>557</v>
      </c>
      <c r="AA41" s="327"/>
      <c r="AB41" s="336" t="s">
        <v>557</v>
      </c>
      <c r="AC41" s="327"/>
      <c r="AE41" s="327"/>
      <c r="AF41" s="327"/>
      <c r="AH41" s="327"/>
      <c r="AI41" s="347" t="s">
        <v>596</v>
      </c>
      <c r="AJ41" s="347" t="s">
        <v>557</v>
      </c>
      <c r="AL41" s="327"/>
      <c r="AM41" s="327"/>
      <c r="AN41" s="327" t="s">
        <v>557</v>
      </c>
      <c r="AP41" s="357" t="str">
        <f>+'Evaluación controles '!G42</f>
        <v>Control 1: Se valida la ejecución del control con los documentos actualizados.</v>
      </c>
      <c r="AZ41" s="345"/>
    </row>
    <row r="42" spans="2:52" ht="73.5" customHeight="1" x14ac:dyDescent="0.25">
      <c r="B42" s="326" t="s">
        <v>621</v>
      </c>
      <c r="C42" s="336" t="s">
        <v>179</v>
      </c>
      <c r="D42" s="336" t="s">
        <v>596</v>
      </c>
      <c r="E42" s="336"/>
      <c r="F42" s="336"/>
      <c r="G42" s="336"/>
      <c r="H42" s="336"/>
      <c r="I42" s="343"/>
      <c r="J42" s="343"/>
      <c r="K42" s="327"/>
      <c r="L42" s="327" t="s">
        <v>557</v>
      </c>
      <c r="N42" s="534" t="s">
        <v>557</v>
      </c>
      <c r="O42" s="534"/>
      <c r="Q42" s="336"/>
      <c r="R42" s="336" t="s">
        <v>557</v>
      </c>
      <c r="S42" s="336"/>
      <c r="T42" s="327"/>
      <c r="U42" s="336" t="s">
        <v>557</v>
      </c>
      <c r="V42" s="327"/>
      <c r="X42" s="336" t="s">
        <v>557</v>
      </c>
      <c r="Y42" s="336"/>
      <c r="Z42" s="336" t="s">
        <v>557</v>
      </c>
      <c r="AA42" s="327"/>
      <c r="AB42" s="336" t="s">
        <v>557</v>
      </c>
      <c r="AC42" s="327"/>
      <c r="AE42" s="327"/>
      <c r="AF42" s="327"/>
      <c r="AH42" s="327"/>
      <c r="AI42" s="327"/>
      <c r="AJ42" s="327" t="s">
        <v>557</v>
      </c>
      <c r="AL42" s="327"/>
      <c r="AM42" s="327"/>
      <c r="AN42" s="327" t="s">
        <v>557</v>
      </c>
      <c r="AP42" s="357" t="str">
        <f>+'Evaluación controles '!G43</f>
        <v>Control 1: Se valida le cumplimiento de la actividad con las actas de reunión y las presentaciones realizadas, durante el segundo cuatrimestre 2025.</v>
      </c>
      <c r="AZ42" s="345"/>
    </row>
    <row r="43" spans="2:52" ht="56.1" customHeight="1" x14ac:dyDescent="0.25">
      <c r="B43" s="326" t="s">
        <v>622</v>
      </c>
      <c r="C43" s="336" t="s">
        <v>183</v>
      </c>
      <c r="D43" s="336"/>
      <c r="E43" s="336"/>
      <c r="F43" s="336"/>
      <c r="G43" s="336"/>
      <c r="H43" s="336"/>
      <c r="I43" s="348" t="s">
        <v>181</v>
      </c>
      <c r="J43" s="343"/>
      <c r="K43" s="327"/>
      <c r="L43" s="327"/>
      <c r="N43" s="534" t="s">
        <v>557</v>
      </c>
      <c r="O43" s="534"/>
      <c r="Q43" s="336"/>
      <c r="R43" s="336" t="s">
        <v>557</v>
      </c>
      <c r="S43" s="336"/>
      <c r="T43" s="327"/>
      <c r="U43" s="336" t="s">
        <v>557</v>
      </c>
      <c r="V43" s="327"/>
      <c r="X43" s="336" t="s">
        <v>557</v>
      </c>
      <c r="Y43" s="336"/>
      <c r="Z43" s="336" t="s">
        <v>557</v>
      </c>
      <c r="AA43" s="327"/>
      <c r="AB43" s="336" t="s">
        <v>557</v>
      </c>
      <c r="AC43" s="327"/>
      <c r="AE43" s="327"/>
      <c r="AF43" s="327"/>
      <c r="AH43" s="327"/>
      <c r="AI43" s="327"/>
      <c r="AJ43" s="327" t="s">
        <v>557</v>
      </c>
      <c r="AL43" s="327"/>
      <c r="AM43" s="327"/>
      <c r="AN43" s="327" t="s">
        <v>557</v>
      </c>
      <c r="AP43" s="357" t="str">
        <f>+'Evaluación controles '!G44</f>
        <v>Control 1: Se valida el cumplimiento de la actividad con el cronograma y las listas de asistencia de las socializaciones</v>
      </c>
      <c r="AZ43" s="345"/>
    </row>
    <row r="44" spans="2:52" ht="63.75" customHeight="1" x14ac:dyDescent="0.25">
      <c r="B44" s="326" t="s">
        <v>623</v>
      </c>
      <c r="C44" s="336" t="s">
        <v>17</v>
      </c>
      <c r="D44" s="336"/>
      <c r="E44" s="336"/>
      <c r="F44" s="336"/>
      <c r="G44" s="336"/>
      <c r="H44" s="336"/>
      <c r="I44" s="336"/>
      <c r="J44" s="327" t="s">
        <v>557</v>
      </c>
      <c r="K44" s="327"/>
      <c r="L44" s="327"/>
      <c r="N44" s="534" t="s">
        <v>557</v>
      </c>
      <c r="O44" s="534"/>
      <c r="Q44" s="336"/>
      <c r="R44" s="336" t="s">
        <v>557</v>
      </c>
      <c r="S44" s="336"/>
      <c r="T44" s="327"/>
      <c r="U44" s="336" t="s">
        <v>557</v>
      </c>
      <c r="V44" s="327"/>
      <c r="X44" s="336" t="s">
        <v>557</v>
      </c>
      <c r="Y44" s="336"/>
      <c r="Z44" s="336" t="s">
        <v>557</v>
      </c>
      <c r="AA44" s="327"/>
      <c r="AB44" s="336" t="s">
        <v>557</v>
      </c>
      <c r="AC44" s="327"/>
      <c r="AE44" s="327"/>
      <c r="AF44" s="327"/>
      <c r="AH44" s="327"/>
      <c r="AI44" s="327"/>
      <c r="AJ44" s="327" t="s">
        <v>557</v>
      </c>
      <c r="AL44" s="327"/>
      <c r="AM44" s="327"/>
      <c r="AN44" s="327" t="s">
        <v>557</v>
      </c>
      <c r="AP44" s="357" t="str">
        <f>+'Evaluación controles '!G45</f>
        <v>Control 1: Se valida la ejecución de la actividad con actas cuatrimestrales de las acciones realizadas con relación al riesgo, de los meses de “Mayo–Junio” y “Julio–Agosto”.</v>
      </c>
      <c r="AZ44" s="345"/>
    </row>
    <row r="45" spans="2:52" ht="136.5" customHeight="1" x14ac:dyDescent="0.25">
      <c r="B45" s="326" t="s">
        <v>624</v>
      </c>
      <c r="C45" s="336" t="s">
        <v>187</v>
      </c>
      <c r="D45" s="336"/>
      <c r="E45" s="336"/>
      <c r="F45" s="336"/>
      <c r="G45" s="336"/>
      <c r="H45" s="336"/>
      <c r="I45" s="336"/>
      <c r="J45" s="327" t="s">
        <v>557</v>
      </c>
      <c r="K45" s="327"/>
      <c r="L45" s="327"/>
      <c r="N45" s="534" t="s">
        <v>557</v>
      </c>
      <c r="O45" s="534"/>
      <c r="Q45" s="336"/>
      <c r="R45" s="336" t="s">
        <v>557</v>
      </c>
      <c r="S45" s="336"/>
      <c r="T45" s="327"/>
      <c r="U45" s="336"/>
      <c r="V45" s="336"/>
      <c r="X45" s="336" t="s">
        <v>557</v>
      </c>
      <c r="Y45" s="336"/>
      <c r="Z45" s="336" t="s">
        <v>557</v>
      </c>
      <c r="AA45" s="327"/>
      <c r="AB45" s="336" t="s">
        <v>557</v>
      </c>
      <c r="AC45" s="327"/>
      <c r="AE45" s="327"/>
      <c r="AF45" s="327"/>
      <c r="AH45" s="327"/>
      <c r="AI45" s="327"/>
      <c r="AJ45" s="327" t="s">
        <v>557</v>
      </c>
      <c r="AL45" s="327"/>
      <c r="AM45" s="327"/>
      <c r="AN45" s="327" t="s">
        <v>557</v>
      </c>
      <c r="AP45" s="344" t="s">
        <v>860</v>
      </c>
      <c r="AZ45" s="345"/>
    </row>
    <row r="46" spans="2:52" ht="138.75" customHeight="1" x14ac:dyDescent="0.25">
      <c r="B46" s="326" t="s">
        <v>625</v>
      </c>
      <c r="C46" s="336" t="s">
        <v>190</v>
      </c>
      <c r="D46" s="336"/>
      <c r="E46" s="336"/>
      <c r="F46" s="336"/>
      <c r="G46" s="336"/>
      <c r="H46" s="336"/>
      <c r="I46" s="336"/>
      <c r="J46" s="327" t="s">
        <v>557</v>
      </c>
      <c r="K46" s="327"/>
      <c r="L46" s="327"/>
      <c r="N46" s="534" t="s">
        <v>557</v>
      </c>
      <c r="O46" s="534"/>
      <c r="Q46" s="336"/>
      <c r="R46" s="336" t="s">
        <v>557</v>
      </c>
      <c r="S46" s="336"/>
      <c r="T46" s="327"/>
      <c r="U46" s="336" t="s">
        <v>557</v>
      </c>
      <c r="V46" s="327"/>
      <c r="X46" s="336" t="s">
        <v>557</v>
      </c>
      <c r="Y46" s="336"/>
      <c r="Z46" s="336" t="s">
        <v>557</v>
      </c>
      <c r="AA46" s="327"/>
      <c r="AB46" s="376" t="s">
        <v>557</v>
      </c>
      <c r="AC46" s="336"/>
      <c r="AE46" s="327"/>
      <c r="AF46" s="327"/>
      <c r="AH46" s="327"/>
      <c r="AI46" s="327"/>
      <c r="AJ46" s="327" t="s">
        <v>557</v>
      </c>
      <c r="AL46" s="327"/>
      <c r="AM46" s="327"/>
      <c r="AN46" s="327" t="s">
        <v>557</v>
      </c>
      <c r="AP46" s="357" t="str">
        <f>+'Evaluación controles '!G48</f>
        <v>Control 1: Se valida la ejecución de la actividad de control con las actas y el recibo a satisfacción.</v>
      </c>
    </row>
    <row r="47" spans="2:52" ht="105" customHeight="1" x14ac:dyDescent="0.25">
      <c r="B47" s="326" t="s">
        <v>626</v>
      </c>
      <c r="C47" s="336" t="s">
        <v>627</v>
      </c>
      <c r="D47" s="336"/>
      <c r="E47" s="336"/>
      <c r="F47" s="336"/>
      <c r="G47" s="336"/>
      <c r="H47" s="336"/>
      <c r="I47" s="336"/>
      <c r="J47" s="327" t="s">
        <v>557</v>
      </c>
      <c r="K47" s="327"/>
      <c r="L47" s="327"/>
      <c r="N47" s="534" t="s">
        <v>557</v>
      </c>
      <c r="O47" s="534"/>
      <c r="Q47" s="336"/>
      <c r="R47" s="336" t="s">
        <v>557</v>
      </c>
      <c r="S47" s="336"/>
      <c r="T47" s="327"/>
      <c r="U47" s="336" t="s">
        <v>557</v>
      </c>
      <c r="V47" s="327"/>
      <c r="X47" s="336" t="s">
        <v>557</v>
      </c>
      <c r="Y47" s="336"/>
      <c r="Z47" s="336" t="s">
        <v>557</v>
      </c>
      <c r="AA47" s="327"/>
      <c r="AB47" s="336"/>
      <c r="AC47" s="375" t="s">
        <v>557</v>
      </c>
      <c r="AE47" s="327"/>
      <c r="AF47" s="327"/>
      <c r="AH47" s="327"/>
      <c r="AI47" s="327"/>
      <c r="AJ47" s="327" t="s">
        <v>557</v>
      </c>
      <c r="AL47" s="327"/>
      <c r="AM47" s="327"/>
      <c r="AN47" s="327" t="s">
        <v>557</v>
      </c>
      <c r="AP47" s="357" t="str">
        <f>+'Evaluación controles '!G49</f>
        <v>Control 1: El proceso informó que no se requirió actualización de documentos en el periodo reportado; en consecuencia, no se ejecutó el control en este corte.</v>
      </c>
    </row>
    <row r="48" spans="2:52" ht="126" customHeight="1" x14ac:dyDescent="0.25">
      <c r="B48" s="326" t="s">
        <v>628</v>
      </c>
      <c r="C48" s="336" t="s">
        <v>629</v>
      </c>
      <c r="D48" s="336" t="s">
        <v>557</v>
      </c>
      <c r="E48" s="336"/>
      <c r="F48" s="336"/>
      <c r="G48" s="336"/>
      <c r="H48" s="336"/>
      <c r="I48" s="336"/>
      <c r="J48" s="327"/>
      <c r="K48" s="327"/>
      <c r="L48" s="327"/>
      <c r="N48" s="534" t="s">
        <v>557</v>
      </c>
      <c r="O48" s="534"/>
      <c r="Q48" s="336"/>
      <c r="R48" s="336" t="s">
        <v>557</v>
      </c>
      <c r="S48" s="336"/>
      <c r="T48" s="327"/>
      <c r="U48" s="375" t="s">
        <v>557</v>
      </c>
      <c r="V48" s="327"/>
      <c r="X48" s="336" t="s">
        <v>557</v>
      </c>
      <c r="Y48" s="336"/>
      <c r="Z48" s="336" t="s">
        <v>557</v>
      </c>
      <c r="AA48" s="327"/>
      <c r="AB48" s="375" t="s">
        <v>557</v>
      </c>
      <c r="AC48" s="327"/>
      <c r="AE48" s="327"/>
      <c r="AF48" s="327"/>
      <c r="AH48" s="327"/>
      <c r="AI48" s="327"/>
      <c r="AJ48" s="327" t="s">
        <v>557</v>
      </c>
      <c r="AL48" s="327"/>
      <c r="AM48" s="327"/>
      <c r="AN48" s="327" t="s">
        <v>557</v>
      </c>
      <c r="AP48" s="357" t="str">
        <f>+'Evaluación controles '!G50</f>
        <v>Control 1: Se valida la ejecución del control con el archivo Excel que lista los procesos.</v>
      </c>
    </row>
    <row r="49" spans="1:55" ht="126" customHeight="1" x14ac:dyDescent="0.25">
      <c r="B49" s="377" t="s">
        <v>852</v>
      </c>
      <c r="C49" s="375" t="s">
        <v>843</v>
      </c>
      <c r="D49" s="375"/>
      <c r="E49" s="375"/>
      <c r="F49" s="375"/>
      <c r="G49" s="375"/>
      <c r="H49" s="375"/>
      <c r="I49" s="375" t="s">
        <v>853</v>
      </c>
      <c r="J49" s="376"/>
      <c r="K49" s="375" t="s">
        <v>557</v>
      </c>
      <c r="L49" s="376"/>
      <c r="N49" s="534" t="s">
        <v>557</v>
      </c>
      <c r="O49" s="534"/>
      <c r="Q49" s="375"/>
      <c r="R49" s="375" t="s">
        <v>557</v>
      </c>
      <c r="S49" s="375"/>
      <c r="T49" s="376"/>
      <c r="U49" s="375" t="s">
        <v>557</v>
      </c>
      <c r="V49" s="376"/>
      <c r="X49" s="375" t="s">
        <v>557</v>
      </c>
      <c r="Y49" s="375"/>
      <c r="Z49" s="375" t="s">
        <v>557</v>
      </c>
      <c r="AA49" s="376"/>
      <c r="AB49" s="375" t="s">
        <v>557</v>
      </c>
      <c r="AC49" s="376"/>
      <c r="AE49" s="376"/>
      <c r="AF49" s="376"/>
      <c r="AH49" s="376"/>
      <c r="AI49" s="376"/>
      <c r="AJ49" s="376" t="s">
        <v>557</v>
      </c>
      <c r="AL49" s="376"/>
      <c r="AM49" s="376"/>
      <c r="AN49" s="376" t="s">
        <v>557</v>
      </c>
      <c r="AP49" s="357" t="str">
        <f>+'Evaluación controles '!G51</f>
        <v>Control 1: Se valida la ejecución del control, con los certificados correspondientes al segundo cuatrimestre 2025</v>
      </c>
    </row>
    <row r="50" spans="1:55" ht="100.5" customHeight="1" x14ac:dyDescent="0.25">
      <c r="A50" s="315"/>
      <c r="B50" s="536" t="s">
        <v>630</v>
      </c>
      <c r="C50" s="536"/>
      <c r="D50" s="536"/>
      <c r="E50" s="536" t="s">
        <v>631</v>
      </c>
      <c r="F50" s="536"/>
      <c r="G50" s="536"/>
      <c r="H50" s="536"/>
      <c r="I50" s="536"/>
      <c r="J50" s="536"/>
      <c r="K50" s="536"/>
      <c r="L50" s="536"/>
      <c r="N50" s="536" t="s">
        <v>632</v>
      </c>
      <c r="O50" s="536"/>
      <c r="Q50" s="530"/>
      <c r="R50" s="530"/>
      <c r="S50" s="530"/>
      <c r="T50" s="530"/>
      <c r="U50" s="530"/>
      <c r="V50" s="530"/>
      <c r="W50" s="324"/>
      <c r="X50" s="324"/>
      <c r="Y50" s="324"/>
      <c r="Z50" s="324"/>
      <c r="AA50" s="324"/>
      <c r="AB50" s="324"/>
      <c r="AC50" s="324"/>
      <c r="AD50" s="324"/>
      <c r="AE50" s="540" t="s">
        <v>633</v>
      </c>
      <c r="AF50" s="540"/>
      <c r="AG50" s="315"/>
      <c r="AH50" s="536" t="s">
        <v>634</v>
      </c>
      <c r="AI50" s="536"/>
      <c r="AJ50" s="536"/>
      <c r="AK50" s="315"/>
      <c r="AL50" s="536" t="s">
        <v>635</v>
      </c>
      <c r="AM50" s="536"/>
      <c r="AN50" s="536"/>
      <c r="AO50" s="315"/>
      <c r="AP50" s="339"/>
      <c r="AQ50" s="315"/>
      <c r="AR50" s="315"/>
      <c r="AS50" s="315"/>
      <c r="AT50" s="315"/>
      <c r="AU50" s="315"/>
      <c r="AV50" s="315"/>
      <c r="AW50" s="315"/>
      <c r="AX50" s="315"/>
      <c r="AY50" s="315"/>
      <c r="AZ50" s="315"/>
      <c r="BA50" s="315"/>
      <c r="BB50" s="315"/>
      <c r="BC50" s="315"/>
    </row>
    <row r="51" spans="1:55" x14ac:dyDescent="0.25">
      <c r="B51" s="371" t="s">
        <v>636</v>
      </c>
    </row>
  </sheetData>
  <mergeCells count="70">
    <mergeCell ref="D13:AZ13"/>
    <mergeCell ref="D14:AZ14"/>
    <mergeCell ref="D15:AZ15"/>
    <mergeCell ref="D16:AZ16"/>
    <mergeCell ref="T50:V50"/>
    <mergeCell ref="AE50:AF50"/>
    <mergeCell ref="AH50:AJ50"/>
    <mergeCell ref="AL50:AN50"/>
    <mergeCell ref="N48:O48"/>
    <mergeCell ref="Q50:S50"/>
    <mergeCell ref="N49:O49"/>
    <mergeCell ref="N45:O45"/>
    <mergeCell ref="N34:O34"/>
    <mergeCell ref="N35:O35"/>
    <mergeCell ref="N36:O36"/>
    <mergeCell ref="N37:O37"/>
    <mergeCell ref="N40:O40"/>
    <mergeCell ref="N41:O41"/>
    <mergeCell ref="N42:O42"/>
    <mergeCell ref="N43:O43"/>
    <mergeCell ref="N44:O44"/>
    <mergeCell ref="N38:O38"/>
    <mergeCell ref="N39:O39"/>
    <mergeCell ref="N46:O46"/>
    <mergeCell ref="N47:O47"/>
    <mergeCell ref="B50:D50"/>
    <mergeCell ref="E50:L50"/>
    <mergeCell ref="N50:O50"/>
    <mergeCell ref="N33:O33"/>
    <mergeCell ref="N22:O22"/>
    <mergeCell ref="N23:O23"/>
    <mergeCell ref="N24:O24"/>
    <mergeCell ref="N25:O25"/>
    <mergeCell ref="N26:O26"/>
    <mergeCell ref="N27:O27"/>
    <mergeCell ref="N28:O28"/>
    <mergeCell ref="N29:O29"/>
    <mergeCell ref="N30:O30"/>
    <mergeCell ref="N31:O31"/>
    <mergeCell ref="N32:O32"/>
    <mergeCell ref="D19:I20"/>
    <mergeCell ref="J19:J21"/>
    <mergeCell ref="K19:K21"/>
    <mergeCell ref="L19:L21"/>
    <mergeCell ref="AX19:AY20"/>
    <mergeCell ref="AE18:AF20"/>
    <mergeCell ref="AH18:AJ20"/>
    <mergeCell ref="AL18:AN20"/>
    <mergeCell ref="AP18:AP21"/>
    <mergeCell ref="AR18:AS18"/>
    <mergeCell ref="AU18:AV18"/>
    <mergeCell ref="N18:O21"/>
    <mergeCell ref="Q18:S20"/>
    <mergeCell ref="T18:V20"/>
    <mergeCell ref="B18:B21"/>
    <mergeCell ref="C18:C21"/>
    <mergeCell ref="D18:L18"/>
    <mergeCell ref="D1:AZ1"/>
    <mergeCell ref="D2:AZ2"/>
    <mergeCell ref="D3:AZ3"/>
    <mergeCell ref="D4:AZ4"/>
    <mergeCell ref="C9:D9"/>
    <mergeCell ref="H9:J9"/>
    <mergeCell ref="X18:Y20"/>
    <mergeCell ref="Z18:AA20"/>
    <mergeCell ref="AB18:AC20"/>
    <mergeCell ref="I10:J10"/>
    <mergeCell ref="I11:J11"/>
    <mergeCell ref="H6:J6"/>
    <mergeCell ref="AX18:AY18"/>
  </mergeCells>
  <phoneticPr fontId="66" type="noConversion"/>
  <pageMargins left="0.31496062992125984" right="0.31496062992125984" top="0.35433070866141736" bottom="0.35433070866141736"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E0754"/>
  </sheetPr>
  <dimension ref="A1:K51"/>
  <sheetViews>
    <sheetView showGridLines="0" tabSelected="1" zoomScale="73" zoomScaleNormal="73" workbookViewId="0">
      <pane ySplit="9" topLeftCell="A10" activePane="bottomLeft" state="frozen"/>
      <selection pane="bottomLeft" activeCell="C5" sqref="C5:J5"/>
    </sheetView>
  </sheetViews>
  <sheetFormatPr baseColWidth="10" defaultColWidth="11.42578125" defaultRowHeight="12" x14ac:dyDescent="0.2"/>
  <cols>
    <col min="1" max="1" width="8.42578125" style="294" customWidth="1"/>
    <col min="2" max="2" width="33.42578125" style="294" bestFit="1" customWidth="1"/>
    <col min="3" max="3" width="25.85546875" style="294" customWidth="1"/>
    <col min="4" max="4" width="11.42578125" style="295"/>
    <col min="5" max="5" width="47.5703125" style="294" customWidth="1"/>
    <col min="6" max="6" width="50.7109375" style="308" customWidth="1"/>
    <col min="7" max="7" width="45.5703125" style="308" customWidth="1"/>
    <col min="8" max="8" width="20.5703125" style="295" customWidth="1"/>
    <col min="9" max="10" width="15.5703125" style="294" customWidth="1"/>
    <col min="11" max="16384" width="11.42578125" style="294"/>
  </cols>
  <sheetData>
    <row r="1" spans="1:11" ht="22.35" hidden="1" customHeight="1" x14ac:dyDescent="0.2">
      <c r="A1" s="541"/>
      <c r="B1" s="541"/>
      <c r="C1" s="542" t="s">
        <v>637</v>
      </c>
      <c r="D1" s="543"/>
      <c r="E1" s="543"/>
      <c r="F1" s="543"/>
      <c r="G1" s="543"/>
      <c r="H1" s="543"/>
      <c r="I1" s="543"/>
      <c r="J1" s="544"/>
    </row>
    <row r="2" spans="1:11" ht="22.35" hidden="1" customHeight="1" x14ac:dyDescent="0.2">
      <c r="A2" s="541"/>
      <c r="B2" s="541"/>
      <c r="C2" s="545" t="s">
        <v>638</v>
      </c>
      <c r="D2" s="546"/>
      <c r="E2" s="546"/>
      <c r="F2" s="547"/>
      <c r="G2" s="547"/>
      <c r="H2" s="546"/>
      <c r="I2" s="546"/>
      <c r="J2" s="548"/>
    </row>
    <row r="3" spans="1:11" ht="22.35" hidden="1" customHeight="1" x14ac:dyDescent="0.2">
      <c r="A3" s="541"/>
      <c r="B3" s="541"/>
      <c r="C3" s="545" t="s">
        <v>639</v>
      </c>
      <c r="D3" s="546"/>
      <c r="E3" s="546"/>
      <c r="F3" s="547"/>
      <c r="G3" s="547"/>
      <c r="H3" s="546"/>
      <c r="I3" s="546"/>
      <c r="J3" s="548"/>
    </row>
    <row r="4" spans="1:11" ht="22.35" hidden="1" customHeight="1" x14ac:dyDescent="0.2">
      <c r="A4" s="541"/>
      <c r="B4" s="541"/>
      <c r="C4" s="549" t="s">
        <v>553</v>
      </c>
      <c r="D4" s="550"/>
      <c r="E4" s="550"/>
      <c r="F4" s="551"/>
      <c r="G4" s="551"/>
      <c r="H4" s="550"/>
      <c r="I4" s="550"/>
      <c r="J4" s="552"/>
    </row>
    <row r="5" spans="1:11" ht="22.35" customHeight="1" x14ac:dyDescent="0.2">
      <c r="A5" s="606"/>
      <c r="B5" s="607"/>
      <c r="C5" s="608" t="s">
        <v>905</v>
      </c>
      <c r="D5" s="609"/>
      <c r="E5" s="609"/>
      <c r="F5" s="609"/>
      <c r="G5" s="609"/>
      <c r="H5" s="609"/>
      <c r="I5" s="609"/>
      <c r="J5" s="610"/>
    </row>
    <row r="6" spans="1:11" ht="22.35" customHeight="1" x14ac:dyDescent="0.25">
      <c r="A6" s="606"/>
      <c r="B6" s="607"/>
      <c r="C6" s="611" t="s">
        <v>902</v>
      </c>
      <c r="D6" s="612"/>
      <c r="E6" s="612"/>
      <c r="F6" s="612"/>
      <c r="G6" s="612"/>
      <c r="H6" s="612"/>
      <c r="I6" s="612"/>
      <c r="J6" s="613"/>
      <c r="K6"/>
    </row>
    <row r="7" spans="1:11" ht="22.35" customHeight="1" x14ac:dyDescent="0.2">
      <c r="A7" s="606"/>
      <c r="B7" s="607"/>
      <c r="C7" s="611" t="s">
        <v>903</v>
      </c>
      <c r="D7" s="612"/>
      <c r="E7" s="612"/>
      <c r="F7" s="612"/>
      <c r="G7" s="612"/>
      <c r="H7" s="612"/>
      <c r="I7" s="612"/>
      <c r="J7" s="613"/>
    </row>
    <row r="8" spans="1:11" ht="22.35" customHeight="1" x14ac:dyDescent="0.2">
      <c r="A8" s="614"/>
      <c r="B8" s="615"/>
      <c r="C8" s="611" t="s">
        <v>904</v>
      </c>
      <c r="D8" s="612"/>
      <c r="E8" s="612"/>
      <c r="F8" s="612"/>
      <c r="G8" s="612"/>
      <c r="H8" s="612"/>
      <c r="I8" s="612"/>
      <c r="J8" s="613"/>
    </row>
    <row r="9" spans="1:11" s="295" customFormat="1" ht="66" customHeight="1" x14ac:dyDescent="0.2">
      <c r="A9" s="300" t="s">
        <v>99</v>
      </c>
      <c r="B9" s="300" t="s">
        <v>100</v>
      </c>
      <c r="C9" s="300" t="s">
        <v>102</v>
      </c>
      <c r="D9" s="300" t="s">
        <v>485</v>
      </c>
      <c r="E9" s="300" t="s">
        <v>487</v>
      </c>
      <c r="F9" s="310" t="s">
        <v>640</v>
      </c>
      <c r="G9" s="310" t="s">
        <v>641</v>
      </c>
      <c r="H9" s="310" t="s">
        <v>642</v>
      </c>
      <c r="I9" s="310" t="s">
        <v>643</v>
      </c>
      <c r="J9" s="310" t="s">
        <v>644</v>
      </c>
    </row>
    <row r="10" spans="1:11" ht="264" x14ac:dyDescent="0.2">
      <c r="A10" s="301">
        <v>1</v>
      </c>
      <c r="B10" s="363" t="str">
        <f>+VLOOKUP(A10,'[2]IDENTIFICACIÓN DEL RC'!$A$6:$E$33,2,0)</f>
        <v>Acceso y Fortalecimiento a la Justicia</v>
      </c>
      <c r="C10" s="296" t="str">
        <f>+'Matriz seguimiento MRC'!C22</f>
        <v>Posibilidad de Registro de información errada en los informes de procesos vinculados al PDJJR (Programa de Justicia Juvenil Restaurativa)</v>
      </c>
      <c r="D10" s="363">
        <v>1</v>
      </c>
      <c r="E10" s="296" t="s">
        <v>501</v>
      </c>
      <c r="F10" s="296" t="s">
        <v>818</v>
      </c>
      <c r="G10" s="304" t="s">
        <v>898</v>
      </c>
      <c r="H10" s="301" t="s">
        <v>645</v>
      </c>
      <c r="I10" s="301">
        <v>100</v>
      </c>
      <c r="J10" s="303" t="s">
        <v>646</v>
      </c>
    </row>
    <row r="11" spans="1:11" ht="201" customHeight="1" x14ac:dyDescent="0.2">
      <c r="A11" s="301">
        <v>2</v>
      </c>
      <c r="B11" s="363" t="str">
        <f>+VLOOKUP(A11,'[2]IDENTIFICACIÓN DEL RC'!$A$6:$E$33,2,0)</f>
        <v>Acceso y Fortalecimiento a la Justicia</v>
      </c>
      <c r="C11" s="296" t="str">
        <f>+'Matriz seguimiento MRC'!C23</f>
        <v>Posibilidad de actuaciones inadecuadas por parte de funcionarios y colaboradores de la Dirección de Acceso a la Justicia por el recibimiento de dadivas</v>
      </c>
      <c r="D11" s="363">
        <v>1</v>
      </c>
      <c r="E11" s="296" t="s">
        <v>510</v>
      </c>
      <c r="F11" s="296" t="s">
        <v>819</v>
      </c>
      <c r="G11" s="296" t="s">
        <v>861</v>
      </c>
      <c r="H11" s="301" t="s">
        <v>645</v>
      </c>
      <c r="I11" s="301">
        <v>100</v>
      </c>
      <c r="J11" s="303" t="s">
        <v>646</v>
      </c>
    </row>
    <row r="12" spans="1:11" ht="335.25" customHeight="1" x14ac:dyDescent="0.2">
      <c r="A12" s="301">
        <v>2</v>
      </c>
      <c r="B12" s="363" t="str">
        <f>+VLOOKUP(A12,'[2]IDENTIFICACIÓN DEL RC'!$A$6:$E$33,2,0)</f>
        <v>Acceso y Fortalecimiento a la Justicia</v>
      </c>
      <c r="C12" s="296" t="str">
        <f>+'Matriz seguimiento MRC'!C23</f>
        <v>Posibilidad de actuaciones inadecuadas por parte de funcionarios y colaboradores de la Dirección de Acceso a la Justicia por el recibimiento de dadivas</v>
      </c>
      <c r="D12" s="363">
        <v>2</v>
      </c>
      <c r="E12" s="296" t="s">
        <v>511</v>
      </c>
      <c r="F12" s="297" t="s">
        <v>820</v>
      </c>
      <c r="G12" s="297" t="s">
        <v>862</v>
      </c>
      <c r="H12" s="301" t="s">
        <v>645</v>
      </c>
      <c r="I12" s="301">
        <v>100</v>
      </c>
      <c r="J12" s="303" t="s">
        <v>646</v>
      </c>
    </row>
    <row r="13" spans="1:11" ht="156" x14ac:dyDescent="0.2">
      <c r="A13" s="301">
        <v>3</v>
      </c>
      <c r="B13" s="363" t="str">
        <f>+VLOOKUP(A13,'[2]IDENTIFICACIÓN DEL RC'!$A$6:$E$33,2,0)</f>
        <v>Acceso y Fortalecimiento a la Justicia</v>
      </c>
      <c r="C13" s="296" t="str">
        <f>+'Matriz seguimiento MRC'!C24</f>
        <v>Posibilidad de presentar Inconsistencias en los reportes relacionados al Plan de Acción a la Justicia</v>
      </c>
      <c r="D13" s="363">
        <v>1</v>
      </c>
      <c r="E13" s="297" t="s">
        <v>512</v>
      </c>
      <c r="F13" s="304" t="s">
        <v>817</v>
      </c>
      <c r="G13" s="297" t="s">
        <v>901</v>
      </c>
      <c r="H13" s="301" t="s">
        <v>647</v>
      </c>
      <c r="I13" s="301">
        <v>95</v>
      </c>
      <c r="J13" s="305" t="s">
        <v>648</v>
      </c>
    </row>
    <row r="14" spans="1:11" ht="328.35" customHeight="1" x14ac:dyDescent="0.2">
      <c r="A14" s="306">
        <v>4</v>
      </c>
      <c r="B14" s="363" t="str">
        <f>+VLOOKUP(A14,'[2]IDENTIFICACIÓN DEL RC'!$A$6:$E$33,2,0)</f>
        <v>Gestión Integral a las Personas Privadas de la Libertad -PPL-</v>
      </c>
      <c r="C14" s="296" t="str">
        <f>+'Matriz seguimiento MRC'!C25</f>
        <v>Posibilidad de Beneficio a particulares o a terceros derivados de trámites en procesos de Atención Integral (alimentación, servicios de salud, dotación de elementos básicos, ingreso a programas de Atención Social y actividades validas de redención de pena).</v>
      </c>
      <c r="D14" s="363">
        <v>1</v>
      </c>
      <c r="E14" s="297" t="s">
        <v>513</v>
      </c>
      <c r="F14" s="298" t="s">
        <v>821</v>
      </c>
      <c r="G14" s="297" t="s">
        <v>863</v>
      </c>
      <c r="H14" s="301" t="s">
        <v>645</v>
      </c>
      <c r="I14" s="301">
        <v>100</v>
      </c>
      <c r="J14" s="303" t="s">
        <v>646</v>
      </c>
    </row>
    <row r="15" spans="1:11" ht="208.5" customHeight="1" x14ac:dyDescent="0.2">
      <c r="A15" s="301">
        <v>5</v>
      </c>
      <c r="B15" s="363" t="str">
        <f>+VLOOKUP(A15,'[2]IDENTIFICACIÓN DEL RC'!$A$6:$E$33,2,0)</f>
        <v>Gestión Integral a las Personas Privadas de la Libertad -PPL-</v>
      </c>
      <c r="C15" s="296" t="str">
        <f>+'Matriz seguimiento MRC'!C26</f>
        <v>Posibilidad de Beneficio a particulares o a terceros derivados de la Custodia y Vigilancia a las PPL</v>
      </c>
      <c r="D15" s="363">
        <v>1</v>
      </c>
      <c r="E15" s="297" t="s">
        <v>514</v>
      </c>
      <c r="F15" s="297" t="s">
        <v>822</v>
      </c>
      <c r="G15" s="296" t="s">
        <v>864</v>
      </c>
      <c r="H15" s="301" t="s">
        <v>647</v>
      </c>
      <c r="I15" s="301">
        <v>95</v>
      </c>
      <c r="J15" s="305" t="s">
        <v>648</v>
      </c>
    </row>
    <row r="16" spans="1:11" ht="216" x14ac:dyDescent="0.2">
      <c r="A16" s="301">
        <v>6</v>
      </c>
      <c r="B16" s="363" t="str">
        <f>+VLOOKUP(A16,'[2]IDENTIFICACIÓN DEL RC'!$A$6:$E$33,2,0)</f>
        <v>Gestión Integral a las Personas Privadas de la Libertad -PPL-</v>
      </c>
      <c r="C16" s="296" t="str">
        <f>+'Matriz seguimiento MRC'!C27</f>
        <v>Posibilidad de Beneficio a particulares o a terceros derivados de los trámites Jurídicos</v>
      </c>
      <c r="D16" s="363">
        <v>1</v>
      </c>
      <c r="E16" s="297" t="s">
        <v>515</v>
      </c>
      <c r="F16" s="297" t="s">
        <v>845</v>
      </c>
      <c r="G16" s="297" t="s">
        <v>865</v>
      </c>
      <c r="H16" s="301" t="s">
        <v>645</v>
      </c>
      <c r="I16" s="301">
        <v>100</v>
      </c>
      <c r="J16" s="303" t="s">
        <v>646</v>
      </c>
    </row>
    <row r="17" spans="1:10" ht="240" x14ac:dyDescent="0.2">
      <c r="A17" s="301">
        <v>7</v>
      </c>
      <c r="B17" s="363" t="str">
        <f>+VLOOKUP(A17,'[2]IDENTIFICACIÓN DEL RC'!$A$6:$E$33,2,0)</f>
        <v>Control Disciplinario</v>
      </c>
      <c r="C17" s="296" t="str">
        <f>+'Matriz seguimiento MRC'!C28</f>
        <v>Posibilidad de desviaciones en las Investigaciones originadas por prácticas indebidas</v>
      </c>
      <c r="D17" s="363">
        <v>1</v>
      </c>
      <c r="E17" s="297" t="s">
        <v>516</v>
      </c>
      <c r="F17" s="297" t="s">
        <v>823</v>
      </c>
      <c r="G17" s="297" t="s">
        <v>866</v>
      </c>
      <c r="H17" s="301" t="s">
        <v>645</v>
      </c>
      <c r="I17" s="301">
        <v>100</v>
      </c>
      <c r="J17" s="303" t="s">
        <v>646</v>
      </c>
    </row>
    <row r="18" spans="1:10" ht="178.35" customHeight="1" x14ac:dyDescent="0.2">
      <c r="A18" s="301">
        <v>8</v>
      </c>
      <c r="B18" s="363" t="str">
        <f>+VLOOKUP(A18,'[2]IDENTIFICACIÓN DEL RC'!$A$6:$E$33,2,0)</f>
        <v>Administración de Bienes Muebles e Inmuebles para el Fortalecimiento de las Capacidades Operativas</v>
      </c>
      <c r="C18" s="296" t="str">
        <f>+'Matriz seguimiento MRC'!C29</f>
        <v>Posibilidad de suministro de combustible por parte de los proveedores a vehículos que no son de propiedad o no están a cargo de la SDSCJ para beneficio propio o de terceros</v>
      </c>
      <c r="D18" s="363">
        <v>1</v>
      </c>
      <c r="E18" s="297" t="s">
        <v>517</v>
      </c>
      <c r="F18" s="297" t="s">
        <v>824</v>
      </c>
      <c r="G18" s="297" t="s">
        <v>867</v>
      </c>
      <c r="H18" s="301" t="s">
        <v>647</v>
      </c>
      <c r="I18" s="301">
        <v>95</v>
      </c>
      <c r="J18" s="305" t="s">
        <v>648</v>
      </c>
    </row>
    <row r="19" spans="1:10" ht="194.25" customHeight="1" x14ac:dyDescent="0.2">
      <c r="A19" s="301">
        <v>8</v>
      </c>
      <c r="B19" s="363" t="str">
        <f>+VLOOKUP(A19,'[2]IDENTIFICACIÓN DEL RC'!$A$6:$E$33,2,0)</f>
        <v>Administración de Bienes Muebles e Inmuebles para el Fortalecimiento de las Capacidades Operativas</v>
      </c>
      <c r="C19" s="296" t="str">
        <f>+'Matriz seguimiento MRC'!C29</f>
        <v>Posibilidad de suministro de combustible por parte de los proveedores a vehículos que no son de propiedad o no están a cargo de la SDSCJ para beneficio propio o de terceros</v>
      </c>
      <c r="D19" s="363">
        <v>2</v>
      </c>
      <c r="E19" s="297" t="s">
        <v>518</v>
      </c>
      <c r="F19" s="297" t="s">
        <v>649</v>
      </c>
      <c r="G19" s="297" t="s">
        <v>868</v>
      </c>
      <c r="H19" s="301" t="s">
        <v>645</v>
      </c>
      <c r="I19" s="301">
        <v>100</v>
      </c>
      <c r="J19" s="303" t="s">
        <v>646</v>
      </c>
    </row>
    <row r="20" spans="1:10" ht="197.45" customHeight="1" x14ac:dyDescent="0.2">
      <c r="A20" s="301">
        <v>8</v>
      </c>
      <c r="B20" s="363" t="str">
        <f>+VLOOKUP(A20,'[2]IDENTIFICACIÓN DEL RC'!$A$6:$E$33,2,0)</f>
        <v>Administración de Bienes Muebles e Inmuebles para el Fortalecimiento de las Capacidades Operativas</v>
      </c>
      <c r="C20" s="296" t="str">
        <f>+'Matriz seguimiento MRC'!C29</f>
        <v>Posibilidad de suministro de combustible por parte de los proveedores a vehículos que no son de propiedad o no están a cargo de la SDSCJ para beneficio propio o de terceros</v>
      </c>
      <c r="D20" s="363">
        <v>3</v>
      </c>
      <c r="E20" s="297" t="s">
        <v>520</v>
      </c>
      <c r="F20" s="297" t="s">
        <v>650</v>
      </c>
      <c r="G20" s="297" t="s">
        <v>869</v>
      </c>
      <c r="H20" s="301" t="s">
        <v>645</v>
      </c>
      <c r="I20" s="301">
        <v>100</v>
      </c>
      <c r="J20" s="303" t="s">
        <v>646</v>
      </c>
    </row>
    <row r="21" spans="1:10" ht="214.5" customHeight="1" x14ac:dyDescent="0.2">
      <c r="A21" s="372">
        <v>9</v>
      </c>
      <c r="B21" s="364" t="str">
        <f>+VLOOKUP(A21,'[2]IDENTIFICACIÓN DEL RC'!$A$6:$E$33,2,0)</f>
        <v>Gestión de Comunicaciones Estratégicas</v>
      </c>
      <c r="C21" s="365" t="str">
        <f>+'Matriz seguimiento MRC'!C30</f>
        <v>Posibilidad de Filtración o manejo inadecuado de información por parte de funcionarios de la entidad.</v>
      </c>
      <c r="D21" s="364">
        <v>1</v>
      </c>
      <c r="E21" s="365" t="s">
        <v>521</v>
      </c>
      <c r="F21" s="365"/>
      <c r="G21" s="364"/>
      <c r="H21" s="372" t="s">
        <v>651</v>
      </c>
      <c r="I21" s="372"/>
      <c r="J21" s="372"/>
    </row>
    <row r="22" spans="1:10" ht="168.75" customHeight="1" x14ac:dyDescent="0.2">
      <c r="A22" s="372">
        <v>9</v>
      </c>
      <c r="B22" s="364" t="str">
        <f>+VLOOKUP(A22,'[2]IDENTIFICACIÓN DEL RC'!$A$6:$E$33,2,0)</f>
        <v>Gestión de Comunicaciones Estratégicas</v>
      </c>
      <c r="C22" s="365" t="s">
        <v>652</v>
      </c>
      <c r="D22" s="364">
        <v>2</v>
      </c>
      <c r="E22" s="365" t="s">
        <v>522</v>
      </c>
      <c r="F22" s="365"/>
      <c r="G22" s="365"/>
      <c r="H22" s="372" t="s">
        <v>651</v>
      </c>
      <c r="I22" s="372"/>
      <c r="J22" s="372"/>
    </row>
    <row r="23" spans="1:10" ht="189" customHeight="1" x14ac:dyDescent="0.2">
      <c r="A23" s="301">
        <v>10</v>
      </c>
      <c r="B23" s="363" t="str">
        <f>+VLOOKUP(A23,'[2]IDENTIFICACIÓN DEL RC'!$A$6:$E$33,2,0)</f>
        <v>Gestión de Emergencias</v>
      </c>
      <c r="C23" s="296" t="str">
        <f>+'Matriz seguimiento MRC'!C31</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3" s="363">
        <v>1</v>
      </c>
      <c r="E23" s="297" t="s">
        <v>523</v>
      </c>
      <c r="F23" s="367" t="s">
        <v>825</v>
      </c>
      <c r="G23" s="297" t="s">
        <v>870</v>
      </c>
      <c r="H23" s="301" t="s">
        <v>645</v>
      </c>
      <c r="I23" s="301">
        <v>100</v>
      </c>
      <c r="J23" s="303" t="s">
        <v>646</v>
      </c>
    </row>
    <row r="24" spans="1:10" ht="231" customHeight="1" x14ac:dyDescent="0.2">
      <c r="A24" s="301">
        <v>10</v>
      </c>
      <c r="B24" s="363" t="str">
        <f>+VLOOKUP(A24,'[2]IDENTIFICACIÓN DEL RC'!$A$6:$E$33,2,0)</f>
        <v>Gestión de Emergencias</v>
      </c>
      <c r="C24" s="296" t="str">
        <f>+'Matriz seguimiento MRC'!C31</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4" s="363">
        <v>2</v>
      </c>
      <c r="E24" s="297" t="s">
        <v>524</v>
      </c>
      <c r="F24" s="304" t="s">
        <v>826</v>
      </c>
      <c r="G24" s="367" t="s">
        <v>871</v>
      </c>
      <c r="H24" s="301" t="s">
        <v>647</v>
      </c>
      <c r="I24" s="301">
        <v>95</v>
      </c>
      <c r="J24" s="305" t="s">
        <v>648</v>
      </c>
    </row>
    <row r="25" spans="1:10" ht="247.5" customHeight="1" x14ac:dyDescent="0.2">
      <c r="A25" s="301">
        <v>10</v>
      </c>
      <c r="B25" s="363" t="str">
        <f>+VLOOKUP(A25,'[2]IDENTIFICACIÓN DEL RC'!$A$6:$E$33,2,0)</f>
        <v>Gestión de Emergencias</v>
      </c>
      <c r="C25" s="296" t="str">
        <f>+'Matriz seguimiento MRC'!C31</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5" s="363">
        <v>3</v>
      </c>
      <c r="E25" s="297" t="s">
        <v>525</v>
      </c>
      <c r="F25" s="304" t="s">
        <v>827</v>
      </c>
      <c r="G25" s="304" t="s">
        <v>872</v>
      </c>
      <c r="H25" s="306" t="s">
        <v>647</v>
      </c>
      <c r="I25" s="306">
        <v>95</v>
      </c>
      <c r="J25" s="305" t="s">
        <v>648</v>
      </c>
    </row>
    <row r="26" spans="1:10" ht="183" customHeight="1" x14ac:dyDescent="0.2">
      <c r="A26" s="301">
        <v>11</v>
      </c>
      <c r="B26" s="363" t="str">
        <f>+VLOOKUP(A26,'[2]IDENTIFICACIÓN DEL RC'!$A$6:$E$33,2,0)</f>
        <v>Gestión Documental</v>
      </c>
      <c r="C26" s="296" t="str">
        <f>+'Matriz seguimiento MRC'!C32</f>
        <v>Posibilidad de Pérdida o extravió documental por parte de un servidor que, aprovechando su posición frente a un recurso público, privilegia a un tercero con información para su beneficio.</v>
      </c>
      <c r="D26" s="363">
        <v>1</v>
      </c>
      <c r="E26" s="297" t="s">
        <v>526</v>
      </c>
      <c r="F26" s="297" t="s">
        <v>846</v>
      </c>
      <c r="G26" s="297" t="s">
        <v>873</v>
      </c>
      <c r="H26" s="301" t="s">
        <v>645</v>
      </c>
      <c r="I26" s="301">
        <v>100</v>
      </c>
      <c r="J26" s="307" t="s">
        <v>646</v>
      </c>
    </row>
    <row r="27" spans="1:10" ht="183" customHeight="1" x14ac:dyDescent="0.2">
      <c r="A27" s="301">
        <v>11</v>
      </c>
      <c r="B27" s="363" t="str">
        <f>+VLOOKUP(A27,'[2]IDENTIFICACIÓN DEL RC'!$A$6:$E$33,2,0)</f>
        <v>Gestión Documental</v>
      </c>
      <c r="C27" s="296" t="str">
        <f>+'Matriz seguimiento MRC'!C32</f>
        <v>Posibilidad de Pérdida o extravió documental por parte de un servidor que, aprovechando su posición frente a un recurso público, privilegia a un tercero con información para su beneficio.</v>
      </c>
      <c r="D27" s="363">
        <v>2</v>
      </c>
      <c r="E27" s="297" t="s">
        <v>527</v>
      </c>
      <c r="F27" s="297" t="s">
        <v>653</v>
      </c>
      <c r="G27" s="297" t="s">
        <v>874</v>
      </c>
      <c r="H27" s="301" t="s">
        <v>645</v>
      </c>
      <c r="I27" s="306">
        <v>100</v>
      </c>
      <c r="J27" s="307" t="s">
        <v>646</v>
      </c>
    </row>
    <row r="28" spans="1:10" ht="102.75" customHeight="1" x14ac:dyDescent="0.2">
      <c r="A28" s="301">
        <v>11</v>
      </c>
      <c r="B28" s="363" t="str">
        <f>+VLOOKUP(A28,'[2]IDENTIFICACIÓN DEL RC'!$A$6:$E$33,2,0)</f>
        <v>Gestión Documental</v>
      </c>
      <c r="C28" s="296" t="str">
        <f>+'Matriz seguimiento MRC'!C32</f>
        <v>Posibilidad de Pérdida o extravió documental por parte de un servidor que, aprovechando su posición frente a un recurso público, privilegia a un tercero con información para su beneficio.</v>
      </c>
      <c r="D28" s="363">
        <v>3</v>
      </c>
      <c r="E28" s="297" t="s">
        <v>528</v>
      </c>
      <c r="F28" s="297" t="s">
        <v>847</v>
      </c>
      <c r="G28" s="297" t="s">
        <v>875</v>
      </c>
      <c r="H28" s="301" t="s">
        <v>645</v>
      </c>
      <c r="I28" s="301">
        <v>100</v>
      </c>
      <c r="J28" s="303" t="s">
        <v>646</v>
      </c>
    </row>
    <row r="29" spans="1:10" ht="165.75" customHeight="1" x14ac:dyDescent="0.2">
      <c r="A29" s="301">
        <v>12</v>
      </c>
      <c r="B29" s="363" t="str">
        <f>+VLOOKUP(A29,'[2]IDENTIFICACIÓN DEL RC'!$A$6:$E$33,2,0)</f>
        <v>Gestión de Recursos Físicos al Servicio de la Entidad</v>
      </c>
      <c r="C29" s="296" t="str">
        <f>+'Matriz seguimiento MRC'!C33</f>
        <v>Posibilidad de Pérdida y/o desaparición de los bienes al servicio de la Entidad parte de un servidor que, aprovechando su posición frente a un recurso público, sustrae bienes de la Entidad para su beneficio personal o un tercero.</v>
      </c>
      <c r="D29" s="363">
        <v>1</v>
      </c>
      <c r="E29" s="297" t="s">
        <v>529</v>
      </c>
      <c r="F29" s="297" t="s">
        <v>654</v>
      </c>
      <c r="G29" s="296" t="s">
        <v>876</v>
      </c>
      <c r="H29" s="301" t="s">
        <v>645</v>
      </c>
      <c r="I29" s="301">
        <v>100</v>
      </c>
      <c r="J29" s="303" t="s">
        <v>646</v>
      </c>
    </row>
    <row r="30" spans="1:10" ht="156.75" customHeight="1" x14ac:dyDescent="0.2">
      <c r="A30" s="301">
        <v>12</v>
      </c>
      <c r="B30" s="363" t="str">
        <f>+VLOOKUP(A30,'[2]IDENTIFICACIÓN DEL RC'!$A$6:$E$33,2,0)</f>
        <v>Gestión de Recursos Físicos al Servicio de la Entidad</v>
      </c>
      <c r="C30" s="296" t="str">
        <f>+'Matriz seguimiento MRC'!C33</f>
        <v>Posibilidad de Pérdida y/o desaparición de los bienes al servicio de la Entidad parte de un servidor que, aprovechando su posición frente a un recurso público, sustrae bienes de la Entidad para su beneficio personal o un tercero.</v>
      </c>
      <c r="D30" s="363">
        <v>2</v>
      </c>
      <c r="E30" s="296" t="s">
        <v>530</v>
      </c>
      <c r="F30" s="297" t="s">
        <v>654</v>
      </c>
      <c r="G30" s="299" t="s">
        <v>877</v>
      </c>
      <c r="H30" s="301" t="s">
        <v>645</v>
      </c>
      <c r="I30" s="301">
        <v>100</v>
      </c>
      <c r="J30" s="303" t="s">
        <v>646</v>
      </c>
    </row>
    <row r="31" spans="1:10" ht="96" x14ac:dyDescent="0.2">
      <c r="A31" s="301">
        <v>12</v>
      </c>
      <c r="B31" s="363" t="str">
        <f>+VLOOKUP(A31,'[2]IDENTIFICACIÓN DEL RC'!$A$6:$E$33,2,0)</f>
        <v>Gestión de Recursos Físicos al Servicio de la Entidad</v>
      </c>
      <c r="C31" s="296" t="str">
        <f>+'Matriz seguimiento MRC'!C33</f>
        <v>Posibilidad de Pérdida y/o desaparición de los bienes al servicio de la Entidad parte de un servidor que, aprovechando su posición frente a un recurso público, sustrae bienes de la Entidad para su beneficio personal o un tercero.</v>
      </c>
      <c r="D31" s="363">
        <v>3</v>
      </c>
      <c r="E31" s="297" t="s">
        <v>531</v>
      </c>
      <c r="F31" s="297" t="s">
        <v>828</v>
      </c>
      <c r="G31" s="297" t="s">
        <v>878</v>
      </c>
      <c r="H31" s="301" t="s">
        <v>645</v>
      </c>
      <c r="I31" s="301">
        <v>100</v>
      </c>
      <c r="J31" s="303" t="s">
        <v>646</v>
      </c>
    </row>
    <row r="32" spans="1:10" ht="178.35" customHeight="1" x14ac:dyDescent="0.2">
      <c r="A32" s="301">
        <v>13</v>
      </c>
      <c r="B32" s="363" t="str">
        <f>+VLOOKUP(A32,'[2]IDENTIFICACIÓN DEL RC'!$A$6:$E$33,2,0)</f>
        <v>Gestión de Seguridad y Convivencia</v>
      </c>
      <c r="C32" s="296" t="str">
        <f>+'Matriz seguimiento MRC'!C34</f>
        <v>Posibilidad de pérdida económica y reputacional por demandas a la entidad por el uso indebido de información confidencial a terceros por parte de funcionarios</v>
      </c>
      <c r="D32" s="363">
        <v>1</v>
      </c>
      <c r="E32" s="297" t="s">
        <v>532</v>
      </c>
      <c r="F32" s="297" t="s">
        <v>829</v>
      </c>
      <c r="G32" s="297" t="s">
        <v>879</v>
      </c>
      <c r="H32" s="301" t="s">
        <v>645</v>
      </c>
      <c r="I32" s="301">
        <v>100</v>
      </c>
      <c r="J32" s="303" t="s">
        <v>646</v>
      </c>
    </row>
    <row r="33" spans="1:10" ht="120" x14ac:dyDescent="0.2">
      <c r="A33" s="301">
        <v>14</v>
      </c>
      <c r="B33" s="363" t="str">
        <f>+VLOOKUP(A33,'[2]IDENTIFICACIÓN DEL RC'!$A$6:$E$33,2,0)</f>
        <v>Gestión de Tecnologías de la Información</v>
      </c>
      <c r="C33" s="296" t="str">
        <f>+'Matriz seguimiento MRC'!C35</f>
        <v>Posibilidad de pérdida económica y reputacional por demandas debido al uso inadecuado de información catalogada por la entidad como clasificada o reservada por parte de colaboradores de la Secretaría</v>
      </c>
      <c r="D33" s="363">
        <v>1</v>
      </c>
      <c r="E33" s="297" t="s">
        <v>533</v>
      </c>
      <c r="F33" s="297" t="s">
        <v>830</v>
      </c>
      <c r="G33" s="297" t="s">
        <v>880</v>
      </c>
      <c r="H33" s="301" t="s">
        <v>645</v>
      </c>
      <c r="I33" s="301">
        <v>100</v>
      </c>
      <c r="J33" s="303" t="s">
        <v>646</v>
      </c>
    </row>
    <row r="34" spans="1:10" ht="228.75" customHeight="1" x14ac:dyDescent="0.2">
      <c r="A34" s="301">
        <v>14</v>
      </c>
      <c r="B34" s="363" t="str">
        <f>+VLOOKUP(A34,'[2]IDENTIFICACIÓN DEL RC'!$A$6:$E$33,2,0)</f>
        <v>Gestión de Tecnologías de la Información</v>
      </c>
      <c r="C34" s="296" t="str">
        <f>+'Matriz seguimiento MRC'!C35</f>
        <v>Posibilidad de pérdida económica y reputacional por demandas debido al uso inadecuado de información catalogada por la entidad como clasificada o reservada por parte de colaboradores de la Secretaría</v>
      </c>
      <c r="D34" s="363">
        <v>2</v>
      </c>
      <c r="E34" s="297" t="s">
        <v>534</v>
      </c>
      <c r="F34" s="297" t="s">
        <v>831</v>
      </c>
      <c r="G34" s="297" t="s">
        <v>881</v>
      </c>
      <c r="H34" s="301" t="s">
        <v>645</v>
      </c>
      <c r="I34" s="301">
        <v>100</v>
      </c>
      <c r="J34" s="303" t="s">
        <v>646</v>
      </c>
    </row>
    <row r="35" spans="1:10" ht="224.45" customHeight="1" x14ac:dyDescent="0.2">
      <c r="A35" s="301">
        <v>15</v>
      </c>
      <c r="B35" s="363" t="str">
        <f>+VLOOKUP(A35,'[2]IDENTIFICACIÓN DEL RC'!$A$6:$E$33,2,0)</f>
        <v>Gestión de Tecnologías de la Información</v>
      </c>
      <c r="C35" s="296" t="str">
        <f>+'Matriz seguimiento MRC'!C36</f>
        <v>Pérdida de Integridad de la información almacenada en la infraestructura tecnológica o sistemas de información de la entidad.</v>
      </c>
      <c r="D35" s="363">
        <v>1</v>
      </c>
      <c r="E35" s="297" t="s">
        <v>535</v>
      </c>
      <c r="F35" s="304" t="s">
        <v>834</v>
      </c>
      <c r="G35" s="299" t="s">
        <v>882</v>
      </c>
      <c r="H35" s="301" t="s">
        <v>647</v>
      </c>
      <c r="I35" s="301">
        <v>95</v>
      </c>
      <c r="J35" s="305" t="s">
        <v>648</v>
      </c>
    </row>
    <row r="36" spans="1:10" ht="147.75" customHeight="1" x14ac:dyDescent="0.2">
      <c r="A36" s="301">
        <v>15</v>
      </c>
      <c r="B36" s="363" t="str">
        <f>+VLOOKUP(A36,'[2]IDENTIFICACIÓN DEL RC'!$A$6:$E$33,2,0)</f>
        <v>Gestión de Tecnologías de la Información</v>
      </c>
      <c r="C36" s="296" t="str">
        <f>+'Matriz seguimiento MRC'!C36</f>
        <v>Pérdida de Integridad de la información almacenada en la infraestructura tecnológica o sistemas de información de la entidad.</v>
      </c>
      <c r="D36" s="363">
        <v>2</v>
      </c>
      <c r="E36" s="297" t="s">
        <v>536</v>
      </c>
      <c r="F36" s="304" t="s">
        <v>832</v>
      </c>
      <c r="G36" s="299" t="s">
        <v>883</v>
      </c>
      <c r="H36" s="301" t="s">
        <v>645</v>
      </c>
      <c r="I36" s="301">
        <v>100</v>
      </c>
      <c r="J36" s="303" t="s">
        <v>646</v>
      </c>
    </row>
    <row r="37" spans="1:10" ht="348" customHeight="1" x14ac:dyDescent="0.2">
      <c r="A37" s="301">
        <v>16</v>
      </c>
      <c r="B37" s="363" t="str">
        <f>+VLOOKUP(A37,'[2]IDENTIFICACIÓN DEL RC'!$A$6:$E$33,2,0)</f>
        <v>Gestión Financiera</v>
      </c>
      <c r="C37" s="296" t="str">
        <f>+'Matriz seguimiento MRC'!C37</f>
        <v>Posibilidad de Tramite de pagos incumpliendo los requisitos establecidos otorgando beneficios a terceros en contra de lo establecido en el Procedimiento PD-GF-13 Gestión de Pagos</v>
      </c>
      <c r="D37" s="363">
        <v>1</v>
      </c>
      <c r="E37" s="297" t="s">
        <v>537</v>
      </c>
      <c r="F37" s="304" t="s">
        <v>833</v>
      </c>
      <c r="G37" s="304" t="s">
        <v>884</v>
      </c>
      <c r="H37" s="301" t="s">
        <v>647</v>
      </c>
      <c r="I37" s="306">
        <v>95</v>
      </c>
      <c r="J37" s="305" t="s">
        <v>648</v>
      </c>
    </row>
    <row r="38" spans="1:10" ht="231" customHeight="1" x14ac:dyDescent="0.2">
      <c r="A38" s="301">
        <v>17</v>
      </c>
      <c r="B38" s="363" t="str">
        <f>+VLOOKUP(A38,'[2]IDENTIFICACIÓN DEL RC'!$A$6:$E$33,2,0)</f>
        <v>Gestión Estratégica del Talento Humano</v>
      </c>
      <c r="C38" s="296" t="str">
        <f>+'Matriz seguimiento MRC'!C38</f>
        <v>Posibilidad de Posesionar un servidor público que Incumpla con los requisitos establecidos en el Manual de Funciones de la SCJ</v>
      </c>
      <c r="D38" s="363">
        <v>1</v>
      </c>
      <c r="E38" s="297" t="s">
        <v>655</v>
      </c>
      <c r="F38" s="297" t="s">
        <v>835</v>
      </c>
      <c r="G38" s="297" t="s">
        <v>885</v>
      </c>
      <c r="H38" s="301" t="s">
        <v>645</v>
      </c>
      <c r="I38" s="301">
        <v>100</v>
      </c>
      <c r="J38" s="303" t="s">
        <v>646</v>
      </c>
    </row>
    <row r="39" spans="1:10" ht="180" x14ac:dyDescent="0.2">
      <c r="A39" s="368">
        <v>18</v>
      </c>
      <c r="B39" s="364" t="str">
        <f>+VLOOKUP(A39,'[2]IDENTIFICACIÓN DEL RC'!$A$6:$E$33,2,0)</f>
        <v>Gestión Estratégica del Talento Humano</v>
      </c>
      <c r="C39" s="365" t="str">
        <f>+'Matriz seguimiento MRC'!C39</f>
        <v>Interés indebido por un oferente en los procesos de contratación de la Dirección de Gestión Humana</v>
      </c>
      <c r="D39" s="364">
        <v>1</v>
      </c>
      <c r="E39" s="365" t="s">
        <v>539</v>
      </c>
      <c r="F39" s="366" t="s">
        <v>656</v>
      </c>
      <c r="G39" s="302"/>
      <c r="H39" s="302" t="s">
        <v>657</v>
      </c>
      <c r="I39" s="302" t="s">
        <v>657</v>
      </c>
      <c r="J39" s="302" t="s">
        <v>657</v>
      </c>
    </row>
    <row r="40" spans="1:10" ht="264.60000000000002" customHeight="1" x14ac:dyDescent="0.2">
      <c r="A40" s="301">
        <v>19</v>
      </c>
      <c r="B40" s="363" t="str">
        <f>+VLOOKUP(A40,'[2]IDENTIFICACIÓN DEL RC'!$A$6:$E$33,2,0)</f>
        <v>Gestión Contractual</v>
      </c>
      <c r="C40" s="296" t="str">
        <f>+'Matriz seguimiento MRC'!C40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0" s="363">
        <v>1</v>
      </c>
      <c r="E40" s="296" t="s">
        <v>540</v>
      </c>
      <c r="F40" s="304" t="s">
        <v>836</v>
      </c>
      <c r="G40" s="299" t="s">
        <v>886</v>
      </c>
      <c r="H40" s="301" t="s">
        <v>645</v>
      </c>
      <c r="I40" s="301">
        <v>100</v>
      </c>
      <c r="J40" s="307" t="s">
        <v>646</v>
      </c>
    </row>
    <row r="41" spans="1:10" ht="199.5" customHeight="1" x14ac:dyDescent="0.2">
      <c r="A41" s="301">
        <v>19</v>
      </c>
      <c r="B41" s="363" t="str">
        <f>+VLOOKUP(A41,'[2]IDENTIFICACIÓN DEL RC'!$A$6:$E$33,2,0)</f>
        <v>Gestión Contractual</v>
      </c>
      <c r="C41" s="296" t="str">
        <f>+'Matriz seguimiento MRC'!C40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1" s="363">
        <v>2</v>
      </c>
      <c r="E41" s="297" t="s">
        <v>541</v>
      </c>
      <c r="F41" s="297" t="s">
        <v>848</v>
      </c>
      <c r="G41" s="297" t="s">
        <v>887</v>
      </c>
      <c r="H41" s="301" t="s">
        <v>645</v>
      </c>
      <c r="I41" s="306">
        <v>100</v>
      </c>
      <c r="J41" s="307" t="s">
        <v>646</v>
      </c>
    </row>
    <row r="42" spans="1:10" ht="154.5" customHeight="1" x14ac:dyDescent="0.2">
      <c r="A42" s="301">
        <v>20</v>
      </c>
      <c r="B42" s="363" t="str">
        <f>+VLOOKUP(A42,'[2]IDENTIFICACIÓN DEL RC'!$A$6:$E$33,2,0)</f>
        <v>Gestión Contractual</v>
      </c>
      <c r="C42" s="296" t="str">
        <f>+'Matriz seguimiento MRC'!C41</f>
        <v>Posibilidad de Incumplimiento de funciones por acción u omisión por procedimientos desactualizados de la Gestión Contractual</v>
      </c>
      <c r="D42" s="363">
        <v>1</v>
      </c>
      <c r="E42" s="297" t="s">
        <v>542</v>
      </c>
      <c r="F42" s="297" t="s">
        <v>837</v>
      </c>
      <c r="G42" s="297" t="s">
        <v>888</v>
      </c>
      <c r="H42" s="301" t="s">
        <v>645</v>
      </c>
      <c r="I42" s="306">
        <v>100</v>
      </c>
      <c r="J42" s="307" t="s">
        <v>646</v>
      </c>
    </row>
    <row r="43" spans="1:10" ht="139.35" customHeight="1" x14ac:dyDescent="0.2">
      <c r="A43" s="301">
        <v>21</v>
      </c>
      <c r="B43" s="363" t="str">
        <f>+VLOOKUP(A43,'[2]IDENTIFICACIÓN DEL RC'!$A$6:$E$33,2,0)</f>
        <v>Evaluación al Sistema de Control Interno</v>
      </c>
      <c r="C43" s="296" t="str">
        <f>+'Matriz seguimiento MRC'!C42</f>
        <v>Posibilidad de Favorecimiento al proceso auditado o a terceros responsables a partir de auditorías, sesgadas, manipuladas o direccionadas, que impidan evidenciar la realidad de la gestión obstruyendo la evaluación de esta.</v>
      </c>
      <c r="D43" s="363">
        <v>1</v>
      </c>
      <c r="E43" s="297" t="s">
        <v>543</v>
      </c>
      <c r="F43" s="297" t="s">
        <v>838</v>
      </c>
      <c r="G43" s="297" t="s">
        <v>889</v>
      </c>
      <c r="H43" s="301" t="s">
        <v>645</v>
      </c>
      <c r="I43" s="301">
        <v>100</v>
      </c>
      <c r="J43" s="303" t="s">
        <v>646</v>
      </c>
    </row>
    <row r="44" spans="1:10" ht="192.75" customHeight="1" x14ac:dyDescent="0.2">
      <c r="A44" s="301">
        <v>22</v>
      </c>
      <c r="B44" s="363" t="str">
        <f>+VLOOKUP(A44,'[2]IDENTIFICACIÓN DEL RC'!$A$6:$E$33,2,0)</f>
        <v>Atención y Relación con el Ciudadano</v>
      </c>
      <c r="C44" s="296" t="str">
        <f>+'Matriz seguimiento MRC'!C43</f>
        <v>Posibilidad de Favorecimiento a terceros para acceder a los servicios ofertados por al SCJ por fuera de los lineamientos establecidos a cambio de dadivas</v>
      </c>
      <c r="D44" s="363">
        <v>1</v>
      </c>
      <c r="E44" s="297" t="s">
        <v>544</v>
      </c>
      <c r="F44" s="297" t="s">
        <v>849</v>
      </c>
      <c r="G44" s="297" t="s">
        <v>890</v>
      </c>
      <c r="H44" s="301" t="s">
        <v>645</v>
      </c>
      <c r="I44" s="301">
        <v>100</v>
      </c>
      <c r="J44" s="303" t="s">
        <v>646</v>
      </c>
    </row>
    <row r="45" spans="1:10" ht="171" customHeight="1" x14ac:dyDescent="0.2">
      <c r="A45" s="301">
        <v>23</v>
      </c>
      <c r="B45" s="363" t="str">
        <f>+VLOOKUP(A45,'[2]IDENTIFICACIÓN DEL RC'!$A$6:$E$33,2,0)</f>
        <v>Gestión Integral a las Personas Privadas de la Libertad -PPL-</v>
      </c>
      <c r="C45" s="296" t="str">
        <f>+'Matriz seguimiento MRC'!C44</f>
        <v>Posibilidad de alteración de la información en el SISIPEC web para beneficiar en el tramite de Autorización para ingreso como visitante a la Cárcel Distrital de Varones y Anexo de Mujeres.</v>
      </c>
      <c r="D45" s="363">
        <v>1</v>
      </c>
      <c r="E45" s="297" t="s">
        <v>545</v>
      </c>
      <c r="F45" s="304" t="s">
        <v>839</v>
      </c>
      <c r="G45" s="297" t="s">
        <v>891</v>
      </c>
      <c r="H45" s="301" t="s">
        <v>645</v>
      </c>
      <c r="I45" s="306">
        <v>100</v>
      </c>
      <c r="J45" s="307" t="s">
        <v>646</v>
      </c>
    </row>
    <row r="46" spans="1:10" ht="172.5" customHeight="1" x14ac:dyDescent="0.2">
      <c r="A46" s="301">
        <v>24</v>
      </c>
      <c r="B46" s="363" t="str">
        <f>+VLOOKUP(A46,'[2]IDENTIFICACIÓN DEL RC'!$A$6:$E$33,2,0)</f>
        <v>Administración de Bienes Muebles e Inmuebles para el Fortalecimiento de las Capacidades Operativas</v>
      </c>
      <c r="C46" s="296" t="str">
        <f>+'Matriz seguimiento MRC'!C45</f>
        <v>Posibilidad de suministro de combustible por parte de los proveedores a vehículos de propiedad o a cargo de la SDSCJ, por fuera de los parámetros de suministro establecidos para beneficio propio o de terceros</v>
      </c>
      <c r="D46" s="301">
        <v>1</v>
      </c>
      <c r="E46" s="297" t="s">
        <v>546</v>
      </c>
      <c r="F46" s="304" t="s">
        <v>840</v>
      </c>
      <c r="G46" s="296" t="s">
        <v>892</v>
      </c>
      <c r="H46" s="301" t="s">
        <v>645</v>
      </c>
      <c r="I46" s="301">
        <v>100</v>
      </c>
      <c r="J46" s="307" t="s">
        <v>646</v>
      </c>
    </row>
    <row r="47" spans="1:10" ht="195.75" customHeight="1" x14ac:dyDescent="0.2">
      <c r="A47" s="301">
        <v>24</v>
      </c>
      <c r="B47" s="363" t="str">
        <f>+VLOOKUP(A47,'[2]IDENTIFICACIÓN DEL RC'!$A$6:$E$33,2,0)</f>
        <v>Administración de Bienes Muebles e Inmuebles para el Fortalecimiento de las Capacidades Operativas</v>
      </c>
      <c r="C47" s="296" t="str">
        <f>+'Matriz seguimiento MRC'!C45</f>
        <v>Posibilidad de suministro de combustible por parte de los proveedores a vehículos de propiedad o a cargo de la SDSCJ, por fuera de los parámetros de suministro establecidos para beneficio propio o de terceros</v>
      </c>
      <c r="D47" s="301">
        <v>2</v>
      </c>
      <c r="E47" s="297" t="s">
        <v>547</v>
      </c>
      <c r="F47" s="304" t="s">
        <v>840</v>
      </c>
      <c r="G47" s="296" t="s">
        <v>893</v>
      </c>
      <c r="H47" s="301" t="s">
        <v>645</v>
      </c>
      <c r="I47" s="301">
        <v>100</v>
      </c>
      <c r="J47" s="307" t="s">
        <v>646</v>
      </c>
    </row>
    <row r="48" spans="1:10" ht="229.5" customHeight="1" x14ac:dyDescent="0.2">
      <c r="A48" s="301">
        <v>25</v>
      </c>
      <c r="B48" s="363" t="str">
        <f>+VLOOKUP(A48,'[2]IDENTIFICACIÓN DEL RC'!$A$6:$E$33,2,0)</f>
        <v>Administración de Bienes Muebles e Inmuebles para el Fortalecimiento de las Capacidades Operativas</v>
      </c>
      <c r="C48" s="296" t="str">
        <f>+'Matriz seguimiento MRC'!C46</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8" s="301">
        <v>1</v>
      </c>
      <c r="E48" s="297" t="s">
        <v>548</v>
      </c>
      <c r="F48" s="297" t="s">
        <v>841</v>
      </c>
      <c r="G48" s="297" t="s">
        <v>894</v>
      </c>
      <c r="H48" s="301" t="s">
        <v>645</v>
      </c>
      <c r="I48" s="301">
        <v>100</v>
      </c>
      <c r="J48" s="303" t="s">
        <v>646</v>
      </c>
    </row>
    <row r="49" spans="1:10" ht="191.25" customHeight="1" x14ac:dyDescent="0.2">
      <c r="A49" s="301">
        <v>26</v>
      </c>
      <c r="B49" s="363" t="str">
        <f>+VLOOKUP(A49,'[2]IDENTIFICACIÓN DEL RC'!$A$6:$E$33,2,0)</f>
        <v>Gestión Jurídica</v>
      </c>
      <c r="C49" s="296" t="str">
        <f>+'Matriz seguimiento MRC'!C47</f>
        <v>Posibilidad de incumplimiento de funciones  por acción u omisión por procedimientos desactualizados de la Gestión Jurídica</v>
      </c>
      <c r="D49" s="301">
        <v>1</v>
      </c>
      <c r="E49" s="297" t="s">
        <v>542</v>
      </c>
      <c r="F49" s="297" t="s">
        <v>842</v>
      </c>
      <c r="G49" s="297" t="s">
        <v>895</v>
      </c>
      <c r="H49" s="301" t="s">
        <v>645</v>
      </c>
      <c r="I49" s="301">
        <v>100</v>
      </c>
      <c r="J49" s="303" t="s">
        <v>646</v>
      </c>
    </row>
    <row r="50" spans="1:10" ht="180" x14ac:dyDescent="0.2">
      <c r="A50" s="301">
        <v>27</v>
      </c>
      <c r="B50" s="363" t="str">
        <f>+VLOOKUP(A50,'[1]IDENTIFICACIÓN DEL RC'!$A$6:$E$34,2,0)</f>
        <v>Gestión Contractual</v>
      </c>
      <c r="C50" s="296"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50" s="301">
        <v>1</v>
      </c>
      <c r="E50" s="297" t="s">
        <v>549</v>
      </c>
      <c r="F50" s="297" t="s">
        <v>850</v>
      </c>
      <c r="G50" s="297" t="s">
        <v>896</v>
      </c>
      <c r="H50" s="301" t="s">
        <v>645</v>
      </c>
      <c r="I50" s="301">
        <v>100</v>
      </c>
      <c r="J50" s="303" t="s">
        <v>646</v>
      </c>
    </row>
    <row r="51" spans="1:10" ht="210.75" customHeight="1" x14ac:dyDescent="0.2">
      <c r="A51" s="301">
        <v>28</v>
      </c>
      <c r="B51" s="363" t="s">
        <v>132</v>
      </c>
      <c r="C51" s="296" t="s">
        <v>843</v>
      </c>
      <c r="D51" s="301">
        <v>1</v>
      </c>
      <c r="E51" s="297" t="s">
        <v>844</v>
      </c>
      <c r="F51" s="297" t="s">
        <v>851</v>
      </c>
      <c r="G51" s="297" t="s">
        <v>897</v>
      </c>
      <c r="H51" s="301" t="s">
        <v>645</v>
      </c>
      <c r="I51" s="301">
        <v>100</v>
      </c>
      <c r="J51" s="303" t="s">
        <v>646</v>
      </c>
    </row>
  </sheetData>
  <autoFilter ref="A9:J50" xr:uid="{00000000-0001-0000-0B00-000000000000}"/>
  <mergeCells count="10">
    <mergeCell ref="A5:B8"/>
    <mergeCell ref="C5:J5"/>
    <mergeCell ref="C6:J6"/>
    <mergeCell ref="C7:J7"/>
    <mergeCell ref="C8:J8"/>
    <mergeCell ref="A1:B4"/>
    <mergeCell ref="C1:J1"/>
    <mergeCell ref="C2:J2"/>
    <mergeCell ref="C3:J3"/>
    <mergeCell ref="C4:J4"/>
  </mergeCells>
  <conditionalFormatting sqref="E28">
    <cfRule type="duplicateValues" dxfId="6" priority="1"/>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
    <tabColor theme="0" tint="-0.499984740745262"/>
    <pageSetUpPr fitToPage="1"/>
  </sheetPr>
  <dimension ref="A1:T46"/>
  <sheetViews>
    <sheetView showGridLines="0" topLeftCell="J1" zoomScale="70" zoomScaleNormal="70" zoomScaleSheetLayoutView="50" workbookViewId="0">
      <selection activeCell="T5" sqref="T5"/>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110.42578125" style="107" customWidth="1"/>
    <col min="7" max="7" width="23.140625" style="107" customWidth="1"/>
    <col min="8" max="8" width="22.5703125" style="107" customWidth="1"/>
    <col min="9" max="9" width="25.42578125" style="107" bestFit="1" customWidth="1"/>
    <col min="10" max="10" width="23.85546875" style="107" bestFit="1"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180" customHeight="1" thickBot="1" x14ac:dyDescent="0.4">
      <c r="A1" s="441"/>
      <c r="B1" s="442"/>
      <c r="C1" s="517" t="s">
        <v>0</v>
      </c>
      <c r="D1" s="517"/>
      <c r="E1" s="517"/>
      <c r="F1" s="517"/>
      <c r="G1" s="517"/>
      <c r="H1" s="517"/>
      <c r="I1" s="517"/>
      <c r="J1" s="517"/>
      <c r="K1" s="517"/>
      <c r="L1" s="517"/>
      <c r="M1" s="517"/>
      <c r="N1" s="517"/>
      <c r="O1" s="517"/>
      <c r="P1" s="517"/>
      <c r="Q1" s="518" t="s">
        <v>1</v>
      </c>
      <c r="R1" s="519"/>
    </row>
    <row r="2" spans="1:18" s="105" customFormat="1" ht="25.5" customHeight="1" thickBot="1" x14ac:dyDescent="0.4">
      <c r="C2" s="138"/>
      <c r="D2" s="138"/>
      <c r="E2" s="138"/>
      <c r="F2" s="138"/>
      <c r="G2" s="138"/>
      <c r="H2" s="138"/>
      <c r="I2" s="138"/>
      <c r="J2" s="138"/>
      <c r="K2" s="138"/>
      <c r="L2" s="138"/>
      <c r="M2" s="138"/>
      <c r="N2" s="138"/>
      <c r="O2" s="138"/>
      <c r="P2" s="138"/>
      <c r="Q2" s="139"/>
      <c r="R2" s="140"/>
    </row>
    <row r="3" spans="1:18" s="127" customFormat="1" ht="18" x14ac:dyDescent="0.25">
      <c r="A3" s="480" t="s">
        <v>484</v>
      </c>
      <c r="B3" s="481"/>
      <c r="C3" s="481"/>
      <c r="D3" s="481"/>
      <c r="E3" s="481"/>
      <c r="F3" s="481"/>
      <c r="G3" s="481"/>
      <c r="H3" s="481"/>
      <c r="I3" s="481"/>
      <c r="J3" s="481"/>
      <c r="K3" s="481"/>
      <c r="L3" s="481"/>
      <c r="M3" s="481"/>
      <c r="N3" s="481"/>
      <c r="O3" s="481"/>
      <c r="P3" s="481"/>
      <c r="Q3" s="481"/>
      <c r="R3" s="482"/>
    </row>
    <row r="4" spans="1:18" s="127" customFormat="1" ht="18.75" thickBot="1" x14ac:dyDescent="0.3">
      <c r="A4" s="483"/>
      <c r="B4" s="484"/>
      <c r="C4" s="484"/>
      <c r="D4" s="484"/>
      <c r="E4" s="484"/>
      <c r="F4" s="484"/>
      <c r="G4" s="484"/>
      <c r="H4" s="484"/>
      <c r="I4" s="484"/>
      <c r="J4" s="484"/>
      <c r="K4" s="484"/>
      <c r="L4" s="484"/>
      <c r="M4" s="484"/>
      <c r="N4" s="484"/>
      <c r="O4" s="484"/>
      <c r="P4" s="484"/>
      <c r="Q4" s="484"/>
      <c r="R4" s="485"/>
    </row>
    <row r="5" spans="1:18" ht="84.75" customHeight="1" thickBot="1" x14ac:dyDescent="0.25">
      <c r="A5" s="224" t="s">
        <v>99</v>
      </c>
      <c r="B5" s="225" t="s">
        <v>100</v>
      </c>
      <c r="C5" s="225" t="s">
        <v>102</v>
      </c>
      <c r="D5" s="226" t="s">
        <v>485</v>
      </c>
      <c r="E5" s="226" t="s">
        <v>486</v>
      </c>
      <c r="F5" s="226" t="s">
        <v>487</v>
      </c>
      <c r="G5" s="226" t="s">
        <v>488</v>
      </c>
      <c r="H5" s="226" t="s">
        <v>489</v>
      </c>
      <c r="I5" s="227" t="s">
        <v>490</v>
      </c>
      <c r="J5" s="226" t="s">
        <v>491</v>
      </c>
      <c r="K5" s="227" t="s">
        <v>492</v>
      </c>
      <c r="L5" s="227" t="s">
        <v>493</v>
      </c>
      <c r="M5" s="227" t="s">
        <v>494</v>
      </c>
      <c r="N5" s="227" t="s">
        <v>495</v>
      </c>
      <c r="O5" s="227" t="s">
        <v>496</v>
      </c>
      <c r="P5" s="227" t="s">
        <v>497</v>
      </c>
      <c r="Q5" s="227" t="s">
        <v>498</v>
      </c>
      <c r="R5" s="228" t="s">
        <v>499</v>
      </c>
    </row>
    <row r="6" spans="1:18" ht="87" customHeight="1" x14ac:dyDescent="0.2">
      <c r="A6" s="206">
        <v>1</v>
      </c>
      <c r="B6" s="220" t="str">
        <f>+VLOOKUP(A6,'IDENTIFICACIÓN DEL RC'!$B$6:$F$34,2,0)</f>
        <v>Acceso y Fortalecimiento a la Justicia</v>
      </c>
      <c r="C6" s="215" t="str">
        <f>+VLOOKUP('CONTROL DEL RC'!A6,'IDENTIFICACIÓN DEL RC'!$B$6:$F$34,4,0)</f>
        <v>Posibilidad de Registro de información errada en los informes de procesos vinculados al PDJJR (Programa de Justicia Juvenil Restaurativa)</v>
      </c>
      <c r="D6" s="207">
        <v>1</v>
      </c>
      <c r="E6" s="207" t="s">
        <v>500</v>
      </c>
      <c r="F6" s="207" t="s">
        <v>501</v>
      </c>
      <c r="G6" s="214" t="s">
        <v>502</v>
      </c>
      <c r="H6" s="214" t="s">
        <v>503</v>
      </c>
      <c r="I6" s="214" t="s">
        <v>504</v>
      </c>
      <c r="J6" s="220" t="s">
        <v>505</v>
      </c>
      <c r="K6" s="214" t="s">
        <v>506</v>
      </c>
      <c r="L6" s="214" t="s">
        <v>507</v>
      </c>
      <c r="M6" s="214" t="s">
        <v>508</v>
      </c>
      <c r="N6" s="217">
        <f>SUM(IF(G6="Preventivo",15,IF(G6="Detectivo",10,0)),
IF(H6="Asignado",15,0),
IF(I6="Adecuado",15,0),
IF(J6="Completa",10,IF(J6="Incompleta",5,0)),
IF(K6="Confiable",15,0),
IF(L6="SI",15,0),
IF(M6="Oportuna",15,0))</f>
        <v>100</v>
      </c>
      <c r="O6" s="217" t="str">
        <f>IF(N6&gt;=96,"Fuerte",IF(AND(N6&gt;=85,N6&lt;96),"Moderado",IF(AND(N6&lt;=84,N6&gt;=0),"Debil","")))</f>
        <v>Fuerte</v>
      </c>
      <c r="P6" s="221" t="s">
        <v>509</v>
      </c>
      <c r="Q6" s="22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23" t="str">
        <f>IF(Q6="Fuerte","No","SI")</f>
        <v>No</v>
      </c>
    </row>
    <row r="7" spans="1:18" ht="87" customHeight="1" x14ac:dyDescent="0.2">
      <c r="A7" s="118">
        <v>2</v>
      </c>
      <c r="B7" s="113" t="str">
        <f>+VLOOKUP(A7,'IDENTIFICACIÓN DEL RC'!$B$6:$F$34,2,0)</f>
        <v>Acceso y Fortalecimiento a la Justicia</v>
      </c>
      <c r="C7" s="229" t="str">
        <f>+VLOOKUP('CONTROL DEL RC'!A7,'IDENTIFICACIÓN DEL RC'!$B$6:$F$34,4,0)</f>
        <v>Posibilidad de actuaciones inadecuadas por parte de funcionarios y colaboradores de la Dirección de Acceso a la Justicia por el recibimiento de dadivas</v>
      </c>
      <c r="D7" s="169">
        <v>1</v>
      </c>
      <c r="E7" s="169" t="s">
        <v>500</v>
      </c>
      <c r="F7" s="169" t="s">
        <v>510</v>
      </c>
      <c r="G7" s="112" t="s">
        <v>502</v>
      </c>
      <c r="H7" s="112" t="s">
        <v>503</v>
      </c>
      <c r="I7" s="112" t="s">
        <v>504</v>
      </c>
      <c r="J7" s="113" t="s">
        <v>505</v>
      </c>
      <c r="K7" s="112" t="s">
        <v>506</v>
      </c>
      <c r="L7" s="112" t="s">
        <v>507</v>
      </c>
      <c r="M7" s="112" t="s">
        <v>508</v>
      </c>
      <c r="N7" s="126">
        <f t="shared" ref="N7:N46" si="0">SUM(IF(G7="Preventivo",15,IF(G7="Detectivo",10,0)),
IF(H7="Asignado",15,0),
IF(I7="Adecuado",15,0),
IF(J7="Completa",10,IF(J7="Incompleta",5,0)),
IF(K7="Confiable",15,0),
IF(L7="SI",15,0),
IF(M7="Oportuna",15,0))</f>
        <v>100</v>
      </c>
      <c r="O7" s="126" t="str">
        <f t="shared" ref="O7:O46" si="1">IF(N7&gt;=96,"Fuerte",IF(AND(N7&gt;=85,N7&lt;96),"Moderado",IF(AND(N7&lt;=84,N7&gt;=0),"Debil","")))</f>
        <v>Fuerte</v>
      </c>
      <c r="P7" s="137" t="s">
        <v>509</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1" t="str">
        <f t="shared" ref="R7:R46" si="3">IF(Q7="Fuerte","No","SI")</f>
        <v>No</v>
      </c>
    </row>
    <row r="8" spans="1:18" ht="87" customHeight="1" x14ac:dyDescent="0.2">
      <c r="A8" s="118">
        <v>2</v>
      </c>
      <c r="B8" s="113" t="str">
        <f>+VLOOKUP(A8,'IDENTIFICACIÓN DEL RC'!$B$6:$F$34,2,0)</f>
        <v>Acceso y Fortalecimiento a la Justicia</v>
      </c>
      <c r="C8" s="229" t="str">
        <f>+VLOOKUP('CONTROL DEL RC'!A8,'IDENTIFICACIÓN DEL RC'!$B$6:$F$34,4,0)</f>
        <v>Posibilidad de actuaciones inadecuadas por parte de funcionarios y colaboradores de la Dirección de Acceso a la Justicia por el recibimiento de dadivas</v>
      </c>
      <c r="D8" s="169">
        <v>2</v>
      </c>
      <c r="E8" s="169" t="s">
        <v>500</v>
      </c>
      <c r="F8" s="169" t="s">
        <v>511</v>
      </c>
      <c r="G8" s="112" t="s">
        <v>502</v>
      </c>
      <c r="H8" s="112" t="s">
        <v>503</v>
      </c>
      <c r="I8" s="112" t="s">
        <v>504</v>
      </c>
      <c r="J8" s="113" t="s">
        <v>505</v>
      </c>
      <c r="K8" s="112" t="s">
        <v>506</v>
      </c>
      <c r="L8" s="112" t="s">
        <v>507</v>
      </c>
      <c r="M8" s="112" t="s">
        <v>508</v>
      </c>
      <c r="N8" s="126">
        <f t="shared" si="0"/>
        <v>100</v>
      </c>
      <c r="O8" s="126" t="str">
        <f t="shared" si="1"/>
        <v>Fuerte</v>
      </c>
      <c r="P8" s="137" t="s">
        <v>509</v>
      </c>
      <c r="Q8" s="111" t="str">
        <f t="shared" si="2"/>
        <v>Fuerte</v>
      </c>
      <c r="R8" s="141" t="str">
        <f t="shared" si="3"/>
        <v>No</v>
      </c>
    </row>
    <row r="9" spans="1:18" ht="87" customHeight="1" x14ac:dyDescent="0.2">
      <c r="A9" s="118">
        <v>3</v>
      </c>
      <c r="B9" s="113" t="str">
        <f>+VLOOKUP(A9,'IDENTIFICACIÓN DEL RC'!$B$6:$F$34,2,0)</f>
        <v>Acceso y Fortalecimiento a la Justicia</v>
      </c>
      <c r="C9" s="229" t="str">
        <f>+VLOOKUP('CONTROL DEL RC'!A9,'IDENTIFICACIÓN DEL RC'!$B$6:$F$34,4,0)</f>
        <v>Posibilidad de presentar Inconsistencias en los reportes relacionados al Plan de Acción a la Justicia</v>
      </c>
      <c r="D9" s="169">
        <v>1</v>
      </c>
      <c r="E9" s="169" t="s">
        <v>500</v>
      </c>
      <c r="F9" s="169" t="s">
        <v>512</v>
      </c>
      <c r="G9" s="112" t="s">
        <v>502</v>
      </c>
      <c r="H9" s="112" t="s">
        <v>503</v>
      </c>
      <c r="I9" s="112" t="s">
        <v>504</v>
      </c>
      <c r="J9" s="113" t="s">
        <v>505</v>
      </c>
      <c r="K9" s="112" t="s">
        <v>506</v>
      </c>
      <c r="L9" s="112" t="s">
        <v>507</v>
      </c>
      <c r="M9" s="112" t="s">
        <v>508</v>
      </c>
      <c r="N9" s="126">
        <f t="shared" si="0"/>
        <v>100</v>
      </c>
      <c r="O9" s="126" t="str">
        <f t="shared" si="1"/>
        <v>Fuerte</v>
      </c>
      <c r="P9" s="137" t="s">
        <v>509</v>
      </c>
      <c r="Q9" s="111" t="str">
        <f t="shared" si="2"/>
        <v>Fuerte</v>
      </c>
      <c r="R9" s="141" t="str">
        <f t="shared" si="3"/>
        <v>No</v>
      </c>
    </row>
    <row r="10" spans="1:18" ht="87" customHeight="1" x14ac:dyDescent="0.2">
      <c r="A10" s="118">
        <v>4</v>
      </c>
      <c r="B10" s="113" t="str">
        <f>+VLOOKUP(A10,'IDENTIFICACIÓN DEL RC'!$B$6:$F$34,2,0)</f>
        <v>Gestión Integral a las Personas Privadas de la Libertad -PPL-</v>
      </c>
      <c r="C10" s="229" t="str">
        <f>+VLOOKUP('CONTROL DEL RC'!A10,'IDENTIFICACIÓN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500</v>
      </c>
      <c r="F10" s="169" t="s">
        <v>513</v>
      </c>
      <c r="G10" s="112" t="s">
        <v>502</v>
      </c>
      <c r="H10" s="112" t="s">
        <v>503</v>
      </c>
      <c r="I10" s="112" t="s">
        <v>504</v>
      </c>
      <c r="J10" s="113" t="s">
        <v>505</v>
      </c>
      <c r="K10" s="112" t="s">
        <v>506</v>
      </c>
      <c r="L10" s="112" t="s">
        <v>507</v>
      </c>
      <c r="M10" s="112" t="s">
        <v>508</v>
      </c>
      <c r="N10" s="126">
        <f t="shared" si="0"/>
        <v>100</v>
      </c>
      <c r="O10" s="126" t="str">
        <f t="shared" si="1"/>
        <v>Fuerte</v>
      </c>
      <c r="P10" s="137" t="s">
        <v>509</v>
      </c>
      <c r="Q10" s="111" t="str">
        <f t="shared" si="2"/>
        <v>Fuerte</v>
      </c>
      <c r="R10" s="141" t="str">
        <f t="shared" si="3"/>
        <v>No</v>
      </c>
    </row>
    <row r="11" spans="1:18" ht="87" customHeight="1" x14ac:dyDescent="0.2">
      <c r="A11" s="118">
        <v>5</v>
      </c>
      <c r="B11" s="113" t="str">
        <f>+VLOOKUP(A11,'IDENTIFICACIÓN DEL RC'!$B$6:$F$34,2,0)</f>
        <v>Gestión Integral a las Personas Privadas de la Libertad -PPL-</v>
      </c>
      <c r="C11" s="229" t="str">
        <f>+VLOOKUP('CONTROL DEL RC'!A11,'IDENTIFICACIÓN DEL RC'!$B$6:$F$34,4,0)</f>
        <v>Posibilidad de Beneficio a particulares o a terceros derivados de la Custodia y Vigilancia a las PPL</v>
      </c>
      <c r="D11" s="169">
        <v>1</v>
      </c>
      <c r="E11" s="169" t="s">
        <v>500</v>
      </c>
      <c r="F11" s="169" t="s">
        <v>514</v>
      </c>
      <c r="G11" s="112" t="s">
        <v>502</v>
      </c>
      <c r="H11" s="112" t="s">
        <v>503</v>
      </c>
      <c r="I11" s="112" t="s">
        <v>504</v>
      </c>
      <c r="J11" s="113" t="s">
        <v>505</v>
      </c>
      <c r="K11" s="112" t="s">
        <v>506</v>
      </c>
      <c r="L11" s="112" t="s">
        <v>507</v>
      </c>
      <c r="M11" s="112" t="s">
        <v>508</v>
      </c>
      <c r="N11" s="126">
        <f t="shared" si="0"/>
        <v>100</v>
      </c>
      <c r="O11" s="126" t="str">
        <f t="shared" si="1"/>
        <v>Fuerte</v>
      </c>
      <c r="P11" s="137" t="s">
        <v>509</v>
      </c>
      <c r="Q11" s="111" t="str">
        <f t="shared" si="2"/>
        <v>Fuerte</v>
      </c>
      <c r="R11" s="141" t="str">
        <f t="shared" si="3"/>
        <v>No</v>
      </c>
    </row>
    <row r="12" spans="1:18" ht="87" customHeight="1" x14ac:dyDescent="0.2">
      <c r="A12" s="118">
        <v>6</v>
      </c>
      <c r="B12" s="113" t="str">
        <f>+VLOOKUP(A12,'IDENTIFICACIÓN DEL RC'!$B$6:$F$34,2,0)</f>
        <v>Gestión Integral a las Personas Privadas de la Libertad -PPL-</v>
      </c>
      <c r="C12" s="229" t="str">
        <f>+VLOOKUP('CONTROL DEL RC'!A12,'IDENTIFICACIÓN DEL RC'!$B$6:$F$34,4,0)</f>
        <v>Posibilidad de Beneficio a particulares o a terceros derivados de los trámites Jurídicos</v>
      </c>
      <c r="D12" s="169">
        <v>1</v>
      </c>
      <c r="E12" s="169" t="s">
        <v>500</v>
      </c>
      <c r="F12" s="169" t="s">
        <v>515</v>
      </c>
      <c r="G12" s="112" t="s">
        <v>502</v>
      </c>
      <c r="H12" s="112" t="s">
        <v>503</v>
      </c>
      <c r="I12" s="112" t="s">
        <v>504</v>
      </c>
      <c r="J12" s="113" t="s">
        <v>505</v>
      </c>
      <c r="K12" s="112" t="s">
        <v>506</v>
      </c>
      <c r="L12" s="112" t="s">
        <v>507</v>
      </c>
      <c r="M12" s="112" t="s">
        <v>508</v>
      </c>
      <c r="N12" s="126">
        <f t="shared" si="0"/>
        <v>100</v>
      </c>
      <c r="O12" s="126" t="str">
        <f t="shared" si="1"/>
        <v>Fuerte</v>
      </c>
      <c r="P12" s="137" t="s">
        <v>509</v>
      </c>
      <c r="Q12" s="111" t="str">
        <f t="shared" si="2"/>
        <v>Fuerte</v>
      </c>
      <c r="R12" s="141" t="str">
        <f t="shared" si="3"/>
        <v>No</v>
      </c>
    </row>
    <row r="13" spans="1:18" ht="87" customHeight="1" x14ac:dyDescent="0.2">
      <c r="A13" s="118">
        <v>7</v>
      </c>
      <c r="B13" s="113" t="str">
        <f>+VLOOKUP(A13,'IDENTIFICACIÓN DEL RC'!$B$6:$F$34,2,0)</f>
        <v>Control Disciplinario</v>
      </c>
      <c r="C13" s="229" t="str">
        <f>+VLOOKUP('CONTROL DEL RC'!A13,'IDENTIFICACIÓN DEL RC'!$B$6:$F$34,4,0)</f>
        <v>Posibilidad de desviaciones en las Investigaciones originadas por prácticas indebidas</v>
      </c>
      <c r="D13" s="169">
        <v>1</v>
      </c>
      <c r="E13" s="169" t="s">
        <v>500</v>
      </c>
      <c r="F13" s="169" t="s">
        <v>516</v>
      </c>
      <c r="G13" s="112" t="s">
        <v>502</v>
      </c>
      <c r="H13" s="112" t="s">
        <v>503</v>
      </c>
      <c r="I13" s="112" t="s">
        <v>504</v>
      </c>
      <c r="J13" s="113" t="s">
        <v>505</v>
      </c>
      <c r="K13" s="112" t="s">
        <v>506</v>
      </c>
      <c r="L13" s="112" t="s">
        <v>507</v>
      </c>
      <c r="M13" s="112" t="s">
        <v>508</v>
      </c>
      <c r="N13" s="126">
        <f t="shared" si="0"/>
        <v>100</v>
      </c>
      <c r="O13" s="126" t="str">
        <f t="shared" si="1"/>
        <v>Fuerte</v>
      </c>
      <c r="P13" s="137" t="s">
        <v>509</v>
      </c>
      <c r="Q13" s="111" t="str">
        <f t="shared" si="2"/>
        <v>Fuerte</v>
      </c>
      <c r="R13" s="141" t="str">
        <f t="shared" si="3"/>
        <v>No</v>
      </c>
    </row>
    <row r="14" spans="1:18" ht="87" customHeight="1" x14ac:dyDescent="0.2">
      <c r="A14" s="118">
        <v>8</v>
      </c>
      <c r="B14" s="113" t="str">
        <f>+VLOOKUP(A14,'IDENTIFICACIÓN DEL RC'!$B$6:$F$34,2,0)</f>
        <v>Administración de Bienes Muebles e Inmuebles para el Fortalecimiento de las Capacidades Operativas</v>
      </c>
      <c r="C14" s="229" t="str">
        <f>+VLOOKUP('CONTROL DEL RC'!A14,'IDENTIFICACIÓN DEL RC'!$B$6:$F$34,4,0)</f>
        <v>Posibilidad de suministro de combustible por parte de los proveedores a vehículos que no son de propiedad o no están a cargo de la SDSCJ para beneficio propio o de terceros</v>
      </c>
      <c r="D14" s="169">
        <v>1</v>
      </c>
      <c r="E14" s="169" t="s">
        <v>500</v>
      </c>
      <c r="F14" s="169" t="s">
        <v>517</v>
      </c>
      <c r="G14" s="112" t="s">
        <v>502</v>
      </c>
      <c r="H14" s="112" t="s">
        <v>503</v>
      </c>
      <c r="I14" s="112" t="s">
        <v>504</v>
      </c>
      <c r="J14" s="113" t="s">
        <v>505</v>
      </c>
      <c r="K14" s="112" t="s">
        <v>506</v>
      </c>
      <c r="L14" s="112" t="s">
        <v>507</v>
      </c>
      <c r="M14" s="112" t="s">
        <v>508</v>
      </c>
      <c r="N14" s="126">
        <f t="shared" si="0"/>
        <v>100</v>
      </c>
      <c r="O14" s="126" t="str">
        <f t="shared" si="1"/>
        <v>Fuerte</v>
      </c>
      <c r="P14" s="137" t="s">
        <v>509</v>
      </c>
      <c r="Q14" s="111" t="str">
        <f t="shared" si="2"/>
        <v>Fuerte</v>
      </c>
      <c r="R14" s="141" t="str">
        <f t="shared" si="3"/>
        <v>No</v>
      </c>
    </row>
    <row r="15" spans="1:18" ht="87" customHeight="1" x14ac:dyDescent="0.2">
      <c r="A15" s="118">
        <v>8</v>
      </c>
      <c r="B15" s="113" t="str">
        <f>+VLOOKUP(A15,'IDENTIFICACIÓN DEL RC'!$B$6:$F$34,2,0)</f>
        <v>Administración de Bienes Muebles e Inmuebles para el Fortalecimiento de las Capacidades Operativas</v>
      </c>
      <c r="C15" s="229" t="str">
        <f>+VLOOKUP('CONTROL DEL RC'!A15,'IDENTIFICACIÓN DEL RC'!$B$6:$F$34,4,0)</f>
        <v>Posibilidad de suministro de combustible por parte de los proveedores a vehículos que no son de propiedad o no están a cargo de la SDSCJ para beneficio propio o de terceros</v>
      </c>
      <c r="D15" s="169">
        <v>2</v>
      </c>
      <c r="E15" s="169" t="s">
        <v>500</v>
      </c>
      <c r="F15" s="169" t="s">
        <v>518</v>
      </c>
      <c r="G15" s="112" t="s">
        <v>519</v>
      </c>
      <c r="H15" s="112" t="s">
        <v>503</v>
      </c>
      <c r="I15" s="112" t="s">
        <v>504</v>
      </c>
      <c r="J15" s="113" t="s">
        <v>505</v>
      </c>
      <c r="K15" s="112" t="s">
        <v>506</v>
      </c>
      <c r="L15" s="112" t="s">
        <v>507</v>
      </c>
      <c r="M15" s="112" t="s">
        <v>508</v>
      </c>
      <c r="N15" s="126">
        <f t="shared" si="0"/>
        <v>95</v>
      </c>
      <c r="O15" s="126" t="str">
        <f t="shared" si="1"/>
        <v>Moderado</v>
      </c>
      <c r="P15" s="137" t="s">
        <v>509</v>
      </c>
      <c r="Q15" s="111" t="str">
        <f t="shared" si="2"/>
        <v>Moderado</v>
      </c>
      <c r="R15" s="141" t="str">
        <f t="shared" si="3"/>
        <v>SI</v>
      </c>
    </row>
    <row r="16" spans="1:18" ht="87" customHeight="1" x14ac:dyDescent="0.2">
      <c r="A16" s="118">
        <v>8</v>
      </c>
      <c r="B16" s="113" t="str">
        <f>+VLOOKUP(A16,'IDENTIFICACIÓN DEL RC'!$B$6:$F$34,2,0)</f>
        <v>Administración de Bienes Muebles e Inmuebles para el Fortalecimiento de las Capacidades Operativas</v>
      </c>
      <c r="C16" s="229" t="str">
        <f>+VLOOKUP('CONTROL DEL RC'!A16,'IDENTIFICACIÓN DEL RC'!$B$6:$F$34,4,0)</f>
        <v>Posibilidad de suministro de combustible por parte de los proveedores a vehículos que no son de propiedad o no están a cargo de la SDSCJ para beneficio propio o de terceros</v>
      </c>
      <c r="D16" s="169">
        <v>3</v>
      </c>
      <c r="E16" s="169" t="s">
        <v>500</v>
      </c>
      <c r="F16" s="169" t="s">
        <v>520</v>
      </c>
      <c r="G16" s="112" t="s">
        <v>519</v>
      </c>
      <c r="H16" s="112" t="s">
        <v>503</v>
      </c>
      <c r="I16" s="112" t="s">
        <v>504</v>
      </c>
      <c r="J16" s="113" t="s">
        <v>505</v>
      </c>
      <c r="K16" s="112" t="s">
        <v>506</v>
      </c>
      <c r="L16" s="112" t="s">
        <v>507</v>
      </c>
      <c r="M16" s="112" t="s">
        <v>508</v>
      </c>
      <c r="N16" s="126">
        <f t="shared" si="0"/>
        <v>95</v>
      </c>
      <c r="O16" s="126" t="str">
        <f t="shared" si="1"/>
        <v>Moderado</v>
      </c>
      <c r="P16" s="137" t="s">
        <v>509</v>
      </c>
      <c r="Q16" s="111" t="str">
        <f t="shared" si="2"/>
        <v>Moderado</v>
      </c>
      <c r="R16" s="141" t="str">
        <f t="shared" si="3"/>
        <v>SI</v>
      </c>
    </row>
    <row r="17" spans="1:20" ht="87" customHeight="1" x14ac:dyDescent="0.2">
      <c r="A17" s="118">
        <v>9</v>
      </c>
      <c r="B17" s="113" t="str">
        <f>+VLOOKUP(A17,'IDENTIFICACIÓN DEL RC'!$B$6:$F$34,2,0)</f>
        <v>Gestión de Comunicaciones Estratégicas</v>
      </c>
      <c r="C17" s="229" t="str">
        <f>+VLOOKUP('CONTROL DEL RC'!A17,'IDENTIFICACIÓN DEL RC'!$B$6:$F$34,4,0)</f>
        <v>Posibilidad de Filtración o manejo inadecuado de información por parte de funcionarios de la entidad.</v>
      </c>
      <c r="D17" s="169">
        <v>1</v>
      </c>
      <c r="E17" s="169" t="s">
        <v>500</v>
      </c>
      <c r="F17" s="169" t="s">
        <v>521</v>
      </c>
      <c r="G17" s="112" t="s">
        <v>502</v>
      </c>
      <c r="H17" s="112" t="s">
        <v>503</v>
      </c>
      <c r="I17" s="112" t="s">
        <v>504</v>
      </c>
      <c r="J17" s="113" t="s">
        <v>505</v>
      </c>
      <c r="K17" s="112" t="s">
        <v>506</v>
      </c>
      <c r="L17" s="112" t="s">
        <v>507</v>
      </c>
      <c r="M17" s="112" t="s">
        <v>508</v>
      </c>
      <c r="N17" s="126">
        <f t="shared" si="0"/>
        <v>100</v>
      </c>
      <c r="O17" s="126" t="str">
        <f t="shared" si="1"/>
        <v>Fuerte</v>
      </c>
      <c r="P17" s="137" t="s">
        <v>509</v>
      </c>
      <c r="Q17" s="111" t="str">
        <f t="shared" si="2"/>
        <v>Fuerte</v>
      </c>
      <c r="R17" s="141" t="str">
        <f t="shared" si="3"/>
        <v>No</v>
      </c>
    </row>
    <row r="18" spans="1:20" ht="87" customHeight="1" x14ac:dyDescent="0.2">
      <c r="A18" s="118">
        <v>9</v>
      </c>
      <c r="B18" s="113" t="str">
        <f>+VLOOKUP(A18,'IDENTIFICACIÓN DEL RC'!$B$6:$F$34,2,0)</f>
        <v>Gestión de Comunicaciones Estratégicas</v>
      </c>
      <c r="C18" s="229" t="str">
        <f>+VLOOKUP('CONTROL DEL RC'!A18,'IDENTIFICACIÓN DEL RC'!$B$6:$F$34,4,0)</f>
        <v>Posibilidad de Filtración o manejo inadecuado de información por parte de funcionarios de la entidad.</v>
      </c>
      <c r="D18" s="169">
        <v>2</v>
      </c>
      <c r="E18" s="169" t="s">
        <v>500</v>
      </c>
      <c r="F18" s="169" t="s">
        <v>522</v>
      </c>
      <c r="G18" s="112" t="s">
        <v>502</v>
      </c>
      <c r="H18" s="112" t="s">
        <v>503</v>
      </c>
      <c r="I18" s="112" t="s">
        <v>504</v>
      </c>
      <c r="J18" s="113" t="s">
        <v>505</v>
      </c>
      <c r="K18" s="112" t="s">
        <v>506</v>
      </c>
      <c r="L18" s="112" t="s">
        <v>507</v>
      </c>
      <c r="M18" s="112" t="s">
        <v>508</v>
      </c>
      <c r="N18" s="126">
        <f t="shared" si="0"/>
        <v>100</v>
      </c>
      <c r="O18" s="126" t="str">
        <f t="shared" si="1"/>
        <v>Fuerte</v>
      </c>
      <c r="P18" s="137" t="s">
        <v>509</v>
      </c>
      <c r="Q18" s="111" t="str">
        <f t="shared" si="2"/>
        <v>Fuerte</v>
      </c>
      <c r="R18" s="141" t="str">
        <f t="shared" si="3"/>
        <v>No</v>
      </c>
    </row>
    <row r="19" spans="1:20" ht="87" customHeight="1" x14ac:dyDescent="0.2">
      <c r="A19" s="118">
        <v>10</v>
      </c>
      <c r="B19" s="113" t="str">
        <f>+VLOOKUP(A19,'IDENTIFICACIÓN DEL RC'!$B$6:$F$34,2,0)</f>
        <v>Gestión de Emergencias</v>
      </c>
      <c r="C19" s="229" t="str">
        <f>+VLOOKUP('CONTROL DEL RC'!A19,'IDENTIFICACIÓN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500</v>
      </c>
      <c r="F19" s="169" t="s">
        <v>523</v>
      </c>
      <c r="G19" s="112" t="s">
        <v>502</v>
      </c>
      <c r="H19" s="112" t="s">
        <v>503</v>
      </c>
      <c r="I19" s="112" t="s">
        <v>504</v>
      </c>
      <c r="J19" s="113" t="s">
        <v>505</v>
      </c>
      <c r="K19" s="112" t="s">
        <v>506</v>
      </c>
      <c r="L19" s="112" t="s">
        <v>507</v>
      </c>
      <c r="M19" s="112" t="s">
        <v>508</v>
      </c>
      <c r="N19" s="126">
        <f t="shared" si="0"/>
        <v>100</v>
      </c>
      <c r="O19" s="126" t="str">
        <f t="shared" si="1"/>
        <v>Fuerte</v>
      </c>
      <c r="P19" s="137" t="s">
        <v>509</v>
      </c>
      <c r="Q19" s="111" t="str">
        <f t="shared" si="2"/>
        <v>Fuerte</v>
      </c>
      <c r="R19" s="141" t="str">
        <f t="shared" si="3"/>
        <v>No</v>
      </c>
    </row>
    <row r="20" spans="1:20" ht="87" customHeight="1" x14ac:dyDescent="0.2">
      <c r="A20" s="118">
        <v>10</v>
      </c>
      <c r="B20" s="113" t="str">
        <f>+VLOOKUP(A20,'IDENTIFICACIÓN DEL RC'!$B$6:$F$34,2,0)</f>
        <v>Gestión de Emergencias</v>
      </c>
      <c r="C20" s="229" t="str">
        <f>+VLOOKUP('CONTROL DEL RC'!A20,'IDENTIFICACIÓN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500</v>
      </c>
      <c r="F20" s="169" t="s">
        <v>524</v>
      </c>
      <c r="G20" s="112" t="s">
        <v>502</v>
      </c>
      <c r="H20" s="112" t="s">
        <v>503</v>
      </c>
      <c r="I20" s="112" t="s">
        <v>504</v>
      </c>
      <c r="J20" s="113" t="s">
        <v>505</v>
      </c>
      <c r="K20" s="112" t="s">
        <v>506</v>
      </c>
      <c r="L20" s="112" t="s">
        <v>507</v>
      </c>
      <c r="M20" s="112" t="s">
        <v>508</v>
      </c>
      <c r="N20" s="126">
        <f t="shared" si="0"/>
        <v>100</v>
      </c>
      <c r="O20" s="126" t="str">
        <f t="shared" si="1"/>
        <v>Fuerte</v>
      </c>
      <c r="P20" s="137" t="s">
        <v>509</v>
      </c>
      <c r="Q20" s="111" t="str">
        <f t="shared" si="2"/>
        <v>Fuerte</v>
      </c>
      <c r="R20" s="141" t="str">
        <f t="shared" si="3"/>
        <v>No</v>
      </c>
    </row>
    <row r="21" spans="1:20" ht="87" customHeight="1" x14ac:dyDescent="0.2">
      <c r="A21" s="118">
        <v>10</v>
      </c>
      <c r="B21" s="113" t="str">
        <f>+VLOOKUP(A21,'IDENTIFICACIÓN DEL RC'!$B$6:$F$34,2,0)</f>
        <v>Gestión de Emergencias</v>
      </c>
      <c r="C21" s="229" t="str">
        <f>+VLOOKUP('CONTROL DEL RC'!A21,'IDENTIFICACIÓN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500</v>
      </c>
      <c r="F21" s="169" t="s">
        <v>525</v>
      </c>
      <c r="G21" s="112" t="s">
        <v>519</v>
      </c>
      <c r="H21" s="112" t="s">
        <v>503</v>
      </c>
      <c r="I21" s="112" t="s">
        <v>504</v>
      </c>
      <c r="J21" s="113" t="s">
        <v>505</v>
      </c>
      <c r="K21" s="112" t="s">
        <v>506</v>
      </c>
      <c r="L21" s="112" t="s">
        <v>507</v>
      </c>
      <c r="M21" s="112" t="s">
        <v>508</v>
      </c>
      <c r="N21" s="126">
        <f t="shared" si="0"/>
        <v>95</v>
      </c>
      <c r="O21" s="126" t="str">
        <f t="shared" si="1"/>
        <v>Moderado</v>
      </c>
      <c r="P21" s="137" t="s">
        <v>509</v>
      </c>
      <c r="Q21" s="111" t="str">
        <f t="shared" si="2"/>
        <v>Moderado</v>
      </c>
      <c r="R21" s="141" t="str">
        <f t="shared" si="3"/>
        <v>SI</v>
      </c>
    </row>
    <row r="22" spans="1:20" ht="87" customHeight="1" x14ac:dyDescent="0.2">
      <c r="A22" s="118">
        <v>11</v>
      </c>
      <c r="B22" s="113" t="str">
        <f>+VLOOKUP(A22,'IDENTIFICACIÓN DEL RC'!$B$6:$F$34,2,0)</f>
        <v>Gestión Documental</v>
      </c>
      <c r="C22" s="229" t="str">
        <f>+VLOOKUP('CONTROL DEL RC'!A22,'IDENTIFICACIÓN DEL RC'!$B$6:$F$34,4,0)</f>
        <v>Posibilidad de Pérdida o extravió documental por parte de un servidor que, aprovechando su posición frente a un recurso público, privilegia a un tercero con información para su beneficio.</v>
      </c>
      <c r="D22" s="169">
        <v>1</v>
      </c>
      <c r="E22" s="169" t="s">
        <v>500</v>
      </c>
      <c r="F22" s="169" t="s">
        <v>526</v>
      </c>
      <c r="G22" s="112" t="s">
        <v>502</v>
      </c>
      <c r="H22" s="112" t="s">
        <v>503</v>
      </c>
      <c r="I22" s="112" t="s">
        <v>504</v>
      </c>
      <c r="J22" s="113" t="s">
        <v>505</v>
      </c>
      <c r="K22" s="112" t="s">
        <v>506</v>
      </c>
      <c r="L22" s="112" t="s">
        <v>507</v>
      </c>
      <c r="M22" s="112" t="s">
        <v>508</v>
      </c>
      <c r="N22" s="126">
        <f t="shared" si="0"/>
        <v>100</v>
      </c>
      <c r="O22" s="126" t="str">
        <f t="shared" si="1"/>
        <v>Fuerte</v>
      </c>
      <c r="P22" s="137" t="s">
        <v>509</v>
      </c>
      <c r="Q22" s="111" t="str">
        <f t="shared" si="2"/>
        <v>Fuerte</v>
      </c>
      <c r="R22" s="141" t="str">
        <f t="shared" si="3"/>
        <v>No</v>
      </c>
    </row>
    <row r="23" spans="1:20" s="136" customFormat="1" ht="87" customHeight="1" x14ac:dyDescent="0.2">
      <c r="A23" s="118">
        <v>11</v>
      </c>
      <c r="B23" s="113" t="str">
        <f>+VLOOKUP(A23,'IDENTIFICACIÓN DEL RC'!$B$6:$F$34,2,0)</f>
        <v>Gestión Documental</v>
      </c>
      <c r="C23" s="229" t="str">
        <f>+VLOOKUP('CONTROL DEL RC'!A23,'IDENTIFICACIÓN DEL RC'!$B$6:$F$34,4,0)</f>
        <v>Posibilidad de Pérdida o extravió documental por parte de un servidor que, aprovechando su posición frente a un recurso público, privilegia a un tercero con información para su beneficio.</v>
      </c>
      <c r="D23" s="169">
        <v>2</v>
      </c>
      <c r="E23" s="169" t="s">
        <v>500</v>
      </c>
      <c r="F23" s="169" t="s">
        <v>527</v>
      </c>
      <c r="G23" s="112" t="s">
        <v>519</v>
      </c>
      <c r="H23" s="112" t="s">
        <v>503</v>
      </c>
      <c r="I23" s="112" t="s">
        <v>504</v>
      </c>
      <c r="J23" s="113" t="s">
        <v>505</v>
      </c>
      <c r="K23" s="112" t="s">
        <v>506</v>
      </c>
      <c r="L23" s="112" t="s">
        <v>507</v>
      </c>
      <c r="M23" s="112" t="s">
        <v>508</v>
      </c>
      <c r="N23" s="126">
        <f t="shared" si="0"/>
        <v>95</v>
      </c>
      <c r="O23" s="126" t="str">
        <f t="shared" si="1"/>
        <v>Moderado</v>
      </c>
      <c r="P23" s="137" t="s">
        <v>509</v>
      </c>
      <c r="Q23" s="111" t="str">
        <f t="shared" si="2"/>
        <v>Moderado</v>
      </c>
      <c r="R23" s="141" t="str">
        <f t="shared" si="3"/>
        <v>SI</v>
      </c>
      <c r="S23" s="107"/>
      <c r="T23" s="107"/>
    </row>
    <row r="24" spans="1:20" s="136" customFormat="1" ht="87" customHeight="1" x14ac:dyDescent="0.2">
      <c r="A24" s="118">
        <v>11</v>
      </c>
      <c r="B24" s="113" t="str">
        <f>+VLOOKUP(A24,'IDENTIFICACIÓN DEL RC'!$B$6:$F$34,2,0)</f>
        <v>Gestión Documental</v>
      </c>
      <c r="C24" s="229" t="str">
        <f>+VLOOKUP('CONTROL DEL RC'!A24,'IDENTIFICACIÓN DEL RC'!$B$6:$F$34,4,0)</f>
        <v>Posibilidad de Pérdida o extravió documental por parte de un servidor que, aprovechando su posición frente a un recurso público, privilegia a un tercero con información para su beneficio.</v>
      </c>
      <c r="D24" s="169">
        <v>3</v>
      </c>
      <c r="E24" s="169" t="s">
        <v>500</v>
      </c>
      <c r="F24" s="169" t="s">
        <v>528</v>
      </c>
      <c r="G24" s="112" t="s">
        <v>502</v>
      </c>
      <c r="H24" s="112" t="s">
        <v>503</v>
      </c>
      <c r="I24" s="112" t="s">
        <v>504</v>
      </c>
      <c r="J24" s="113" t="s">
        <v>505</v>
      </c>
      <c r="K24" s="112" t="s">
        <v>506</v>
      </c>
      <c r="L24" s="112" t="s">
        <v>507</v>
      </c>
      <c r="M24" s="112" t="s">
        <v>508</v>
      </c>
      <c r="N24" s="126">
        <f t="shared" si="0"/>
        <v>100</v>
      </c>
      <c r="O24" s="126" t="str">
        <f t="shared" si="1"/>
        <v>Fuerte</v>
      </c>
      <c r="P24" s="137" t="s">
        <v>509</v>
      </c>
      <c r="Q24" s="111" t="str">
        <f t="shared" si="2"/>
        <v>Fuerte</v>
      </c>
      <c r="R24" s="141" t="str">
        <f t="shared" si="3"/>
        <v>No</v>
      </c>
      <c r="S24" s="107"/>
      <c r="T24" s="107"/>
    </row>
    <row r="25" spans="1:20" ht="87" customHeight="1" x14ac:dyDescent="0.2">
      <c r="A25" s="118">
        <v>12</v>
      </c>
      <c r="B25" s="113" t="str">
        <f>+VLOOKUP(A25,'IDENTIFICACIÓN DEL RC'!$B$6:$F$34,2,0)</f>
        <v>Gestión de Recursos Físicos al Servicio de la Entidad</v>
      </c>
      <c r="C25" s="229" t="str">
        <f>+VLOOKUP('CONTROL DEL RC'!A25,'IDENTIFICACIÓN DEL RC'!$B$6:$F$34,4,0)</f>
        <v>Posibilidad de Pérdida y/o desaparición de los bienes al servicio de la Entidad parte de un servidor que, aprovechando su posición frente a un recurso público, sustrae bienes de la Entidad para su beneficio personal o un tercero.</v>
      </c>
      <c r="D25" s="169">
        <v>1</v>
      </c>
      <c r="E25" s="169" t="s">
        <v>500</v>
      </c>
      <c r="F25" s="169" t="s">
        <v>529</v>
      </c>
      <c r="G25" s="112" t="s">
        <v>519</v>
      </c>
      <c r="H25" s="112" t="s">
        <v>503</v>
      </c>
      <c r="I25" s="112" t="s">
        <v>504</v>
      </c>
      <c r="J25" s="113" t="s">
        <v>505</v>
      </c>
      <c r="K25" s="112" t="s">
        <v>506</v>
      </c>
      <c r="L25" s="112" t="s">
        <v>507</v>
      </c>
      <c r="M25" s="112" t="s">
        <v>508</v>
      </c>
      <c r="N25" s="126">
        <f t="shared" si="0"/>
        <v>95</v>
      </c>
      <c r="O25" s="126" t="str">
        <f t="shared" si="1"/>
        <v>Moderado</v>
      </c>
      <c r="P25" s="137" t="s">
        <v>509</v>
      </c>
      <c r="Q25" s="111" t="str">
        <f t="shared" si="2"/>
        <v>Moderado</v>
      </c>
      <c r="R25" s="141" t="str">
        <f t="shared" si="3"/>
        <v>SI</v>
      </c>
    </row>
    <row r="26" spans="1:20" ht="87" customHeight="1" x14ac:dyDescent="0.2">
      <c r="A26" s="118">
        <v>12</v>
      </c>
      <c r="B26" s="113" t="str">
        <f>+VLOOKUP(A26,'IDENTIFICACIÓN DEL RC'!$B$6:$F$34,2,0)</f>
        <v>Gestión de Recursos Físicos al Servicio de la Entidad</v>
      </c>
      <c r="C26" s="229" t="str">
        <f>+VLOOKUP('CONTROL DEL RC'!A26,'IDENTIFICACIÓN DEL RC'!$B$6:$F$34,4,0)</f>
        <v>Posibilidad de Pérdida y/o desaparición de los bienes al servicio de la Entidad parte de un servidor que, aprovechando su posición frente a un recurso público, sustrae bienes de la Entidad para su beneficio personal o un tercero.</v>
      </c>
      <c r="D26" s="169">
        <v>2</v>
      </c>
      <c r="E26" s="169" t="s">
        <v>500</v>
      </c>
      <c r="F26" s="169" t="s">
        <v>530</v>
      </c>
      <c r="G26" s="112" t="s">
        <v>502</v>
      </c>
      <c r="H26" s="112" t="s">
        <v>503</v>
      </c>
      <c r="I26" s="112" t="s">
        <v>504</v>
      </c>
      <c r="J26" s="113" t="s">
        <v>505</v>
      </c>
      <c r="K26" s="112" t="s">
        <v>506</v>
      </c>
      <c r="L26" s="112" t="s">
        <v>507</v>
      </c>
      <c r="M26" s="112" t="s">
        <v>508</v>
      </c>
      <c r="N26" s="126">
        <f t="shared" si="0"/>
        <v>100</v>
      </c>
      <c r="O26" s="126" t="str">
        <f t="shared" si="1"/>
        <v>Fuerte</v>
      </c>
      <c r="P26" s="137" t="s">
        <v>509</v>
      </c>
      <c r="Q26" s="111" t="str">
        <f t="shared" si="2"/>
        <v>Fuerte</v>
      </c>
      <c r="R26" s="141" t="str">
        <f t="shared" si="3"/>
        <v>No</v>
      </c>
    </row>
    <row r="27" spans="1:20" ht="87" customHeight="1" x14ac:dyDescent="0.2">
      <c r="A27" s="118">
        <v>12</v>
      </c>
      <c r="B27" s="113" t="str">
        <f>+VLOOKUP(A27,'IDENTIFICACIÓN DEL RC'!$B$6:$F$34,2,0)</f>
        <v>Gestión de Recursos Físicos al Servicio de la Entidad</v>
      </c>
      <c r="C27" s="229" t="str">
        <f>+VLOOKUP('CONTROL DEL RC'!A27,'IDENTIFICACIÓN DEL RC'!$B$6:$F$34,4,0)</f>
        <v>Posibilidad de Pérdida y/o desaparición de los bienes al servicio de la Entidad parte de un servidor que, aprovechando su posición frente a un recurso público, sustrae bienes de la Entidad para su beneficio personal o un tercero.</v>
      </c>
      <c r="D27" s="169">
        <v>3</v>
      </c>
      <c r="E27" s="169" t="s">
        <v>500</v>
      </c>
      <c r="F27" s="169" t="s">
        <v>531</v>
      </c>
      <c r="G27" s="112" t="s">
        <v>502</v>
      </c>
      <c r="H27" s="112" t="s">
        <v>503</v>
      </c>
      <c r="I27" s="112" t="s">
        <v>504</v>
      </c>
      <c r="J27" s="113" t="s">
        <v>505</v>
      </c>
      <c r="K27" s="112" t="s">
        <v>506</v>
      </c>
      <c r="L27" s="112" t="s">
        <v>507</v>
      </c>
      <c r="M27" s="112" t="s">
        <v>508</v>
      </c>
      <c r="N27" s="126">
        <f t="shared" si="0"/>
        <v>100</v>
      </c>
      <c r="O27" s="126" t="str">
        <f t="shared" si="1"/>
        <v>Fuerte</v>
      </c>
      <c r="P27" s="137" t="s">
        <v>509</v>
      </c>
      <c r="Q27" s="111" t="str">
        <f t="shared" si="2"/>
        <v>Fuerte</v>
      </c>
      <c r="R27" s="141" t="str">
        <f t="shared" si="3"/>
        <v>No</v>
      </c>
    </row>
    <row r="28" spans="1:20" ht="87" customHeight="1" x14ac:dyDescent="0.2">
      <c r="A28" s="118">
        <v>13</v>
      </c>
      <c r="B28" s="113" t="str">
        <f>+VLOOKUP(A28,'IDENTIFICACIÓN DEL RC'!$B$6:$F$34,2,0)</f>
        <v>Gestión de Seguridad y Convivencia</v>
      </c>
      <c r="C28" s="229" t="str">
        <f>+VLOOKUP('CONTROL DEL RC'!A28,'IDENTIFICACIÓN DEL RC'!$B$6:$F$34,4,0)</f>
        <v>Posibilidad de pérdida económica y reputacional por demandas a la entidad por el uso indebido de información confidencial a terceros por parte de funcionarios</v>
      </c>
      <c r="D28" s="169">
        <v>1</v>
      </c>
      <c r="E28" s="169" t="s">
        <v>500</v>
      </c>
      <c r="F28" s="169" t="s">
        <v>532</v>
      </c>
      <c r="G28" s="112" t="s">
        <v>502</v>
      </c>
      <c r="H28" s="112" t="s">
        <v>503</v>
      </c>
      <c r="I28" s="112" t="s">
        <v>504</v>
      </c>
      <c r="J28" s="113" t="s">
        <v>505</v>
      </c>
      <c r="K28" s="112" t="s">
        <v>506</v>
      </c>
      <c r="L28" s="112" t="s">
        <v>507</v>
      </c>
      <c r="M28" s="112" t="s">
        <v>508</v>
      </c>
      <c r="N28" s="126">
        <f t="shared" si="0"/>
        <v>100</v>
      </c>
      <c r="O28" s="126" t="str">
        <f t="shared" si="1"/>
        <v>Fuerte</v>
      </c>
      <c r="P28" s="137" t="s">
        <v>509</v>
      </c>
      <c r="Q28" s="111" t="str">
        <f t="shared" si="2"/>
        <v>Fuerte</v>
      </c>
      <c r="R28" s="141" t="str">
        <f t="shared" si="3"/>
        <v>No</v>
      </c>
    </row>
    <row r="29" spans="1:20" ht="87" customHeight="1" x14ac:dyDescent="0.2">
      <c r="A29" s="118">
        <v>14</v>
      </c>
      <c r="B29" s="113" t="str">
        <f>+VLOOKUP(A29,'IDENTIFICACIÓN DEL RC'!$B$6:$F$34,2,0)</f>
        <v>Gestión de Tecnologías de la Información</v>
      </c>
      <c r="C29" s="229" t="str">
        <f>+VLOOKUP('CONTROL DEL RC'!A29,'IDENTIFICACIÓN DEL RC'!$B$6:$F$34,4,0)</f>
        <v>Posibilidad de pérdida económica y reputacional por demandas debido al uso inadecuado de información catalogada por la entidad como clasificada o reservada por parte de colaboradores de la Secretaría</v>
      </c>
      <c r="D29" s="169">
        <v>1</v>
      </c>
      <c r="E29" s="169" t="s">
        <v>500</v>
      </c>
      <c r="F29" s="169" t="s">
        <v>533</v>
      </c>
      <c r="G29" s="112" t="s">
        <v>502</v>
      </c>
      <c r="H29" s="112" t="s">
        <v>503</v>
      </c>
      <c r="I29" s="112" t="s">
        <v>504</v>
      </c>
      <c r="J29" s="113" t="s">
        <v>505</v>
      </c>
      <c r="K29" s="112" t="s">
        <v>506</v>
      </c>
      <c r="L29" s="112" t="s">
        <v>507</v>
      </c>
      <c r="M29" s="112" t="s">
        <v>508</v>
      </c>
      <c r="N29" s="126">
        <f t="shared" si="0"/>
        <v>100</v>
      </c>
      <c r="O29" s="126" t="str">
        <f t="shared" si="1"/>
        <v>Fuerte</v>
      </c>
      <c r="P29" s="137" t="s">
        <v>509</v>
      </c>
      <c r="Q29" s="111" t="str">
        <f t="shared" si="2"/>
        <v>Fuerte</v>
      </c>
      <c r="R29" s="141" t="str">
        <f t="shared" si="3"/>
        <v>No</v>
      </c>
    </row>
    <row r="30" spans="1:20" ht="87" customHeight="1" x14ac:dyDescent="0.2">
      <c r="A30" s="118">
        <v>14</v>
      </c>
      <c r="B30" s="113" t="str">
        <f>+VLOOKUP(A30,'IDENTIFICACIÓN DEL RC'!$B$6:$F$34,2,0)</f>
        <v>Gestión de Tecnologías de la Información</v>
      </c>
      <c r="C30" s="229" t="str">
        <f>+VLOOKUP('CONTROL DEL RC'!A30,'IDENTIFICACIÓN DEL RC'!$B$6:$F$34,4,0)</f>
        <v>Posibilidad de pérdida económica y reputacional por demandas debido al uso inadecuado de información catalogada por la entidad como clasificada o reservada por parte de colaboradores de la Secretaría</v>
      </c>
      <c r="D30" s="169">
        <v>2</v>
      </c>
      <c r="E30" s="169" t="s">
        <v>500</v>
      </c>
      <c r="F30" s="169" t="s">
        <v>534</v>
      </c>
      <c r="G30" s="112" t="s">
        <v>502</v>
      </c>
      <c r="H30" s="112" t="s">
        <v>503</v>
      </c>
      <c r="I30" s="112" t="s">
        <v>504</v>
      </c>
      <c r="J30" s="113" t="s">
        <v>505</v>
      </c>
      <c r="K30" s="112" t="s">
        <v>506</v>
      </c>
      <c r="L30" s="112" t="s">
        <v>507</v>
      </c>
      <c r="M30" s="112" t="s">
        <v>508</v>
      </c>
      <c r="N30" s="126">
        <f t="shared" si="0"/>
        <v>100</v>
      </c>
      <c r="O30" s="126" t="str">
        <f t="shared" si="1"/>
        <v>Fuerte</v>
      </c>
      <c r="P30" s="137" t="s">
        <v>509</v>
      </c>
      <c r="Q30" s="111" t="str">
        <f t="shared" si="2"/>
        <v>Fuerte</v>
      </c>
      <c r="R30" s="141" t="str">
        <f t="shared" si="3"/>
        <v>No</v>
      </c>
    </row>
    <row r="31" spans="1:20" ht="87" customHeight="1" x14ac:dyDescent="0.2">
      <c r="A31" s="118">
        <v>15</v>
      </c>
      <c r="B31" s="113" t="str">
        <f>+VLOOKUP(A31,'IDENTIFICACIÓN DEL RC'!$B$6:$F$34,2,0)</f>
        <v>Gestión de Tecnologías de la Información</v>
      </c>
      <c r="C31" s="229" t="str">
        <f>+VLOOKUP('CONTROL DEL RC'!A31,'IDENTIFICACIÓN DEL RC'!$B$6:$F$34,4,0)</f>
        <v>Posibilidad de Pérdida de Integridad de la información almacenada en la infraestructura o soluciones tecnológicas de la entidad.</v>
      </c>
      <c r="D31" s="169">
        <v>1</v>
      </c>
      <c r="E31" s="169" t="s">
        <v>500</v>
      </c>
      <c r="F31" s="169" t="s">
        <v>535</v>
      </c>
      <c r="G31" s="112" t="s">
        <v>502</v>
      </c>
      <c r="H31" s="112" t="s">
        <v>503</v>
      </c>
      <c r="I31" s="112" t="s">
        <v>504</v>
      </c>
      <c r="J31" s="113" t="s">
        <v>505</v>
      </c>
      <c r="K31" s="112" t="s">
        <v>506</v>
      </c>
      <c r="L31" s="112" t="s">
        <v>507</v>
      </c>
      <c r="M31" s="112" t="s">
        <v>508</v>
      </c>
      <c r="N31" s="126">
        <f t="shared" si="0"/>
        <v>100</v>
      </c>
      <c r="O31" s="126" t="str">
        <f t="shared" si="1"/>
        <v>Fuerte</v>
      </c>
      <c r="P31" s="137" t="s">
        <v>509</v>
      </c>
      <c r="Q31" s="111" t="str">
        <f t="shared" si="2"/>
        <v>Fuerte</v>
      </c>
      <c r="R31" s="141" t="str">
        <f t="shared" si="3"/>
        <v>No</v>
      </c>
    </row>
    <row r="32" spans="1:20" ht="87" customHeight="1" x14ac:dyDescent="0.2">
      <c r="A32" s="118">
        <v>15</v>
      </c>
      <c r="B32" s="113" t="str">
        <f>+VLOOKUP(A32,'IDENTIFICACIÓN DEL RC'!$B$6:$F$34,2,0)</f>
        <v>Gestión de Tecnologías de la Información</v>
      </c>
      <c r="C32" s="229" t="str">
        <f>+VLOOKUP('CONTROL DEL RC'!A32,'IDENTIFICACIÓN DEL RC'!$B$6:$F$34,4,0)</f>
        <v>Posibilidad de Pérdida de Integridad de la información almacenada en la infraestructura o soluciones tecnológicas de la entidad.</v>
      </c>
      <c r="D32" s="169">
        <v>2</v>
      </c>
      <c r="E32" s="169" t="s">
        <v>500</v>
      </c>
      <c r="F32" s="169" t="s">
        <v>536</v>
      </c>
      <c r="G32" s="112" t="s">
        <v>502</v>
      </c>
      <c r="H32" s="112" t="s">
        <v>503</v>
      </c>
      <c r="I32" s="112" t="s">
        <v>504</v>
      </c>
      <c r="J32" s="113" t="s">
        <v>505</v>
      </c>
      <c r="K32" s="112" t="s">
        <v>506</v>
      </c>
      <c r="L32" s="112" t="s">
        <v>507</v>
      </c>
      <c r="M32" s="112" t="s">
        <v>508</v>
      </c>
      <c r="N32" s="126">
        <f t="shared" si="0"/>
        <v>100</v>
      </c>
      <c r="O32" s="126" t="str">
        <f t="shared" si="1"/>
        <v>Fuerte</v>
      </c>
      <c r="P32" s="137" t="s">
        <v>509</v>
      </c>
      <c r="Q32" s="111" t="str">
        <f t="shared" si="2"/>
        <v>Fuerte</v>
      </c>
      <c r="R32" s="141" t="str">
        <f t="shared" si="3"/>
        <v>No</v>
      </c>
    </row>
    <row r="33" spans="1:18" ht="87" customHeight="1" x14ac:dyDescent="0.2">
      <c r="A33" s="118">
        <v>16</v>
      </c>
      <c r="B33" s="113" t="str">
        <f>+VLOOKUP(A33,'IDENTIFICACIÓN DEL RC'!$B$6:$F$34,2,0)</f>
        <v>Gestión Financiera</v>
      </c>
      <c r="C33" s="229" t="str">
        <f>+VLOOKUP('CONTROL DEL RC'!A33,'IDENTIFICACIÓN DEL RC'!$B$6:$F$34,4,0)</f>
        <v>Posibilidad de Tramite de pagos incumpliendo los requisitos establecidos otorgando beneficios a terceros en contra de lo establecido en el Procedimiento PD-GF-13 Gestión de Pagos</v>
      </c>
      <c r="D33" s="169">
        <v>1</v>
      </c>
      <c r="E33" s="169" t="s">
        <v>500</v>
      </c>
      <c r="F33" s="169" t="s">
        <v>537</v>
      </c>
      <c r="G33" s="112" t="s">
        <v>502</v>
      </c>
      <c r="H33" s="112" t="s">
        <v>503</v>
      </c>
      <c r="I33" s="112" t="s">
        <v>504</v>
      </c>
      <c r="J33" s="113" t="s">
        <v>505</v>
      </c>
      <c r="K33" s="112" t="s">
        <v>506</v>
      </c>
      <c r="L33" s="112" t="s">
        <v>507</v>
      </c>
      <c r="M33" s="112" t="s">
        <v>508</v>
      </c>
      <c r="N33" s="126">
        <f t="shared" si="0"/>
        <v>100</v>
      </c>
      <c r="O33" s="126" t="str">
        <f t="shared" si="1"/>
        <v>Fuerte</v>
      </c>
      <c r="P33" s="137" t="s">
        <v>509</v>
      </c>
      <c r="Q33" s="111" t="str">
        <f t="shared" si="2"/>
        <v>Fuerte</v>
      </c>
      <c r="R33" s="141" t="str">
        <f t="shared" si="3"/>
        <v>No</v>
      </c>
    </row>
    <row r="34" spans="1:18" ht="87" customHeight="1" x14ac:dyDescent="0.2">
      <c r="A34" s="118">
        <v>17</v>
      </c>
      <c r="B34" s="113" t="str">
        <f>+VLOOKUP(A34,'IDENTIFICACIÓN DEL RC'!$B$6:$F$34,2,0)</f>
        <v>Gestión Estratégica del Talento Humano</v>
      </c>
      <c r="C34" s="229" t="str">
        <f>+VLOOKUP('CONTROL DEL RC'!A34,'IDENTIFICACIÓN DEL RC'!$B$6:$F$34,4,0)</f>
        <v>Posibilidad de Posesionar un servidor público que Incumpla con los requisitos establecidos en el Manual de Funciones de la SCJ</v>
      </c>
      <c r="D34" s="169">
        <v>1</v>
      </c>
      <c r="E34" s="169" t="s">
        <v>500</v>
      </c>
      <c r="F34" s="169" t="s">
        <v>538</v>
      </c>
      <c r="G34" s="112" t="s">
        <v>502</v>
      </c>
      <c r="H34" s="112" t="s">
        <v>503</v>
      </c>
      <c r="I34" s="112" t="s">
        <v>504</v>
      </c>
      <c r="J34" s="113" t="s">
        <v>505</v>
      </c>
      <c r="K34" s="112" t="s">
        <v>506</v>
      </c>
      <c r="L34" s="112" t="s">
        <v>507</v>
      </c>
      <c r="M34" s="112" t="s">
        <v>508</v>
      </c>
      <c r="N34" s="126">
        <f t="shared" si="0"/>
        <v>100</v>
      </c>
      <c r="O34" s="126" t="str">
        <f t="shared" si="1"/>
        <v>Fuerte</v>
      </c>
      <c r="P34" s="137" t="s">
        <v>509</v>
      </c>
      <c r="Q34" s="111" t="str">
        <f t="shared" si="2"/>
        <v>Fuerte</v>
      </c>
      <c r="R34" s="141" t="str">
        <f t="shared" si="3"/>
        <v>No</v>
      </c>
    </row>
    <row r="35" spans="1:18" ht="87" customHeight="1" x14ac:dyDescent="0.2">
      <c r="A35" s="213">
        <v>18</v>
      </c>
      <c r="B35" s="210" t="str">
        <f>+VLOOKUP(A35,'IDENTIFICACIÓN DEL RC'!$B$6:$F$34,2,0)</f>
        <v>Gestión Estratégica del Talento Humano</v>
      </c>
      <c r="C35" s="211" t="str">
        <f>+VLOOKUP('CONTROL DEL RC'!A35,'IDENTIFICACIÓN DEL RC'!$B$6:$F$34,4,0)</f>
        <v>Posibilidad de Interés indebido por un oferente en los procesos de contratación de la Dirección de Gestión Humana</v>
      </c>
      <c r="D35" s="210">
        <v>1</v>
      </c>
      <c r="E35" s="210" t="s">
        <v>500</v>
      </c>
      <c r="F35" s="210" t="s">
        <v>539</v>
      </c>
      <c r="G35" s="242" t="s">
        <v>502</v>
      </c>
      <c r="H35" s="242" t="s">
        <v>503</v>
      </c>
      <c r="I35" s="242" t="s">
        <v>504</v>
      </c>
      <c r="J35" s="210" t="s">
        <v>505</v>
      </c>
      <c r="K35" s="242" t="s">
        <v>506</v>
      </c>
      <c r="L35" s="242" t="s">
        <v>507</v>
      </c>
      <c r="M35" s="242" t="s">
        <v>508</v>
      </c>
      <c r="N35" s="242">
        <f t="shared" si="0"/>
        <v>100</v>
      </c>
      <c r="O35" s="242" t="str">
        <f t="shared" si="1"/>
        <v>Fuerte</v>
      </c>
      <c r="P35" s="242" t="s">
        <v>509</v>
      </c>
      <c r="Q35" s="210" t="str">
        <f t="shared" si="2"/>
        <v>Fuerte</v>
      </c>
      <c r="R35" s="243" t="str">
        <f t="shared" si="3"/>
        <v>No</v>
      </c>
    </row>
    <row r="36" spans="1:18" ht="87" customHeight="1" x14ac:dyDescent="0.2">
      <c r="A36" s="118">
        <v>19</v>
      </c>
      <c r="B36" s="113" t="str">
        <f>+VLOOKUP(A36,'IDENTIFICACIÓN DEL RC'!$B$6:$F$34,2,0)</f>
        <v>Gestión Contractual</v>
      </c>
      <c r="C36" s="229" t="str">
        <f>+VLOOKUP('CONTROL DEL RC'!A36,'IDENTIFICACIÓN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1</v>
      </c>
      <c r="E36" s="169" t="s">
        <v>500</v>
      </c>
      <c r="F36" s="169" t="s">
        <v>540</v>
      </c>
      <c r="G36" s="112" t="s">
        <v>502</v>
      </c>
      <c r="H36" s="112" t="s">
        <v>503</v>
      </c>
      <c r="I36" s="112" t="s">
        <v>504</v>
      </c>
      <c r="J36" s="113" t="s">
        <v>505</v>
      </c>
      <c r="K36" s="112" t="s">
        <v>506</v>
      </c>
      <c r="L36" s="112" t="s">
        <v>507</v>
      </c>
      <c r="M36" s="112" t="s">
        <v>508</v>
      </c>
      <c r="N36" s="126">
        <f t="shared" si="0"/>
        <v>100</v>
      </c>
      <c r="O36" s="126" t="str">
        <f t="shared" si="1"/>
        <v>Fuerte</v>
      </c>
      <c r="P36" s="137" t="s">
        <v>509</v>
      </c>
      <c r="Q36" s="111" t="str">
        <f t="shared" si="2"/>
        <v>Fuerte</v>
      </c>
      <c r="R36" s="141" t="str">
        <f t="shared" si="3"/>
        <v>No</v>
      </c>
    </row>
    <row r="37" spans="1:18" ht="87" customHeight="1" x14ac:dyDescent="0.2">
      <c r="A37" s="118">
        <v>19</v>
      </c>
      <c r="B37" s="113" t="str">
        <f>+VLOOKUP(A37,'IDENTIFICACIÓN DEL RC'!$B$6:$F$34,2,0)</f>
        <v>Gestión Contractual</v>
      </c>
      <c r="C37" s="229" t="str">
        <f>+VLOOKUP('CONTROL DEL RC'!A37,'IDENTIFICACIÓN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69">
        <v>2</v>
      </c>
      <c r="E37" s="169" t="s">
        <v>500</v>
      </c>
      <c r="F37" s="169" t="s">
        <v>541</v>
      </c>
      <c r="G37" s="112" t="s">
        <v>502</v>
      </c>
      <c r="H37" s="112" t="s">
        <v>503</v>
      </c>
      <c r="I37" s="112" t="s">
        <v>504</v>
      </c>
      <c r="J37" s="113" t="s">
        <v>505</v>
      </c>
      <c r="K37" s="112" t="s">
        <v>506</v>
      </c>
      <c r="L37" s="112" t="s">
        <v>507</v>
      </c>
      <c r="M37" s="112" t="s">
        <v>508</v>
      </c>
      <c r="N37" s="126">
        <f t="shared" si="0"/>
        <v>100</v>
      </c>
      <c r="O37" s="126" t="str">
        <f t="shared" si="1"/>
        <v>Fuerte</v>
      </c>
      <c r="P37" s="137" t="s">
        <v>509</v>
      </c>
      <c r="Q37" s="111" t="str">
        <f t="shared" si="2"/>
        <v>Fuerte</v>
      </c>
      <c r="R37" s="141" t="str">
        <f t="shared" si="3"/>
        <v>No</v>
      </c>
    </row>
    <row r="38" spans="1:18" ht="87" customHeight="1" x14ac:dyDescent="0.2">
      <c r="A38" s="118">
        <v>20</v>
      </c>
      <c r="B38" s="113" t="str">
        <f>+VLOOKUP(A38,'IDENTIFICACIÓN DEL RC'!$B$6:$F$34,2,0)</f>
        <v>Gestión Contractual</v>
      </c>
      <c r="C38" s="229" t="str">
        <f>+VLOOKUP('CONTROL DEL RC'!A38,'IDENTIFICACIÓN DEL RC'!$B$6:$F$34,4,0)</f>
        <v>Posibilidad de Incumplimiento de funciones por acción u omisión por procedimientos desactualizados de la Gestión Contractual</v>
      </c>
      <c r="D38" s="169">
        <v>1</v>
      </c>
      <c r="E38" s="169" t="s">
        <v>500</v>
      </c>
      <c r="F38" s="169" t="s">
        <v>542</v>
      </c>
      <c r="G38" s="112" t="s">
        <v>502</v>
      </c>
      <c r="H38" s="112" t="s">
        <v>503</v>
      </c>
      <c r="I38" s="112" t="s">
        <v>504</v>
      </c>
      <c r="J38" s="113" t="s">
        <v>505</v>
      </c>
      <c r="K38" s="112" t="s">
        <v>506</v>
      </c>
      <c r="L38" s="112" t="s">
        <v>507</v>
      </c>
      <c r="M38" s="112" t="s">
        <v>508</v>
      </c>
      <c r="N38" s="126">
        <f t="shared" si="0"/>
        <v>100</v>
      </c>
      <c r="O38" s="126" t="str">
        <f t="shared" si="1"/>
        <v>Fuerte</v>
      </c>
      <c r="P38" s="137" t="s">
        <v>509</v>
      </c>
      <c r="Q38" s="111" t="str">
        <f t="shared" si="2"/>
        <v>Fuerte</v>
      </c>
      <c r="R38" s="141" t="str">
        <f t="shared" si="3"/>
        <v>No</v>
      </c>
    </row>
    <row r="39" spans="1:18" ht="87" customHeight="1" x14ac:dyDescent="0.2">
      <c r="A39" s="118">
        <v>21</v>
      </c>
      <c r="B39" s="113" t="str">
        <f>+VLOOKUP(A39,'IDENTIFICACIÓN DEL RC'!$B$6:$F$34,2,0)</f>
        <v>Evaluación al Sistema de Control Interno</v>
      </c>
      <c r="C39" s="229" t="str">
        <f>+VLOOKUP('CONTROL DEL RC'!A39,'IDENTIFICACIÓN DEL RC'!$B$6:$F$34,4,0)</f>
        <v>Posibilidad de Favorecimiento al proceso auditado o a terceros responsables a partir de auditorías, sesgadas, manipuladas o direccionadas, que impidan evidenciar la realidad de la gestión obstruyendo la evaluación de esta.</v>
      </c>
      <c r="D39" s="169">
        <v>1</v>
      </c>
      <c r="E39" s="169" t="s">
        <v>500</v>
      </c>
      <c r="F39" s="169" t="s">
        <v>543</v>
      </c>
      <c r="G39" s="112" t="s">
        <v>502</v>
      </c>
      <c r="H39" s="112" t="s">
        <v>503</v>
      </c>
      <c r="I39" s="112" t="s">
        <v>504</v>
      </c>
      <c r="J39" s="113" t="s">
        <v>505</v>
      </c>
      <c r="K39" s="112" t="s">
        <v>506</v>
      </c>
      <c r="L39" s="112" t="s">
        <v>507</v>
      </c>
      <c r="M39" s="112" t="s">
        <v>508</v>
      </c>
      <c r="N39" s="126">
        <f t="shared" si="0"/>
        <v>100</v>
      </c>
      <c r="O39" s="126" t="str">
        <f t="shared" si="1"/>
        <v>Fuerte</v>
      </c>
      <c r="P39" s="137" t="s">
        <v>509</v>
      </c>
      <c r="Q39" s="111" t="str">
        <f t="shared" si="2"/>
        <v>Fuerte</v>
      </c>
      <c r="R39" s="141" t="str">
        <f t="shared" si="3"/>
        <v>No</v>
      </c>
    </row>
    <row r="40" spans="1:18" ht="87" customHeight="1" x14ac:dyDescent="0.2">
      <c r="A40" s="118">
        <v>22</v>
      </c>
      <c r="B40" s="113" t="str">
        <f>+VLOOKUP(A40,'IDENTIFICACIÓN DEL RC'!$B$6:$F$34,2,0)</f>
        <v>Atención y Relación con el Ciudadano</v>
      </c>
      <c r="C40" s="229" t="str">
        <f>+VLOOKUP('CONTROL DEL RC'!A40,'IDENTIFICACIÓN DEL RC'!$B$6:$F$34,4,0)</f>
        <v>Posibilidad de Favorecimiento a terceros para acceder a los servicios ofertados por al SCJ por fuera de los lineamientos establecidos a cambio de dadivas</v>
      </c>
      <c r="D40" s="169">
        <v>1</v>
      </c>
      <c r="E40" s="169" t="s">
        <v>500</v>
      </c>
      <c r="F40" s="169" t="s">
        <v>544</v>
      </c>
      <c r="G40" s="112" t="s">
        <v>502</v>
      </c>
      <c r="H40" s="112" t="s">
        <v>503</v>
      </c>
      <c r="I40" s="112" t="s">
        <v>504</v>
      </c>
      <c r="J40" s="113" t="s">
        <v>505</v>
      </c>
      <c r="K40" s="112" t="s">
        <v>506</v>
      </c>
      <c r="L40" s="112" t="s">
        <v>507</v>
      </c>
      <c r="M40" s="112" t="s">
        <v>508</v>
      </c>
      <c r="N40" s="126">
        <f t="shared" si="0"/>
        <v>100</v>
      </c>
      <c r="O40" s="126" t="str">
        <f t="shared" si="1"/>
        <v>Fuerte</v>
      </c>
      <c r="P40" s="137" t="s">
        <v>509</v>
      </c>
      <c r="Q40" s="111" t="str">
        <f t="shared" si="2"/>
        <v>Fuerte</v>
      </c>
      <c r="R40" s="141" t="str">
        <f t="shared" si="3"/>
        <v>No</v>
      </c>
    </row>
    <row r="41" spans="1:18" ht="87" customHeight="1" x14ac:dyDescent="0.2">
      <c r="A41" s="118">
        <v>23</v>
      </c>
      <c r="B41" s="113" t="str">
        <f>+VLOOKUP(A41,'IDENTIFICACIÓN DEL RC'!$B$6:$F$34,2,0)</f>
        <v>Gestión Integral a las Personas Privadas de la Libertad -PPL-</v>
      </c>
      <c r="C41" s="229" t="str">
        <f>+VLOOKUP('CONTROL DEL RC'!A41,'IDENTIFICACIÓN DEL RC'!$B$6:$F$34,4,0)</f>
        <v>Posibilidad de alteración de la información en el SISIPEC web generando beneficio en el trámite de Autorización para ingreso como visitante a la Cárcel Distrital de Varones y Anexo de Mujeres.</v>
      </c>
      <c r="D41" s="169">
        <v>1</v>
      </c>
      <c r="E41" s="169" t="s">
        <v>500</v>
      </c>
      <c r="F41" s="169" t="s">
        <v>545</v>
      </c>
      <c r="G41" s="112" t="s">
        <v>502</v>
      </c>
      <c r="H41" s="112" t="s">
        <v>503</v>
      </c>
      <c r="I41" s="112" t="s">
        <v>504</v>
      </c>
      <c r="J41" s="113" t="s">
        <v>505</v>
      </c>
      <c r="K41" s="112" t="s">
        <v>506</v>
      </c>
      <c r="L41" s="112" t="s">
        <v>507</v>
      </c>
      <c r="M41" s="112" t="s">
        <v>508</v>
      </c>
      <c r="N41" s="126">
        <f t="shared" si="0"/>
        <v>100</v>
      </c>
      <c r="O41" s="126" t="str">
        <f t="shared" si="1"/>
        <v>Fuerte</v>
      </c>
      <c r="P41" s="137" t="s">
        <v>509</v>
      </c>
      <c r="Q41" s="111" t="str">
        <f t="shared" si="2"/>
        <v>Fuerte</v>
      </c>
      <c r="R41" s="141" t="str">
        <f t="shared" si="3"/>
        <v>No</v>
      </c>
    </row>
    <row r="42" spans="1:18" ht="87" customHeight="1" x14ac:dyDescent="0.2">
      <c r="A42" s="118">
        <v>24</v>
      </c>
      <c r="B42" s="113" t="str">
        <f>+VLOOKUP(A42,'IDENTIFICACIÓN DEL RC'!$B$6:$F$34,2,0)</f>
        <v>Administración de Bienes Muebles e Inmuebles para el Fortalecimiento de las Capacidades Operativas</v>
      </c>
      <c r="C42" s="229" t="str">
        <f>+VLOOKUP('CONTROL DEL RC'!A42,'IDENTIFICACIÓN DEL RC'!$B$6:$F$34,4,0)</f>
        <v>Posibilidad de suministro de combustible por parte de los proveedores a vehículos de propiedad o a cargo de la SDSCJ, por fuera de los parámetros de suministro establecidos para beneficio propio o de terceros</v>
      </c>
      <c r="D42" s="169">
        <v>1</v>
      </c>
      <c r="E42" s="169" t="s">
        <v>500</v>
      </c>
      <c r="F42" s="169" t="s">
        <v>546</v>
      </c>
      <c r="G42" s="112" t="s">
        <v>502</v>
      </c>
      <c r="H42" s="112" t="s">
        <v>503</v>
      </c>
      <c r="I42" s="112" t="s">
        <v>504</v>
      </c>
      <c r="J42" s="113" t="s">
        <v>505</v>
      </c>
      <c r="K42" s="112" t="s">
        <v>506</v>
      </c>
      <c r="L42" s="112" t="s">
        <v>507</v>
      </c>
      <c r="M42" s="112" t="s">
        <v>508</v>
      </c>
      <c r="N42" s="126">
        <f t="shared" si="0"/>
        <v>100</v>
      </c>
      <c r="O42" s="126" t="str">
        <f t="shared" si="1"/>
        <v>Fuerte</v>
      </c>
      <c r="P42" s="137" t="s">
        <v>509</v>
      </c>
      <c r="Q42" s="111" t="str">
        <f t="shared" si="2"/>
        <v>Fuerte</v>
      </c>
      <c r="R42" s="141" t="str">
        <f t="shared" si="3"/>
        <v>No</v>
      </c>
    </row>
    <row r="43" spans="1:18" ht="87" customHeight="1" x14ac:dyDescent="0.2">
      <c r="A43" s="118">
        <v>24</v>
      </c>
      <c r="B43" s="113" t="str">
        <f>+VLOOKUP(A43,'IDENTIFICACIÓN DEL RC'!$B$6:$F$34,2,0)</f>
        <v>Administración de Bienes Muebles e Inmuebles para el Fortalecimiento de las Capacidades Operativas</v>
      </c>
      <c r="C43" s="229" t="str">
        <f>+VLOOKUP('CONTROL DEL RC'!A43,'IDENTIFICACIÓN DEL RC'!$B$6:$F$34,4,0)</f>
        <v>Posibilidad de suministro de combustible por parte de los proveedores a vehículos de propiedad o a cargo de la SDSCJ, por fuera de los parámetros de suministro establecidos para beneficio propio o de terceros</v>
      </c>
      <c r="D43" s="169">
        <v>2</v>
      </c>
      <c r="E43" s="169" t="s">
        <v>500</v>
      </c>
      <c r="F43" s="169" t="s">
        <v>547</v>
      </c>
      <c r="G43" s="112" t="s">
        <v>502</v>
      </c>
      <c r="H43" s="112" t="s">
        <v>503</v>
      </c>
      <c r="I43" s="112" t="s">
        <v>504</v>
      </c>
      <c r="J43" s="113" t="s">
        <v>505</v>
      </c>
      <c r="K43" s="112" t="s">
        <v>506</v>
      </c>
      <c r="L43" s="112" t="s">
        <v>507</v>
      </c>
      <c r="M43" s="112" t="s">
        <v>508</v>
      </c>
      <c r="N43" s="126">
        <f t="shared" si="0"/>
        <v>100</v>
      </c>
      <c r="O43" s="126" t="str">
        <f t="shared" si="1"/>
        <v>Fuerte</v>
      </c>
      <c r="P43" s="137" t="s">
        <v>509</v>
      </c>
      <c r="Q43" s="111" t="str">
        <f t="shared" si="2"/>
        <v>Fuerte</v>
      </c>
      <c r="R43" s="141" t="str">
        <f t="shared" si="3"/>
        <v>No</v>
      </c>
    </row>
    <row r="44" spans="1:18" ht="87" customHeight="1" x14ac:dyDescent="0.2">
      <c r="A44" s="118">
        <v>25</v>
      </c>
      <c r="B44" s="113" t="str">
        <f>+VLOOKUP(A44,'IDENTIFICACIÓN DEL RC'!$B$6:$F$34,2,0)</f>
        <v>Administración de Bienes Muebles e Inmuebles para el Fortalecimiento de las Capacidades Operativas</v>
      </c>
      <c r="C44" s="229" t="str">
        <f>+VLOOKUP('CONTROL DEL RC'!A44,'IDENTIFICACIÓN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69">
        <v>1</v>
      </c>
      <c r="E44" s="169" t="s">
        <v>500</v>
      </c>
      <c r="F44" s="169" t="s">
        <v>548</v>
      </c>
      <c r="G44" s="112" t="s">
        <v>502</v>
      </c>
      <c r="H44" s="112" t="s">
        <v>503</v>
      </c>
      <c r="I44" s="112" t="s">
        <v>504</v>
      </c>
      <c r="J44" s="113" t="s">
        <v>505</v>
      </c>
      <c r="K44" s="112" t="s">
        <v>506</v>
      </c>
      <c r="L44" s="112" t="s">
        <v>507</v>
      </c>
      <c r="M44" s="112" t="s">
        <v>508</v>
      </c>
      <c r="N44" s="126">
        <f t="shared" ref="N44:N45" si="4">SUM(IF(G44="Preventivo",15,IF(G44="Detectivo",10,0)),
IF(H44="Asignado",15,0),
IF(I44="Adecuado",15,0),
IF(J44="Completa",10,IF(J44="Incompleta",5,0)),
IF(K44="Confiable",15,0),
IF(L44="SI",15,0),
IF(M44="Oportuna",15,0))</f>
        <v>100</v>
      </c>
      <c r="O44" s="126" t="str">
        <f t="shared" si="1"/>
        <v>Fuerte</v>
      </c>
      <c r="P44" s="137" t="s">
        <v>509</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1" t="str">
        <f t="shared" si="3"/>
        <v>No</v>
      </c>
    </row>
    <row r="45" spans="1:18" ht="87" customHeight="1" x14ac:dyDescent="0.2">
      <c r="A45" s="118">
        <v>26</v>
      </c>
      <c r="B45" s="113" t="str">
        <f>+VLOOKUP(A45,'IDENTIFICACIÓN DEL RC'!$B$6:$F$34,2,0)</f>
        <v>Gestión Jurídica</v>
      </c>
      <c r="C45" s="229" t="str">
        <f>+VLOOKUP('CONTROL DEL RC'!A45,'IDENTIFICACIÓN DEL RC'!$B$6:$F$34,4,0)</f>
        <v>Posibilidad de Incumplimiento de funciones por acción u omisión por procedimientos desactualizados de la Gestión Juridica</v>
      </c>
      <c r="D45" s="169">
        <v>1</v>
      </c>
      <c r="E45" s="169" t="s">
        <v>500</v>
      </c>
      <c r="F45" s="169" t="s">
        <v>542</v>
      </c>
      <c r="G45" s="112" t="s">
        <v>502</v>
      </c>
      <c r="H45" s="112" t="s">
        <v>503</v>
      </c>
      <c r="I45" s="112" t="s">
        <v>504</v>
      </c>
      <c r="J45" s="113" t="s">
        <v>505</v>
      </c>
      <c r="K45" s="112" t="s">
        <v>506</v>
      </c>
      <c r="L45" s="112" t="s">
        <v>507</v>
      </c>
      <c r="M45" s="112" t="s">
        <v>508</v>
      </c>
      <c r="N45" s="126">
        <f t="shared" si="4"/>
        <v>100</v>
      </c>
      <c r="O45" s="126" t="str">
        <f t="shared" ref="O45" si="6">IF(N45&gt;=96,"Fuerte",IF(AND(N45&gt;=85,N45&lt;96),"Moderado",IF(AND(N45&lt;=84,N45&gt;=0),"Debil","")))</f>
        <v>Fuerte</v>
      </c>
      <c r="P45" s="137" t="s">
        <v>509</v>
      </c>
      <c r="Q45" s="111" t="str">
        <f t="shared" si="5"/>
        <v>Fuerte</v>
      </c>
      <c r="R45" s="141" t="str">
        <f t="shared" ref="R45" si="7">IF(Q45="Fuerte","No","SI")</f>
        <v>No</v>
      </c>
    </row>
    <row r="46" spans="1:18" ht="87" customHeight="1" thickBot="1" x14ac:dyDescent="0.25">
      <c r="A46" s="142">
        <v>27</v>
      </c>
      <c r="B46" s="119" t="str">
        <f>+VLOOKUP(A46,'IDENTIFICACIÓN DEL RC'!$B$6:$F$34,2,0)</f>
        <v>Gestión Contractual</v>
      </c>
      <c r="C46" s="230" t="str">
        <f>+VLOOKUP('CONTROL DEL RC'!A46,'IDENTIFICACIÓN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2">
        <v>1</v>
      </c>
      <c r="E46" s="172" t="s">
        <v>500</v>
      </c>
      <c r="F46" s="172" t="s">
        <v>549</v>
      </c>
      <c r="G46" s="143" t="s">
        <v>502</v>
      </c>
      <c r="H46" s="143" t="s">
        <v>503</v>
      </c>
      <c r="I46" s="143" t="s">
        <v>504</v>
      </c>
      <c r="J46" s="119" t="s">
        <v>505</v>
      </c>
      <c r="K46" s="143" t="s">
        <v>506</v>
      </c>
      <c r="L46" s="143" t="s">
        <v>507</v>
      </c>
      <c r="M46" s="143" t="s">
        <v>508</v>
      </c>
      <c r="N46" s="144">
        <f t="shared" si="0"/>
        <v>100</v>
      </c>
      <c r="O46" s="144" t="str">
        <f t="shared" si="1"/>
        <v>Fuerte</v>
      </c>
      <c r="P46" s="145" t="s">
        <v>509</v>
      </c>
      <c r="Q46" s="146" t="str">
        <f t="shared" si="2"/>
        <v>Fuerte</v>
      </c>
      <c r="R46" s="147" t="str">
        <f t="shared" si="3"/>
        <v>No</v>
      </c>
    </row>
  </sheetData>
  <autoFilter ref="A5:R26" xr:uid="{00000000-0009-0000-0000-00000C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'TABLA DE INFORMACIÓN'!$Y$4:$Y$5</xm:f>
          </x14:formula1>
          <xm:sqref>M6:M26</xm:sqref>
        </x14:dataValidation>
        <x14:dataValidation type="list" allowBlank="1" showInputMessage="1" showErrorMessage="1" xr:uid="{00000000-0002-0000-0C00-000001000000}">
          <x14:formula1>
            <xm:f>'TABLA DE INFORMACIÓN'!$T$5:$T$7</xm:f>
          </x14:formula1>
          <xm:sqref>P6:P26</xm:sqref>
        </x14:dataValidation>
        <x14:dataValidation type="list" allowBlank="1" showInputMessage="1" showErrorMessage="1" xr:uid="{00000000-0002-0000-0C00-000002000000}">
          <x14:formula1>
            <xm:f>'TABLA DE INFORMACIÓN'!$N$4:$N$5</xm:f>
          </x14:formula1>
          <xm:sqref>G6:G26</xm:sqref>
        </x14:dataValidation>
        <x14:dataValidation type="list" allowBlank="1" showInputMessage="1" showErrorMessage="1" xr:uid="{00000000-0002-0000-0C00-000003000000}">
          <x14:formula1>
            <xm:f>'TABLA DE INFORMACIÓN'!$O$4:$O$5</xm:f>
          </x14:formula1>
          <xm:sqref>H6:H26</xm:sqref>
        </x14:dataValidation>
        <x14:dataValidation type="list" allowBlank="1" showInputMessage="1" showErrorMessage="1" xr:uid="{00000000-0002-0000-0C00-000004000000}">
          <x14:formula1>
            <xm:f>'TABLA DE INFORMACIÓN'!$K$8:$K$9</xm:f>
          </x14:formula1>
          <xm:sqref>L6:L26</xm:sqref>
        </x14:dataValidation>
        <x14:dataValidation type="list" allowBlank="1" showInputMessage="1" showErrorMessage="1" xr:uid="{00000000-0002-0000-0C00-000005000000}">
          <x14:formula1>
            <xm:f>'TABLA DE INFORMACIÓN'!$V$4:$V$5</xm:f>
          </x14:formula1>
          <xm:sqref>I6:I26</xm:sqref>
        </x14:dataValidation>
        <x14:dataValidation type="list" allowBlank="1" showInputMessage="1" showErrorMessage="1" xr:uid="{00000000-0002-0000-0C00-000006000000}">
          <x14:formula1>
            <xm:f>'TABLA DE INFORMACIÓN'!$W$4:$W$5</xm:f>
          </x14:formula1>
          <xm:sqref>J6:J26</xm:sqref>
        </x14:dataValidation>
        <x14:dataValidation type="list" allowBlank="1" showInputMessage="1" showErrorMessage="1" xr:uid="{00000000-0002-0000-0C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C00-000008000000}">
          <x14:formula1>
            <xm:f>'TABLA DE INFORMACIÓN'!$AB$4:$AB$7</xm:f>
          </x14:formula1>
          <xm:sqref>E6:E26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theme="0" tint="-0.499984740745262"/>
    <pageSetUpPr fitToPage="1"/>
  </sheetPr>
  <dimension ref="A1:G33"/>
  <sheetViews>
    <sheetView showGridLines="0" view="pageBreakPreview" zoomScale="110" zoomScaleNormal="100" zoomScaleSheetLayoutView="110" workbookViewId="0">
      <selection activeCell="A24" sqref="A24:XFD24"/>
    </sheetView>
  </sheetViews>
  <sheetFormatPr baseColWidth="10" defaultColWidth="11.42578125" defaultRowHeight="15" x14ac:dyDescent="0.25"/>
  <cols>
    <col min="1" max="1" width="21.5703125" style="3" customWidth="1"/>
    <col min="2" max="2" width="16.85546875" style="3" customWidth="1"/>
    <col min="3" max="3" width="13.140625" style="3" customWidth="1"/>
    <col min="4" max="4" width="23.42578125" style="3" customWidth="1"/>
    <col min="5" max="5" width="29.5703125" style="3" customWidth="1"/>
    <col min="6" max="6" width="20.85546875" style="3" customWidth="1"/>
    <col min="7" max="7" width="27.42578125" style="3" customWidth="1"/>
    <col min="8" max="16384" width="11.42578125" style="3"/>
  </cols>
  <sheetData>
    <row r="1" spans="1:7" s="105" customFormat="1" ht="94.5" customHeight="1" thickBot="1" x14ac:dyDescent="0.25">
      <c r="A1" s="104"/>
      <c r="B1" s="404" t="s">
        <v>0</v>
      </c>
      <c r="C1" s="404"/>
      <c r="D1" s="404"/>
      <c r="E1" s="404"/>
      <c r="F1" s="404"/>
      <c r="G1" s="182" t="s">
        <v>1</v>
      </c>
    </row>
    <row r="2" spans="1:7" s="105" customFormat="1" ht="12.75" customHeight="1" thickBot="1" x14ac:dyDescent="0.3">
      <c r="B2" s="116"/>
      <c r="C2" s="116"/>
      <c r="D2" s="116"/>
      <c r="G2" s="117"/>
    </row>
    <row r="3" spans="1:7" ht="9.75" customHeight="1" x14ac:dyDescent="0.25">
      <c r="A3" s="553" t="s">
        <v>658</v>
      </c>
      <c r="B3" s="554"/>
      <c r="C3" s="554"/>
      <c r="D3" s="554"/>
      <c r="E3" s="554"/>
      <c r="F3" s="554"/>
      <c r="G3" s="555"/>
    </row>
    <row r="4" spans="1:7" ht="9.75" customHeight="1" thickBot="1" x14ac:dyDescent="0.3">
      <c r="A4" s="556"/>
      <c r="B4" s="557"/>
      <c r="C4" s="557"/>
      <c r="D4" s="557"/>
      <c r="E4" s="557"/>
      <c r="F4" s="557"/>
      <c r="G4" s="558"/>
    </row>
    <row r="5" spans="1:7" x14ac:dyDescent="0.25">
      <c r="A5" s="559" t="s">
        <v>99</v>
      </c>
      <c r="B5" s="148" t="s">
        <v>659</v>
      </c>
      <c r="C5" s="561" t="s">
        <v>660</v>
      </c>
      <c r="D5" s="563" t="s">
        <v>661</v>
      </c>
      <c r="E5" s="563" t="s">
        <v>662</v>
      </c>
      <c r="F5" s="563" t="s">
        <v>663</v>
      </c>
      <c r="G5" s="565" t="s">
        <v>664</v>
      </c>
    </row>
    <row r="6" spans="1:7" ht="15.75" thickBot="1" x14ac:dyDescent="0.3">
      <c r="A6" s="560"/>
      <c r="B6" s="250" t="s">
        <v>665</v>
      </c>
      <c r="C6" s="562"/>
      <c r="D6" s="564"/>
      <c r="E6" s="564"/>
      <c r="F6" s="564"/>
      <c r="G6" s="566"/>
    </row>
    <row r="7" spans="1:7" x14ac:dyDescent="0.25">
      <c r="A7" s="231">
        <v>1</v>
      </c>
      <c r="B7" s="232" t="s">
        <v>507</v>
      </c>
      <c r="C7" s="233">
        <f>(SUMIF('CONTROL DEL RC'!$A$6:$A$102,A7,'CONTROL DEL RC'!$N$6:$N$102))/(COUNTIF('CONTROL DEL RC'!$A$6:$A$102,A7))</f>
        <v>100</v>
      </c>
      <c r="D7" s="234" t="str">
        <f>IF(C7=100,"Fuerte",IF(AND(C7&lt;=99,C7&gt;=50),"Moderado",IF(AND(C7&lt;=49),"Debil")))</f>
        <v>Fuerte</v>
      </c>
      <c r="E7" s="234">
        <f>IF(AND(B7="SI",D7="Fuerte",'ANÁLISIS DEL RC'!D6&gt;=3),'ANÁLISIS DEL RC'!D6-2,IF(AND(B7="SI",D7="Fuerte",'ANÁLISIS DEL RC'!D6=2),'ANÁLISIS DEL RC'!D6-1,IF(AND(B7="SI",D7="Moderado",'ANÁLISIS DEL RC'!D6&gt;=2),'ANÁLISIS DEL RC'!D6-1,'ANÁLISIS DEL RC'!D6)))</f>
        <v>1</v>
      </c>
      <c r="F7" s="234" t="str">
        <f>+'ANÁLISIS DEL RC'!F6</f>
        <v>MODERADO</v>
      </c>
      <c r="G7" s="23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25">
      <c r="A8" s="236">
        <v>2</v>
      </c>
      <c r="B8" s="185" t="s">
        <v>507</v>
      </c>
      <c r="C8" s="25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5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25">
      <c r="A9" s="236">
        <v>3</v>
      </c>
      <c r="B9" s="185" t="s">
        <v>507</v>
      </c>
      <c r="C9" s="25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52" t="str">
        <f t="shared" si="1"/>
        <v>ZONA RIESGO EXTREMO</v>
      </c>
    </row>
    <row r="10" spans="1:7" x14ac:dyDescent="0.25">
      <c r="A10" s="236">
        <v>4</v>
      </c>
      <c r="B10" s="185" t="s">
        <v>507</v>
      </c>
      <c r="C10" s="25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52" t="str">
        <f t="shared" si="1"/>
        <v>ZONA RIESGO ALTO</v>
      </c>
    </row>
    <row r="11" spans="1:7" x14ac:dyDescent="0.25">
      <c r="A11" s="236">
        <v>5</v>
      </c>
      <c r="B11" s="185" t="s">
        <v>507</v>
      </c>
      <c r="C11" s="25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52" t="str">
        <f t="shared" si="1"/>
        <v>ZONA RIESGO ALTO</v>
      </c>
    </row>
    <row r="12" spans="1:7" x14ac:dyDescent="0.25">
      <c r="A12" s="236">
        <v>6</v>
      </c>
      <c r="B12" s="185" t="s">
        <v>507</v>
      </c>
      <c r="C12" s="25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52" t="str">
        <f t="shared" si="1"/>
        <v>ZONA RIESGO ALTO</v>
      </c>
    </row>
    <row r="13" spans="1:7" x14ac:dyDescent="0.25">
      <c r="A13" s="236">
        <v>7</v>
      </c>
      <c r="B13" s="185" t="s">
        <v>507</v>
      </c>
      <c r="C13" s="25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52" t="str">
        <f t="shared" si="1"/>
        <v>ZONA RIESGO ALTO</v>
      </c>
    </row>
    <row r="14" spans="1:7" x14ac:dyDescent="0.25">
      <c r="A14" s="236">
        <v>8</v>
      </c>
      <c r="B14" s="185" t="s">
        <v>507</v>
      </c>
      <c r="C14" s="25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52" t="str">
        <f t="shared" si="1"/>
        <v>ZONA RIESGO EXTREMO</v>
      </c>
    </row>
    <row r="15" spans="1:7" x14ac:dyDescent="0.25">
      <c r="A15" s="236">
        <v>9</v>
      </c>
      <c r="B15" s="185" t="s">
        <v>507</v>
      </c>
      <c r="C15" s="25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52" t="str">
        <f t="shared" si="1"/>
        <v>ZONA RIESGO EXTREMO</v>
      </c>
    </row>
    <row r="16" spans="1:7" x14ac:dyDescent="0.25">
      <c r="A16" s="236">
        <v>10</v>
      </c>
      <c r="B16" s="185" t="s">
        <v>507</v>
      </c>
      <c r="C16" s="25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52" t="str">
        <f t="shared" si="1"/>
        <v>ZONA RIESGO ALTO</v>
      </c>
    </row>
    <row r="17" spans="1:7" x14ac:dyDescent="0.25">
      <c r="A17" s="236">
        <v>11</v>
      </c>
      <c r="B17" s="185" t="s">
        <v>507</v>
      </c>
      <c r="C17" s="25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52" t="str">
        <f t="shared" si="1"/>
        <v>ZONA RIESGO ALTO</v>
      </c>
    </row>
    <row r="18" spans="1:7" x14ac:dyDescent="0.25">
      <c r="A18" s="236">
        <v>12</v>
      </c>
      <c r="B18" s="185" t="s">
        <v>507</v>
      </c>
      <c r="C18" s="25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52" t="str">
        <f t="shared" si="1"/>
        <v>ZONA RIESGO ALTO</v>
      </c>
    </row>
    <row r="19" spans="1:7" x14ac:dyDescent="0.25">
      <c r="A19" s="236">
        <v>13</v>
      </c>
      <c r="B19" s="185" t="s">
        <v>507</v>
      </c>
      <c r="C19" s="25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52" t="str">
        <f t="shared" si="1"/>
        <v>ZONA RIESGO MODERADO</v>
      </c>
    </row>
    <row r="20" spans="1:7" x14ac:dyDescent="0.25">
      <c r="A20" s="236">
        <v>14</v>
      </c>
      <c r="B20" s="185" t="s">
        <v>507</v>
      </c>
      <c r="C20" s="25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52" t="str">
        <f t="shared" si="1"/>
        <v>ZONA RIESGO EXTREMO</v>
      </c>
    </row>
    <row r="21" spans="1:7" x14ac:dyDescent="0.25">
      <c r="A21" s="236">
        <v>15</v>
      </c>
      <c r="B21" s="185" t="s">
        <v>507</v>
      </c>
      <c r="C21" s="25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52" t="str">
        <f t="shared" si="1"/>
        <v>ZONA RIESGO EXTREMO</v>
      </c>
    </row>
    <row r="22" spans="1:7" x14ac:dyDescent="0.25">
      <c r="A22" s="236">
        <v>16</v>
      </c>
      <c r="B22" s="185" t="s">
        <v>507</v>
      </c>
      <c r="C22" s="25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52" t="str">
        <f t="shared" si="1"/>
        <v>ZONA RIESGO MODERADO</v>
      </c>
    </row>
    <row r="23" spans="1:7" ht="14.25" customHeight="1" x14ac:dyDescent="0.25">
      <c r="A23" s="236">
        <v>17</v>
      </c>
      <c r="B23" s="185" t="s">
        <v>507</v>
      </c>
      <c r="C23" s="25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52" t="str">
        <f t="shared" si="1"/>
        <v>ZONA RIESGO ALTO</v>
      </c>
    </row>
    <row r="24" spans="1:7" x14ac:dyDescent="0.25">
      <c r="A24" s="236">
        <v>18</v>
      </c>
      <c r="B24" s="185" t="s">
        <v>507</v>
      </c>
      <c r="C24" s="25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52" t="str">
        <f t="shared" si="1"/>
        <v>ZONA RIESGO EXTREMO</v>
      </c>
    </row>
    <row r="25" spans="1:7" x14ac:dyDescent="0.25">
      <c r="A25" s="236">
        <v>19</v>
      </c>
      <c r="B25" s="185" t="s">
        <v>507</v>
      </c>
      <c r="C25" s="25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52" t="str">
        <f t="shared" si="1"/>
        <v>ZONA RIESGO EXTREMO</v>
      </c>
    </row>
    <row r="26" spans="1:7" x14ac:dyDescent="0.25">
      <c r="A26" s="236">
        <v>20</v>
      </c>
      <c r="B26" s="185" t="s">
        <v>507</v>
      </c>
      <c r="C26" s="25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52" t="str">
        <f t="shared" si="1"/>
        <v>ZONA RIESGO EXTREMO</v>
      </c>
    </row>
    <row r="27" spans="1:7" x14ac:dyDescent="0.25">
      <c r="A27" s="236">
        <v>21</v>
      </c>
      <c r="B27" s="185" t="s">
        <v>507</v>
      </c>
      <c r="C27" s="25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52" t="str">
        <f t="shared" si="1"/>
        <v>ZONA RIESGO EXTREMO</v>
      </c>
    </row>
    <row r="28" spans="1:7" x14ac:dyDescent="0.25">
      <c r="A28" s="236">
        <v>22</v>
      </c>
      <c r="B28" s="185" t="s">
        <v>507</v>
      </c>
      <c r="C28" s="25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52" t="str">
        <f t="shared" si="1"/>
        <v>ZONA RIESGO ALTO</v>
      </c>
    </row>
    <row r="29" spans="1:7" x14ac:dyDescent="0.25">
      <c r="A29" s="236">
        <v>23</v>
      </c>
      <c r="B29" s="185" t="s">
        <v>507</v>
      </c>
      <c r="C29" s="25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52" t="str">
        <f t="shared" si="1"/>
        <v>ZONA RIESGO EXTREMO</v>
      </c>
    </row>
    <row r="30" spans="1:7" x14ac:dyDescent="0.25">
      <c r="A30" s="236">
        <v>24</v>
      </c>
      <c r="B30" s="185" t="s">
        <v>507</v>
      </c>
      <c r="C30" s="25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52" t="str">
        <f t="shared" si="1"/>
        <v>ZONA RIESGO EXTREMO</v>
      </c>
    </row>
    <row r="31" spans="1:7" x14ac:dyDescent="0.25">
      <c r="A31" s="236">
        <v>25</v>
      </c>
      <c r="B31" s="185" t="s">
        <v>507</v>
      </c>
      <c r="C31" s="25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52" t="str">
        <f t="shared" si="1"/>
        <v>ZONA RIESGO EXTREMO</v>
      </c>
    </row>
    <row r="32" spans="1:7" x14ac:dyDescent="0.25">
      <c r="A32" s="236">
        <v>26</v>
      </c>
      <c r="B32" s="185" t="s">
        <v>507</v>
      </c>
      <c r="C32" s="25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5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75" thickBot="1" x14ac:dyDescent="0.3">
      <c r="A33" s="237">
        <v>27</v>
      </c>
      <c r="B33" s="238" t="s">
        <v>507</v>
      </c>
      <c r="C33" s="253">
        <f>(SUMIF('CONTROL DEL RC'!$A$6:$A$102,A33,'CONTROL DEL RC'!$N$6:$N$102))/(COUNTIF('CONTROL DEL RC'!$A$6:$A$102,A33))</f>
        <v>100</v>
      </c>
      <c r="D33" s="254" t="str">
        <f>IF(C33=100,"Fuerte",IF(AND(C33&lt;=99,C33&gt;=50),"Moderado",IF(AND(C33&lt;=49),"Debil")))</f>
        <v>Fuerte</v>
      </c>
      <c r="E33" s="254">
        <f>IF(AND(B33="SI",D33="Fuerte",'ANÁLISIS DEL RC'!D32&gt;=3),'ANÁLISIS DEL RC'!D32-2,IF(AND(B33="SI",D33="Fuerte",'ANÁLISIS DEL RC'!D32=2),'ANÁLISIS DEL RC'!D32-1,IF(AND(B33="SI",D33="Moderado",'ANÁLISIS DEL RC'!D32&gt;=2),'ANÁLISIS DEL RC'!D32-1,'ANÁLISIS DEL RC'!D32)))</f>
        <v>1</v>
      </c>
      <c r="F33" s="254" t="str">
        <f>+'ANÁLISIS DEL RC'!F32</f>
        <v>CATASTROFICO</v>
      </c>
      <c r="G33" s="255" t="str">
        <f t="shared" si="1"/>
        <v>ZONA RIESGO EXTREMO</v>
      </c>
    </row>
  </sheetData>
  <autoFilter ref="A5:G6" xr:uid="{00000000-0009-0000-0000-00000D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79"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'TABLA DE INFORMACIÓN'!$K$8:$K$9</xm:f>
          </x14:formula1>
          <xm:sqref>B7:B33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AA234"/>
  <sheetViews>
    <sheetView showGridLines="0" topLeftCell="D1" zoomScale="90" zoomScaleNormal="90" zoomScaleSheetLayoutView="70" workbookViewId="0">
      <selection activeCell="K1" sqref="K1"/>
    </sheetView>
  </sheetViews>
  <sheetFormatPr baseColWidth="10" defaultColWidth="11.42578125" defaultRowHeight="12.75" x14ac:dyDescent="0.2"/>
  <cols>
    <col min="1" max="2" width="20.42578125" style="81" customWidth="1"/>
    <col min="3" max="3" width="39" style="81" customWidth="1"/>
    <col min="4" max="5" width="36.140625" style="81" customWidth="1"/>
    <col min="6" max="6" width="22.140625" style="81" customWidth="1"/>
    <col min="7" max="7" width="27.85546875" style="81" customWidth="1"/>
    <col min="8" max="8" width="25.5703125" style="81" bestFit="1" customWidth="1"/>
    <col min="9" max="9" width="28" style="81" customWidth="1"/>
    <col min="10" max="16384" width="11.42578125" style="81"/>
  </cols>
  <sheetData>
    <row r="1" spans="1:27" s="105" customFormat="1" ht="126" customHeight="1" thickBot="1" x14ac:dyDescent="0.3">
      <c r="A1" s="104"/>
      <c r="B1" s="457" t="s">
        <v>0</v>
      </c>
      <c r="C1" s="457"/>
      <c r="D1" s="457"/>
      <c r="E1" s="457"/>
      <c r="F1" s="457"/>
      <c r="G1" s="457"/>
      <c r="H1" s="457"/>
      <c r="I1" s="99" t="s">
        <v>1</v>
      </c>
    </row>
    <row r="2" spans="1:27" s="105" customFormat="1" ht="13.5" customHeight="1" thickBot="1" x14ac:dyDescent="0.3">
      <c r="A2" s="149"/>
      <c r="B2" s="150"/>
      <c r="C2" s="150"/>
      <c r="D2" s="150"/>
      <c r="E2" s="150"/>
      <c r="F2" s="150"/>
      <c r="G2" s="150"/>
      <c r="H2" s="150"/>
      <c r="I2" s="151"/>
    </row>
    <row r="3" spans="1:27" ht="12.75" customHeight="1" x14ac:dyDescent="0.2">
      <c r="A3" s="567" t="s">
        <v>666</v>
      </c>
      <c r="B3" s="568"/>
      <c r="C3" s="568"/>
      <c r="D3" s="568"/>
      <c r="E3" s="568"/>
      <c r="F3" s="568"/>
      <c r="G3" s="568"/>
      <c r="H3" s="568"/>
      <c r="I3" s="569"/>
      <c r="J3" s="79"/>
      <c r="K3" s="79"/>
      <c r="L3" s="79"/>
      <c r="M3" s="79"/>
      <c r="N3" s="79"/>
      <c r="O3" s="79"/>
      <c r="P3" s="79"/>
      <c r="Q3" s="79"/>
      <c r="R3" s="79"/>
      <c r="S3" s="79"/>
      <c r="T3" s="79"/>
      <c r="U3" s="79"/>
      <c r="V3" s="79"/>
      <c r="W3" s="79"/>
      <c r="X3" s="79"/>
      <c r="Y3" s="79"/>
      <c r="Z3" s="79"/>
      <c r="AA3" s="79"/>
    </row>
    <row r="4" spans="1:27" ht="12.75" customHeight="1" thickBot="1" x14ac:dyDescent="0.25">
      <c r="A4" s="570"/>
      <c r="B4" s="571"/>
      <c r="C4" s="571"/>
      <c r="D4" s="571"/>
      <c r="E4" s="571"/>
      <c r="F4" s="571"/>
      <c r="G4" s="571"/>
      <c r="H4" s="571"/>
      <c r="I4" s="572"/>
      <c r="J4" s="79"/>
      <c r="K4" s="79"/>
      <c r="L4" s="79"/>
      <c r="M4" s="79"/>
      <c r="N4" s="79"/>
      <c r="O4" s="79"/>
      <c r="P4" s="79"/>
      <c r="Q4" s="79"/>
      <c r="R4" s="79"/>
      <c r="S4" s="79"/>
      <c r="T4" s="79"/>
      <c r="U4" s="79"/>
      <c r="V4" s="79"/>
      <c r="W4" s="79"/>
      <c r="X4" s="79"/>
      <c r="Y4" s="79"/>
      <c r="Z4" s="79"/>
      <c r="AA4" s="79"/>
    </row>
    <row r="5" spans="1:27" ht="16.5" thickBot="1" x14ac:dyDescent="0.25">
      <c r="A5" s="567" t="s">
        <v>667</v>
      </c>
      <c r="B5" s="568"/>
      <c r="C5" s="568"/>
      <c r="D5" s="568"/>
      <c r="E5" s="568"/>
      <c r="F5" s="568"/>
      <c r="G5" s="569"/>
      <c r="H5" s="573" t="s">
        <v>668</v>
      </c>
      <c r="I5" s="574"/>
      <c r="J5" s="79"/>
      <c r="K5" s="79"/>
      <c r="L5" s="79"/>
      <c r="M5" s="79"/>
      <c r="N5" s="79"/>
      <c r="O5" s="79"/>
      <c r="P5" s="79"/>
      <c r="Q5" s="79"/>
      <c r="R5" s="79"/>
      <c r="S5" s="79"/>
      <c r="T5" s="79"/>
      <c r="U5" s="79"/>
      <c r="V5" s="79"/>
      <c r="W5" s="79"/>
      <c r="X5" s="79"/>
      <c r="Y5" s="79"/>
      <c r="Z5" s="79"/>
      <c r="AA5" s="79"/>
    </row>
    <row r="6" spans="1:27" s="82" customFormat="1" ht="25.5" x14ac:dyDescent="0.25">
      <c r="A6" s="282" t="s">
        <v>99</v>
      </c>
      <c r="B6" s="283" t="s">
        <v>100</v>
      </c>
      <c r="C6" s="283" t="s">
        <v>102</v>
      </c>
      <c r="D6" s="283" t="s">
        <v>486</v>
      </c>
      <c r="E6" s="283" t="s">
        <v>669</v>
      </c>
      <c r="F6" s="283" t="s">
        <v>670</v>
      </c>
      <c r="G6" s="283" t="s">
        <v>206</v>
      </c>
      <c r="H6" s="284" t="s">
        <v>671</v>
      </c>
      <c r="I6" s="285" t="s">
        <v>672</v>
      </c>
      <c r="J6" s="80"/>
      <c r="K6" s="80"/>
      <c r="L6" s="80"/>
      <c r="M6" s="80"/>
      <c r="N6" s="80"/>
      <c r="O6" s="80"/>
      <c r="P6" s="80"/>
      <c r="Q6" s="80"/>
      <c r="R6" s="80"/>
      <c r="S6" s="80"/>
      <c r="T6" s="80"/>
      <c r="U6" s="80"/>
      <c r="V6" s="80"/>
      <c r="W6" s="80"/>
      <c r="X6" s="80"/>
      <c r="Y6" s="80"/>
      <c r="Z6" s="80"/>
      <c r="AA6" s="80"/>
    </row>
    <row r="7" spans="1:27" s="82" customFormat="1" ht="51" x14ac:dyDescent="0.25">
      <c r="A7" s="152">
        <v>1</v>
      </c>
      <c r="B7" s="83" t="str">
        <f>+VLOOKUP(A7,'IDENTIFICACIÓN DEL RC'!$B$6:$F$34,2,0)</f>
        <v>Acceso y Fortalecimiento a la Justicia</v>
      </c>
      <c r="C7" s="92" t="str">
        <f>+VLOOKUP(A7,'IDENTIFICACIÓN DEL RC'!$B$6:$F$55,4,0)</f>
        <v>Posibilidad de Registro de información errada en los informes de procesos vinculados al PDJJR (Programa de Justicia Juvenil Restaurativa)</v>
      </c>
      <c r="D7" s="239" t="s">
        <v>500</v>
      </c>
      <c r="E7" s="239" t="s">
        <v>673</v>
      </c>
      <c r="F7" s="186" t="s">
        <v>674</v>
      </c>
      <c r="G7" s="239" t="s">
        <v>675</v>
      </c>
      <c r="H7" s="187">
        <v>45292</v>
      </c>
      <c r="I7" s="188">
        <v>45657</v>
      </c>
      <c r="J7" s="80"/>
      <c r="K7" s="80"/>
      <c r="L7" s="80"/>
      <c r="M7" s="80"/>
      <c r="N7" s="80"/>
      <c r="O7" s="80"/>
      <c r="P7" s="80"/>
      <c r="Q7" s="80"/>
      <c r="R7" s="80"/>
      <c r="S7" s="80"/>
      <c r="T7" s="80"/>
      <c r="U7" s="80"/>
      <c r="V7" s="80"/>
      <c r="W7" s="80"/>
      <c r="X7" s="80"/>
      <c r="Y7" s="80"/>
      <c r="Z7" s="80"/>
      <c r="AA7" s="80"/>
    </row>
    <row r="8" spans="1:27" s="82" customFormat="1" ht="63.75" x14ac:dyDescent="0.25">
      <c r="A8" s="152">
        <v>2</v>
      </c>
      <c r="B8" s="83" t="str">
        <f>+VLOOKUP(A8,'IDENTIFICACIÓN DEL RC'!$B$6:$F$34,2,0)</f>
        <v>Acceso y Fortalecimiento a la Justicia</v>
      </c>
      <c r="C8" s="92" t="str">
        <f>+VLOOKUP(A8,'IDENTIFICACIÓN DEL RC'!$B$6:$F$55,4,0)</f>
        <v>Posibilidad de actuaciones inadecuadas por parte de funcionarios y colaboradores de la Dirección de Acceso a la Justicia por el recibimiento de dadivas</v>
      </c>
      <c r="D8" s="239" t="s">
        <v>500</v>
      </c>
      <c r="E8" s="239" t="s">
        <v>673</v>
      </c>
      <c r="F8" s="186" t="s">
        <v>674</v>
      </c>
      <c r="G8" s="239" t="s">
        <v>675</v>
      </c>
      <c r="H8" s="187">
        <v>45292</v>
      </c>
      <c r="I8" s="188">
        <v>45657</v>
      </c>
      <c r="J8" s="80"/>
      <c r="K8" s="80"/>
      <c r="L8" s="80"/>
      <c r="M8" s="80"/>
      <c r="N8" s="80"/>
      <c r="O8" s="80"/>
      <c r="P8" s="80"/>
      <c r="Q8" s="80"/>
      <c r="R8" s="80"/>
      <c r="S8" s="80"/>
      <c r="T8" s="80"/>
      <c r="U8" s="80"/>
      <c r="V8" s="80"/>
      <c r="W8" s="80"/>
      <c r="X8" s="80"/>
      <c r="Y8" s="80"/>
      <c r="Z8" s="80"/>
      <c r="AA8" s="80"/>
    </row>
    <row r="9" spans="1:27" s="82" customFormat="1" ht="38.25" x14ac:dyDescent="0.25">
      <c r="A9" s="152">
        <v>3</v>
      </c>
      <c r="B9" s="83" t="str">
        <f>+VLOOKUP(A9,'IDENTIFICACIÓN DEL RC'!$B$6:$F$34,2,0)</f>
        <v>Acceso y Fortalecimiento a la Justicia</v>
      </c>
      <c r="C9" s="92" t="str">
        <f>+VLOOKUP(A9,'IDENTIFICACIÓN DEL RC'!$B$6:$F$55,4,0)</f>
        <v>Posibilidad de presentar Inconsistencias en los reportes relacionados al Plan de Acción a la Justicia</v>
      </c>
      <c r="D9" s="239" t="s">
        <v>500</v>
      </c>
      <c r="E9" s="239" t="s">
        <v>673</v>
      </c>
      <c r="F9" s="186" t="s">
        <v>674</v>
      </c>
      <c r="G9" s="239" t="s">
        <v>675</v>
      </c>
      <c r="H9" s="187">
        <v>45292</v>
      </c>
      <c r="I9" s="188">
        <v>45657</v>
      </c>
      <c r="J9" s="80"/>
      <c r="K9" s="80"/>
      <c r="L9" s="80"/>
      <c r="M9" s="80"/>
      <c r="N9" s="80"/>
      <c r="O9" s="80"/>
      <c r="P9" s="80"/>
      <c r="Q9" s="80"/>
      <c r="R9" s="80"/>
      <c r="S9" s="80"/>
      <c r="T9" s="80"/>
      <c r="U9" s="80"/>
      <c r="V9" s="80"/>
      <c r="W9" s="80"/>
      <c r="X9" s="80"/>
      <c r="Y9" s="80"/>
      <c r="Z9" s="80"/>
      <c r="AA9" s="80"/>
    </row>
    <row r="10" spans="1:27" s="82" customFormat="1" ht="102" x14ac:dyDescent="0.25">
      <c r="A10" s="152">
        <v>4</v>
      </c>
      <c r="B10" s="83" t="str">
        <f>+VLOOKUP(A10,'IDENTIFICACIÓN DEL RC'!$B$6:$F$34,2,0)</f>
        <v>Gestión Integral a las Personas Privadas de la Libertad -PPL-</v>
      </c>
      <c r="C10" s="92" t="str">
        <f>+VLOOKUP(A10,'IDENTIFICACIÓN DEL RC'!$B$6:$F$55,4,0)</f>
        <v>Posibilidad de Beneficio a particulares o a terceros derivados de trámites en procesos de Atención Integral (alimentación, servicios de salud, dotación de elementos básicos, ingreso a programas de Atención Social y actividades validas de redención de pena).</v>
      </c>
      <c r="D10" s="239" t="s">
        <v>500</v>
      </c>
      <c r="E10" s="239" t="s">
        <v>673</v>
      </c>
      <c r="F10" s="186" t="s">
        <v>674</v>
      </c>
      <c r="G10" s="239" t="s">
        <v>676</v>
      </c>
      <c r="H10" s="187">
        <v>45292</v>
      </c>
      <c r="I10" s="188">
        <v>45657</v>
      </c>
      <c r="J10" s="80"/>
      <c r="K10" s="80"/>
      <c r="L10" s="80"/>
      <c r="M10" s="80"/>
      <c r="N10" s="80"/>
      <c r="O10" s="80"/>
      <c r="P10" s="80"/>
      <c r="Q10" s="80"/>
      <c r="R10" s="80"/>
      <c r="S10" s="80"/>
      <c r="T10" s="80"/>
      <c r="U10" s="80"/>
      <c r="V10" s="80"/>
      <c r="W10" s="80"/>
      <c r="X10" s="80"/>
      <c r="Y10" s="80"/>
      <c r="Z10" s="80"/>
      <c r="AA10" s="80"/>
    </row>
    <row r="11" spans="1:27" s="82" customFormat="1" ht="38.25" x14ac:dyDescent="0.25">
      <c r="A11" s="152">
        <v>5</v>
      </c>
      <c r="B11" s="83" t="str">
        <f>+VLOOKUP(A11,'IDENTIFICACIÓN DEL RC'!$B$6:$F$34,2,0)</f>
        <v>Gestión Integral a las Personas Privadas de la Libertad -PPL-</v>
      </c>
      <c r="C11" s="92" t="str">
        <f>+VLOOKUP(A11,'IDENTIFICACIÓN DEL RC'!$B$6:$F$55,4,0)</f>
        <v>Posibilidad de Beneficio a particulares o a terceros derivados de la Custodia y Vigilancia a las PPL</v>
      </c>
      <c r="D11" s="239" t="s">
        <v>500</v>
      </c>
      <c r="E11" s="239" t="s">
        <v>673</v>
      </c>
      <c r="F11" s="186" t="s">
        <v>674</v>
      </c>
      <c r="G11" s="239" t="s">
        <v>676</v>
      </c>
      <c r="H11" s="187">
        <v>45292</v>
      </c>
      <c r="I11" s="188">
        <v>45657</v>
      </c>
      <c r="J11" s="80"/>
      <c r="K11" s="80"/>
      <c r="L11" s="80"/>
      <c r="M11" s="80"/>
      <c r="N11" s="80"/>
      <c r="O11" s="80"/>
      <c r="P11" s="80"/>
      <c r="Q11" s="80"/>
      <c r="R11" s="80"/>
      <c r="S11" s="80"/>
      <c r="T11" s="80"/>
      <c r="U11" s="80"/>
      <c r="V11" s="80"/>
      <c r="W11" s="80"/>
      <c r="X11" s="80"/>
      <c r="Y11" s="80"/>
      <c r="Z11" s="80"/>
      <c r="AA11" s="80"/>
    </row>
    <row r="12" spans="1:27" s="82" customFormat="1" ht="38.25" x14ac:dyDescent="0.25">
      <c r="A12" s="152">
        <v>6</v>
      </c>
      <c r="B12" s="83" t="str">
        <f>+VLOOKUP(A12,'IDENTIFICACIÓN DEL RC'!$B$6:$F$34,2,0)</f>
        <v>Gestión Integral a las Personas Privadas de la Libertad -PPL-</v>
      </c>
      <c r="C12" s="92" t="str">
        <f>+VLOOKUP(A12,'IDENTIFICACIÓN DEL RC'!$B$6:$F$55,4,0)</f>
        <v>Posibilidad de Beneficio a particulares o a terceros derivados de los trámites Jurídicos</v>
      </c>
      <c r="D12" s="239" t="s">
        <v>500</v>
      </c>
      <c r="E12" s="239" t="s">
        <v>673</v>
      </c>
      <c r="F12" s="186" t="s">
        <v>674</v>
      </c>
      <c r="G12" s="239" t="s">
        <v>676</v>
      </c>
      <c r="H12" s="187">
        <v>45292</v>
      </c>
      <c r="I12" s="188">
        <v>45657</v>
      </c>
      <c r="J12" s="80"/>
      <c r="K12" s="80"/>
      <c r="L12" s="80"/>
      <c r="M12" s="80"/>
      <c r="N12" s="80"/>
      <c r="O12" s="80"/>
      <c r="P12" s="80"/>
      <c r="Q12" s="80"/>
      <c r="R12" s="80"/>
      <c r="S12" s="80"/>
      <c r="T12" s="80"/>
      <c r="U12" s="80"/>
      <c r="V12" s="80"/>
      <c r="W12" s="80"/>
      <c r="X12" s="80"/>
      <c r="Y12" s="80"/>
      <c r="Z12" s="80"/>
      <c r="AA12" s="80"/>
    </row>
    <row r="13" spans="1:27" s="82" customFormat="1" ht="38.25" x14ac:dyDescent="0.25">
      <c r="A13" s="152">
        <v>7</v>
      </c>
      <c r="B13" s="83" t="str">
        <f>+VLOOKUP(A13,'IDENTIFICACIÓN DEL RC'!$B$6:$F$34,2,0)</f>
        <v>Control Disciplinario</v>
      </c>
      <c r="C13" s="92" t="str">
        <f>+VLOOKUP(A13,'IDENTIFICACIÓN DEL RC'!$B$6:$F$55,4,0)</f>
        <v>Posibilidad de desviaciones en las Investigaciones originadas por prácticas indebidas</v>
      </c>
      <c r="D13" s="239" t="s">
        <v>500</v>
      </c>
      <c r="E13" s="239" t="s">
        <v>673</v>
      </c>
      <c r="F13" s="186" t="s">
        <v>674</v>
      </c>
      <c r="G13" s="239" t="s">
        <v>677</v>
      </c>
      <c r="H13" s="187">
        <v>45292</v>
      </c>
      <c r="I13" s="188">
        <v>45657</v>
      </c>
      <c r="J13" s="80"/>
      <c r="K13" s="80"/>
      <c r="L13" s="80"/>
      <c r="M13" s="80"/>
      <c r="N13" s="80"/>
      <c r="O13" s="80"/>
      <c r="P13" s="80"/>
      <c r="Q13" s="80"/>
      <c r="R13" s="80"/>
      <c r="S13" s="80"/>
      <c r="T13" s="80"/>
      <c r="U13" s="80"/>
      <c r="V13" s="80"/>
      <c r="W13" s="80"/>
      <c r="X13" s="80"/>
      <c r="Y13" s="80"/>
      <c r="Z13" s="80"/>
      <c r="AA13" s="80"/>
    </row>
    <row r="14" spans="1:27" s="82" customFormat="1" ht="76.5" x14ac:dyDescent="0.25">
      <c r="A14" s="152">
        <v>8</v>
      </c>
      <c r="B14" s="83" t="str">
        <f>+VLOOKUP(A14,'IDENTIFICACIÓN DEL RC'!$B$6:$F$34,2,0)</f>
        <v>Administración de Bienes Muebles e Inmuebles para el Fortalecimiento de las Capacidades Operativas</v>
      </c>
      <c r="C14" s="92" t="str">
        <f>+VLOOKUP(A14,'IDENTIFICACIÓN DEL RC'!$B$6:$F$55,4,0)</f>
        <v>Posibilidad de suministro de combustible por parte de los proveedores a vehículos que no son de propiedad o no están a cargo de la SDSCJ para beneficio propio o de terceros</v>
      </c>
      <c r="D14" s="239" t="s">
        <v>500</v>
      </c>
      <c r="E14" s="239" t="s">
        <v>673</v>
      </c>
      <c r="F14" s="186" t="s">
        <v>674</v>
      </c>
      <c r="G14" s="239" t="s">
        <v>678</v>
      </c>
      <c r="H14" s="187">
        <v>45292</v>
      </c>
      <c r="I14" s="188">
        <v>45657</v>
      </c>
      <c r="J14" s="80"/>
      <c r="K14" s="80"/>
      <c r="L14" s="80"/>
      <c r="M14" s="80"/>
      <c r="N14" s="80"/>
      <c r="O14" s="80"/>
      <c r="P14" s="80"/>
      <c r="Q14" s="80"/>
      <c r="R14" s="80"/>
      <c r="S14" s="80"/>
      <c r="T14" s="80"/>
      <c r="U14" s="80"/>
      <c r="V14" s="80"/>
      <c r="W14" s="80"/>
      <c r="X14" s="80"/>
      <c r="Y14" s="80"/>
      <c r="Z14" s="80"/>
      <c r="AA14" s="80"/>
    </row>
    <row r="15" spans="1:27" s="82" customFormat="1" ht="38.25" x14ac:dyDescent="0.25">
      <c r="A15" s="152">
        <v>9</v>
      </c>
      <c r="B15" s="83" t="str">
        <f>+VLOOKUP(A15,'IDENTIFICACIÓN DEL RC'!$B$6:$F$34,2,0)</f>
        <v>Gestión de Comunicaciones Estratégicas</v>
      </c>
      <c r="C15" s="92" t="str">
        <f>+VLOOKUP(A15,'IDENTIFICACIÓN DEL RC'!$B$6:$F$55,4,0)</f>
        <v>Posibilidad de Filtración o manejo inadecuado de información por parte de funcionarios de la entidad.</v>
      </c>
      <c r="D15" s="239" t="s">
        <v>500</v>
      </c>
      <c r="E15" s="239" t="s">
        <v>673</v>
      </c>
      <c r="F15" s="186" t="s">
        <v>674</v>
      </c>
      <c r="G15" s="239" t="s">
        <v>679</v>
      </c>
      <c r="H15" s="187">
        <v>45292</v>
      </c>
      <c r="I15" s="188">
        <v>45657</v>
      </c>
      <c r="J15" s="80"/>
      <c r="K15" s="80"/>
      <c r="L15" s="80"/>
      <c r="M15" s="80"/>
      <c r="N15" s="80"/>
      <c r="O15" s="80"/>
      <c r="P15" s="80"/>
      <c r="Q15" s="80"/>
      <c r="R15" s="80"/>
      <c r="S15" s="80"/>
      <c r="T15" s="80"/>
      <c r="U15" s="80"/>
      <c r="V15" s="80"/>
      <c r="W15" s="80"/>
      <c r="X15" s="80"/>
      <c r="Y15" s="80"/>
      <c r="Z15" s="80"/>
      <c r="AA15" s="80"/>
    </row>
    <row r="16" spans="1:27" s="82" customFormat="1" ht="114.75" x14ac:dyDescent="0.25">
      <c r="A16" s="152">
        <v>10</v>
      </c>
      <c r="B16" s="83" t="str">
        <f>+VLOOKUP(A16,'IDENTIFICACIÓN DEL RC'!$B$6:$F$34,2,0)</f>
        <v>Gestión de Emergencias</v>
      </c>
      <c r="C16" s="92" t="str">
        <f>+VLOOKUP(A16,'IDENTIFICACIÓN DEL RC'!$B$6:$F$55,4,0)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9" t="s">
        <v>500</v>
      </c>
      <c r="E16" s="239" t="s">
        <v>673</v>
      </c>
      <c r="F16" s="186" t="s">
        <v>674</v>
      </c>
      <c r="G16" s="239" t="s">
        <v>680</v>
      </c>
      <c r="H16" s="187">
        <v>45292</v>
      </c>
      <c r="I16" s="188">
        <v>45657</v>
      </c>
      <c r="J16" s="80"/>
      <c r="K16" s="80"/>
      <c r="L16" s="80"/>
      <c r="M16" s="80"/>
      <c r="N16" s="80"/>
      <c r="O16" s="80"/>
      <c r="P16" s="80"/>
      <c r="Q16" s="80"/>
      <c r="R16" s="80"/>
      <c r="S16" s="80"/>
      <c r="T16" s="80"/>
      <c r="U16" s="80"/>
      <c r="V16" s="80"/>
      <c r="W16" s="80"/>
      <c r="X16" s="80"/>
      <c r="Y16" s="80"/>
      <c r="Z16" s="80"/>
      <c r="AA16" s="80"/>
    </row>
    <row r="17" spans="1:27" s="82" customFormat="1" ht="76.5" x14ac:dyDescent="0.25">
      <c r="A17" s="152">
        <v>11</v>
      </c>
      <c r="B17" s="83" t="str">
        <f>+VLOOKUP(A17,'IDENTIFICACIÓN DEL RC'!$B$6:$F$34,2,0)</f>
        <v>Gestión Documental</v>
      </c>
      <c r="C17" s="92" t="str">
        <f>+VLOOKUP(A17,'IDENTIFICACIÓN DEL RC'!$B$6:$F$55,4,0)</f>
        <v>Posibilidad de Pérdida o extravió documental por parte de un servidor que, aprovechando su posición frente a un recurso público, privilegia a un tercero con información para su beneficio.</v>
      </c>
      <c r="D17" s="239" t="s">
        <v>500</v>
      </c>
      <c r="E17" s="239" t="s">
        <v>673</v>
      </c>
      <c r="F17" s="186" t="s">
        <v>674</v>
      </c>
      <c r="G17" s="239" t="s">
        <v>681</v>
      </c>
      <c r="H17" s="187">
        <v>45292</v>
      </c>
      <c r="I17" s="188">
        <v>45657</v>
      </c>
      <c r="J17" s="80"/>
      <c r="K17" s="80"/>
      <c r="L17" s="80"/>
      <c r="M17" s="80"/>
      <c r="N17" s="80"/>
      <c r="O17" s="80"/>
      <c r="P17" s="80"/>
      <c r="Q17" s="80"/>
      <c r="R17" s="80"/>
      <c r="S17" s="80"/>
      <c r="T17" s="80"/>
      <c r="U17" s="80"/>
      <c r="V17" s="80"/>
      <c r="W17" s="80"/>
      <c r="X17" s="80"/>
      <c r="Y17" s="80"/>
      <c r="Z17" s="80"/>
      <c r="AA17" s="80"/>
    </row>
    <row r="18" spans="1:27" s="82" customFormat="1" ht="76.5" x14ac:dyDescent="0.25">
      <c r="A18" s="152">
        <v>12</v>
      </c>
      <c r="B18" s="83" t="str">
        <f>+VLOOKUP(A18,'IDENTIFICACIÓN DEL RC'!$B$6:$F$34,2,0)</f>
        <v>Gestión de Recursos Físicos al Servicio de la Entidad</v>
      </c>
      <c r="C18" s="92" t="str">
        <f>+VLOOKUP(A18,'IDENTIFICACIÓN DEL RC'!$B$6:$F$55,4,0)</f>
        <v>Posibilidad de Pérdida y/o desaparición de los bienes al servicio de la Entidad parte de un servidor que, aprovechando su posición frente a un recurso público, sustrae bienes de la Entidad para su beneficio personal o un tercero.</v>
      </c>
      <c r="D18" s="239" t="s">
        <v>500</v>
      </c>
      <c r="E18" s="239" t="s">
        <v>673</v>
      </c>
      <c r="F18" s="186" t="s">
        <v>674</v>
      </c>
      <c r="G18" s="239" t="s">
        <v>681</v>
      </c>
      <c r="H18" s="187">
        <v>45292</v>
      </c>
      <c r="I18" s="188">
        <v>45657</v>
      </c>
      <c r="J18" s="80"/>
      <c r="K18" s="80"/>
      <c r="L18" s="80"/>
      <c r="M18" s="80"/>
      <c r="N18" s="80"/>
      <c r="O18" s="80"/>
      <c r="P18" s="80"/>
      <c r="Q18" s="80"/>
      <c r="R18" s="80"/>
      <c r="S18" s="80"/>
      <c r="T18" s="80"/>
      <c r="U18" s="80"/>
      <c r="V18" s="80"/>
      <c r="W18" s="80"/>
      <c r="X18" s="80"/>
      <c r="Y18" s="80"/>
      <c r="Z18" s="80"/>
      <c r="AA18" s="80"/>
    </row>
    <row r="19" spans="1:27" s="82" customFormat="1" ht="63.75" x14ac:dyDescent="0.25">
      <c r="A19" s="152">
        <v>13</v>
      </c>
      <c r="B19" s="83" t="str">
        <f>+VLOOKUP(A19,'IDENTIFICACIÓN DEL RC'!$B$6:$F$34,2,0)</f>
        <v>Gestión de Seguridad y Convivencia</v>
      </c>
      <c r="C19" s="92" t="str">
        <f>+VLOOKUP(A19,'IDENTIFICACIÓN DEL RC'!$B$6:$F$55,4,0)</f>
        <v>Posibilidad de pérdida económica y reputacional por demandas a la entidad por el uso indebido de información confidencial a terceros por parte de funcionarios</v>
      </c>
      <c r="D19" s="239" t="s">
        <v>500</v>
      </c>
      <c r="E19" s="239" t="s">
        <v>673</v>
      </c>
      <c r="F19" s="186" t="s">
        <v>674</v>
      </c>
      <c r="G19" s="239" t="s">
        <v>682</v>
      </c>
      <c r="H19" s="187">
        <v>45292</v>
      </c>
      <c r="I19" s="188">
        <v>45657</v>
      </c>
      <c r="J19" s="80"/>
      <c r="K19" s="80"/>
      <c r="L19" s="80"/>
      <c r="M19" s="80"/>
      <c r="N19" s="80"/>
      <c r="O19" s="80"/>
      <c r="P19" s="80"/>
      <c r="Q19" s="80"/>
      <c r="R19" s="80"/>
      <c r="S19" s="80"/>
      <c r="T19" s="80"/>
      <c r="U19" s="80"/>
      <c r="V19" s="80"/>
      <c r="W19" s="80"/>
      <c r="X19" s="80"/>
      <c r="Y19" s="80"/>
      <c r="Z19" s="80"/>
      <c r="AA19" s="80"/>
    </row>
    <row r="20" spans="1:27" s="82" customFormat="1" ht="76.5" x14ac:dyDescent="0.25">
      <c r="A20" s="152">
        <v>14</v>
      </c>
      <c r="B20" s="83" t="str">
        <f>+VLOOKUP(A20,'IDENTIFICACIÓN DEL RC'!$B$6:$F$34,2,0)</f>
        <v>Gestión de Tecnologías de la Información</v>
      </c>
      <c r="C20" s="92" t="str">
        <f>+VLOOKUP(A20,'IDENTIFICACIÓN DEL RC'!$B$6:$F$55,4,0)</f>
        <v>Posibilidad de pérdida económica y reputacional por demandas debido al uso inadecuado de información catalogada por la entidad como clasificada o reservada por parte de colaboradores de la Secretaría</v>
      </c>
      <c r="D20" s="239" t="s">
        <v>500</v>
      </c>
      <c r="E20" s="239" t="s">
        <v>673</v>
      </c>
      <c r="F20" s="186" t="s">
        <v>674</v>
      </c>
      <c r="G20" s="239" t="s">
        <v>683</v>
      </c>
      <c r="H20" s="187">
        <v>45292</v>
      </c>
      <c r="I20" s="188">
        <v>45657</v>
      </c>
      <c r="J20" s="80"/>
      <c r="K20" s="80"/>
      <c r="L20" s="80"/>
      <c r="M20" s="80"/>
      <c r="N20" s="80"/>
      <c r="O20" s="80"/>
      <c r="P20" s="80"/>
      <c r="Q20" s="80"/>
      <c r="R20" s="80"/>
      <c r="S20" s="80"/>
      <c r="T20" s="80"/>
      <c r="U20" s="80"/>
      <c r="V20" s="80"/>
      <c r="W20" s="80"/>
      <c r="X20" s="80"/>
      <c r="Y20" s="80"/>
      <c r="Z20" s="80"/>
      <c r="AA20" s="80"/>
    </row>
    <row r="21" spans="1:27" s="82" customFormat="1" ht="51" x14ac:dyDescent="0.25">
      <c r="A21" s="152">
        <v>15</v>
      </c>
      <c r="B21" s="83" t="str">
        <f>+VLOOKUP(A21,'IDENTIFICACIÓN DEL RC'!$B$6:$F$34,2,0)</f>
        <v>Gestión de Tecnologías de la Información</v>
      </c>
      <c r="C21" s="92" t="str">
        <f>+VLOOKUP(A21,'IDENTIFICACIÓN DEL RC'!$B$6:$F$55,4,0)</f>
        <v>Posibilidad de Pérdida de Integridad de la información almacenada en la infraestructura o soluciones tecnológicas de la entidad.</v>
      </c>
      <c r="D21" s="239" t="s">
        <v>500</v>
      </c>
      <c r="E21" s="239" t="s">
        <v>673</v>
      </c>
      <c r="F21" s="186" t="s">
        <v>674</v>
      </c>
      <c r="G21" s="239" t="s">
        <v>683</v>
      </c>
      <c r="H21" s="187">
        <v>45292</v>
      </c>
      <c r="I21" s="188">
        <v>45657</v>
      </c>
      <c r="J21" s="80"/>
      <c r="K21" s="80"/>
      <c r="L21" s="80"/>
      <c r="M21" s="80"/>
      <c r="N21" s="80"/>
      <c r="O21" s="80"/>
      <c r="P21" s="80"/>
      <c r="Q21" s="80"/>
      <c r="R21" s="80"/>
      <c r="S21" s="80"/>
      <c r="T21" s="80"/>
      <c r="U21" s="80"/>
      <c r="V21" s="80"/>
      <c r="W21" s="80"/>
      <c r="X21" s="80"/>
      <c r="Y21" s="80"/>
      <c r="Z21" s="80"/>
      <c r="AA21" s="80"/>
    </row>
    <row r="22" spans="1:27" s="82" customFormat="1" ht="76.5" x14ac:dyDescent="0.25">
      <c r="A22" s="152">
        <v>16</v>
      </c>
      <c r="B22" s="83" t="str">
        <f>+VLOOKUP(A22,'IDENTIFICACIÓN DEL RC'!$B$6:$F$34,2,0)</f>
        <v>Gestión Financiera</v>
      </c>
      <c r="C22" s="92" t="str">
        <f>+VLOOKUP(A22,'IDENTIFICACIÓN DEL RC'!$B$6:$F$55,4,0)</f>
        <v>Posibilidad de Tramite de pagos incumpliendo los requisitos establecidos otorgando beneficios a terceros en contra de lo establecido en el Procedimiento PD-GF-13 Gestión de Pagos</v>
      </c>
      <c r="D22" s="239" t="s">
        <v>500</v>
      </c>
      <c r="E22" s="239" t="s">
        <v>673</v>
      </c>
      <c r="F22" s="186" t="s">
        <v>674</v>
      </c>
      <c r="G22" s="239" t="s">
        <v>684</v>
      </c>
      <c r="H22" s="187">
        <v>45292</v>
      </c>
      <c r="I22" s="188">
        <v>45657</v>
      </c>
      <c r="J22" s="80"/>
      <c r="K22" s="80"/>
      <c r="L22" s="80"/>
      <c r="M22" s="80"/>
      <c r="N22" s="80"/>
      <c r="O22" s="80"/>
      <c r="P22" s="80"/>
      <c r="Q22" s="80"/>
      <c r="R22" s="80"/>
      <c r="S22" s="80"/>
      <c r="T22" s="80"/>
      <c r="U22" s="80"/>
      <c r="V22" s="80"/>
      <c r="W22" s="80"/>
      <c r="X22" s="80"/>
      <c r="Y22" s="80"/>
      <c r="Z22" s="80"/>
      <c r="AA22" s="80"/>
    </row>
    <row r="23" spans="1:27" s="82" customFormat="1" ht="51" x14ac:dyDescent="0.25">
      <c r="A23" s="152">
        <v>17</v>
      </c>
      <c r="B23" s="83" t="str">
        <f>+VLOOKUP(A23,'IDENTIFICACIÓN DEL RC'!$B$6:$F$34,2,0)</f>
        <v>Gestión Estratégica del Talento Humano</v>
      </c>
      <c r="C23" s="92" t="str">
        <f>+VLOOKUP(A23,'IDENTIFICACIÓN DEL RC'!$B$6:$F$55,4,0)</f>
        <v>Posibilidad de Posesionar un servidor público que Incumpla con los requisitos establecidos en el Manual de Funciones de la SCJ</v>
      </c>
      <c r="D23" s="239" t="s">
        <v>500</v>
      </c>
      <c r="E23" s="239" t="s">
        <v>673</v>
      </c>
      <c r="F23" s="186" t="s">
        <v>674</v>
      </c>
      <c r="G23" s="239" t="s">
        <v>685</v>
      </c>
      <c r="H23" s="187">
        <v>45292</v>
      </c>
      <c r="I23" s="188">
        <v>45657</v>
      </c>
      <c r="J23" s="80"/>
      <c r="K23" s="80"/>
      <c r="L23" s="80"/>
      <c r="M23" s="80"/>
      <c r="N23" s="80"/>
      <c r="O23" s="80"/>
      <c r="P23" s="80"/>
      <c r="Q23" s="80"/>
      <c r="R23" s="80"/>
      <c r="S23" s="80"/>
      <c r="T23" s="80"/>
      <c r="U23" s="80"/>
      <c r="V23" s="80"/>
      <c r="W23" s="80"/>
      <c r="X23" s="80"/>
      <c r="Y23" s="80"/>
      <c r="Z23" s="80"/>
      <c r="AA23" s="80"/>
    </row>
    <row r="24" spans="1:27" s="82" customFormat="1" ht="38.25" x14ac:dyDescent="0.25">
      <c r="A24" s="152">
        <v>18</v>
      </c>
      <c r="B24" s="83" t="str">
        <f>+VLOOKUP(A24,'IDENTIFICACIÓN DEL RC'!$B$6:$F$34,2,0)</f>
        <v>Gestión Estratégica del Talento Humano</v>
      </c>
      <c r="C24" s="92" t="str">
        <f>+VLOOKUP(A24,'IDENTIFICACIÓN DEL RC'!$B$6:$F$55,4,0)</f>
        <v>Posibilidad de Interés indebido por un oferente en los procesos de contratación de la Dirección de Gestión Humana</v>
      </c>
      <c r="D24" s="239" t="s">
        <v>500</v>
      </c>
      <c r="E24" s="239" t="s">
        <v>673</v>
      </c>
      <c r="F24" s="186" t="s">
        <v>674</v>
      </c>
      <c r="G24" s="239" t="s">
        <v>685</v>
      </c>
      <c r="H24" s="187">
        <v>45292</v>
      </c>
      <c r="I24" s="188">
        <v>45657</v>
      </c>
      <c r="J24" s="80"/>
      <c r="K24" s="80"/>
      <c r="L24" s="80"/>
      <c r="M24" s="80"/>
      <c r="N24" s="80"/>
      <c r="O24" s="80"/>
      <c r="P24" s="80"/>
      <c r="Q24" s="80"/>
      <c r="R24" s="80"/>
      <c r="S24" s="80"/>
      <c r="T24" s="80"/>
      <c r="U24" s="80"/>
      <c r="V24" s="80"/>
      <c r="W24" s="80"/>
      <c r="X24" s="80"/>
      <c r="Y24" s="80"/>
      <c r="Z24" s="80"/>
      <c r="AA24" s="80"/>
    </row>
    <row r="25" spans="1:27" s="82" customFormat="1" ht="114.75" x14ac:dyDescent="0.25">
      <c r="A25" s="152">
        <v>19</v>
      </c>
      <c r="B25" s="83" t="str">
        <f>+VLOOKUP(A25,'IDENTIFICACIÓN DEL RC'!$B$6:$F$34,2,0)</f>
        <v>Gestión Contractual</v>
      </c>
      <c r="C25" s="92" t="str">
        <f>+VLOOKUP(A25,'IDENTIFICACIÓN DEL RC'!$B$6:$F$55,4,0)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9" t="s">
        <v>500</v>
      </c>
      <c r="E25" s="239" t="s">
        <v>673</v>
      </c>
      <c r="F25" s="186" t="s">
        <v>674</v>
      </c>
      <c r="G25" s="239" t="s">
        <v>686</v>
      </c>
      <c r="H25" s="187">
        <v>45292</v>
      </c>
      <c r="I25" s="188">
        <v>45657</v>
      </c>
      <c r="J25" s="80"/>
      <c r="K25" s="80"/>
      <c r="L25" s="80"/>
      <c r="M25" s="80"/>
      <c r="N25" s="80"/>
      <c r="O25" s="80"/>
      <c r="P25" s="80"/>
      <c r="Q25" s="80"/>
      <c r="R25" s="80"/>
      <c r="S25" s="80"/>
      <c r="T25" s="80"/>
      <c r="U25" s="80"/>
      <c r="V25" s="80"/>
      <c r="W25" s="80"/>
      <c r="X25" s="80"/>
      <c r="Y25" s="80"/>
      <c r="Z25" s="80"/>
      <c r="AA25" s="80"/>
    </row>
    <row r="26" spans="1:27" s="82" customFormat="1" ht="51" x14ac:dyDescent="0.25">
      <c r="A26" s="152">
        <v>20</v>
      </c>
      <c r="B26" s="83" t="str">
        <f>+VLOOKUP(A26,'IDENTIFICACIÓN DEL RC'!$B$6:$F$34,2,0)</f>
        <v>Gestión Contractual</v>
      </c>
      <c r="C26" s="92" t="str">
        <f>+VLOOKUP(A26,'IDENTIFICACIÓN DEL RC'!$B$6:$F$55,4,0)</f>
        <v>Posibilidad de Incumplimiento de funciones por acción u omisión por procedimientos desactualizados de la Gestión Contractual</v>
      </c>
      <c r="D26" s="239" t="s">
        <v>500</v>
      </c>
      <c r="E26" s="239" t="s">
        <v>673</v>
      </c>
      <c r="F26" s="186" t="s">
        <v>674</v>
      </c>
      <c r="G26" s="239" t="s">
        <v>686</v>
      </c>
      <c r="H26" s="187">
        <v>45292</v>
      </c>
      <c r="I26" s="188">
        <v>45657</v>
      </c>
      <c r="J26" s="80"/>
      <c r="K26" s="80"/>
      <c r="L26" s="80"/>
      <c r="M26" s="80"/>
      <c r="N26" s="80"/>
      <c r="O26" s="80"/>
      <c r="P26" s="80"/>
      <c r="Q26" s="80"/>
      <c r="R26" s="80"/>
      <c r="S26" s="80"/>
      <c r="T26" s="80"/>
      <c r="U26" s="80"/>
      <c r="V26" s="80"/>
      <c r="W26" s="80"/>
      <c r="X26" s="80"/>
      <c r="Y26" s="80"/>
      <c r="Z26" s="80"/>
      <c r="AA26" s="80"/>
    </row>
    <row r="27" spans="1:27" s="82" customFormat="1" ht="89.25" x14ac:dyDescent="0.25">
      <c r="A27" s="152">
        <v>21</v>
      </c>
      <c r="B27" s="83" t="str">
        <f>+VLOOKUP(A27,'IDENTIFICACIÓN DEL RC'!$B$6:$F$34,2,0)</f>
        <v>Evaluación al Sistema de Control Interno</v>
      </c>
      <c r="C27" s="92" t="str">
        <f>+VLOOKUP(A27,'IDENTIFICACIÓN DEL RC'!$B$6:$F$55,4,0)</f>
        <v>Posibilidad de Favorecimiento al proceso auditado o a terceros responsables a partir de auditorías, sesgadas, manipuladas o direccionadas, que impidan evidenciar la realidad de la gestión obstruyendo la evaluación de esta.</v>
      </c>
      <c r="D27" s="239" t="s">
        <v>500</v>
      </c>
      <c r="E27" s="239" t="s">
        <v>673</v>
      </c>
      <c r="F27" s="186" t="s">
        <v>674</v>
      </c>
      <c r="G27" s="239" t="s">
        <v>687</v>
      </c>
      <c r="H27" s="187">
        <v>45292</v>
      </c>
      <c r="I27" s="188">
        <v>45657</v>
      </c>
      <c r="J27" s="80"/>
      <c r="K27" s="80"/>
      <c r="L27" s="80"/>
      <c r="M27" s="80"/>
      <c r="N27" s="80"/>
      <c r="O27" s="80"/>
      <c r="P27" s="80"/>
      <c r="Q27" s="80"/>
      <c r="R27" s="80"/>
      <c r="S27" s="80"/>
      <c r="T27" s="80"/>
      <c r="U27" s="80"/>
      <c r="V27" s="80"/>
      <c r="W27" s="80"/>
      <c r="X27" s="80"/>
      <c r="Y27" s="80"/>
      <c r="Z27" s="80"/>
      <c r="AA27" s="80"/>
    </row>
    <row r="28" spans="1:27" s="82" customFormat="1" ht="51" x14ac:dyDescent="0.25">
      <c r="A28" s="152">
        <v>22</v>
      </c>
      <c r="B28" s="83" t="str">
        <f>+VLOOKUP(A28,'IDENTIFICACIÓN DEL RC'!$B$6:$F$34,2,0)</f>
        <v>Atención y Relación con el Ciudadano</v>
      </c>
      <c r="C28" s="92" t="str">
        <f>+VLOOKUP(A28,'IDENTIFICACIÓN DEL RC'!$B$6:$F$55,4,0)</f>
        <v>Posibilidad de Favorecimiento a terceros para acceder a los servicios ofertados por al SCJ por fuera de los lineamientos establecidos a cambio de dadivas</v>
      </c>
      <c r="D28" s="239" t="s">
        <v>500</v>
      </c>
      <c r="E28" s="239" t="s">
        <v>673</v>
      </c>
      <c r="F28" s="186" t="s">
        <v>674</v>
      </c>
      <c r="G28" s="239" t="s">
        <v>688</v>
      </c>
      <c r="H28" s="187">
        <v>45292</v>
      </c>
      <c r="I28" s="188">
        <v>45657</v>
      </c>
      <c r="J28" s="80"/>
      <c r="K28" s="80"/>
      <c r="L28" s="80"/>
      <c r="M28" s="80"/>
      <c r="N28" s="80"/>
      <c r="O28" s="80"/>
      <c r="P28" s="80"/>
      <c r="Q28" s="80"/>
      <c r="R28" s="80"/>
      <c r="S28" s="80"/>
      <c r="T28" s="80"/>
      <c r="U28" s="80"/>
      <c r="V28" s="80"/>
      <c r="W28" s="80"/>
      <c r="X28" s="80"/>
      <c r="Y28" s="80"/>
      <c r="Z28" s="80"/>
      <c r="AA28" s="80"/>
    </row>
    <row r="29" spans="1:27" s="82" customFormat="1" ht="76.5" x14ac:dyDescent="0.25">
      <c r="A29" s="152">
        <v>23</v>
      </c>
      <c r="B29" s="83" t="str">
        <f>+VLOOKUP(A29,'IDENTIFICACIÓN DEL RC'!$B$6:$F$34,2,0)</f>
        <v>Gestión Integral a las Personas Privadas de la Libertad -PPL-</v>
      </c>
      <c r="C29" s="92" t="str">
        <f>+VLOOKUP(A29,'IDENTIFICACIÓN DEL RC'!$B$6:$F$55,4,0)</f>
        <v>Posibilidad de alteración de la información en el SISIPEC web generando beneficio en el trámite de Autorización para ingreso como visitante a la Cárcel Distrital de Varones y Anexo de Mujeres.</v>
      </c>
      <c r="D29" s="239" t="s">
        <v>500</v>
      </c>
      <c r="E29" s="239" t="s">
        <v>673</v>
      </c>
      <c r="F29" s="186" t="s">
        <v>674</v>
      </c>
      <c r="G29" s="239" t="s">
        <v>689</v>
      </c>
      <c r="H29" s="187">
        <v>45292</v>
      </c>
      <c r="I29" s="188">
        <v>45657</v>
      </c>
      <c r="J29" s="80"/>
      <c r="K29" s="80"/>
      <c r="L29" s="80"/>
      <c r="M29" s="80"/>
      <c r="N29" s="80"/>
      <c r="O29" s="80"/>
      <c r="P29" s="80"/>
      <c r="Q29" s="80"/>
      <c r="R29" s="80"/>
      <c r="S29" s="80"/>
      <c r="T29" s="80"/>
      <c r="U29" s="80"/>
      <c r="V29" s="80"/>
      <c r="W29" s="80"/>
      <c r="X29" s="80"/>
      <c r="Y29" s="80"/>
      <c r="Z29" s="80"/>
      <c r="AA29" s="80"/>
    </row>
    <row r="30" spans="1:27" s="82" customFormat="1" ht="76.5" x14ac:dyDescent="0.25">
      <c r="A30" s="152">
        <v>24</v>
      </c>
      <c r="B30" s="83" t="str">
        <f>+VLOOKUP(A30,'IDENTIFICACIÓN DEL RC'!$B$6:$F$34,2,0)</f>
        <v>Administración de Bienes Muebles e Inmuebles para el Fortalecimiento de las Capacidades Operativas</v>
      </c>
      <c r="C30" s="92" t="str">
        <f>+VLOOKUP(A30,'IDENTIFICACIÓN DEL RC'!$B$6:$F$55,4,0)</f>
        <v>Posibilidad de suministro de combustible por parte de los proveedores a vehículos de propiedad o a cargo de la SDSCJ, por fuera de los parámetros de suministro establecidos para beneficio propio o de terceros</v>
      </c>
      <c r="D30" s="239" t="s">
        <v>500</v>
      </c>
      <c r="E30" s="239" t="s">
        <v>673</v>
      </c>
      <c r="F30" s="186" t="s">
        <v>674</v>
      </c>
      <c r="G30" s="239" t="s">
        <v>678</v>
      </c>
      <c r="H30" s="187">
        <v>45292</v>
      </c>
      <c r="I30" s="188">
        <v>45657</v>
      </c>
      <c r="J30" s="80"/>
      <c r="K30" s="80"/>
      <c r="L30" s="80"/>
      <c r="M30" s="80"/>
      <c r="N30" s="80"/>
      <c r="O30" s="80"/>
      <c r="P30" s="80"/>
      <c r="Q30" s="80"/>
      <c r="R30" s="80"/>
      <c r="S30" s="80"/>
      <c r="T30" s="80"/>
      <c r="U30" s="80"/>
      <c r="V30" s="80"/>
      <c r="W30" s="80"/>
      <c r="X30" s="80"/>
      <c r="Y30" s="80"/>
      <c r="Z30" s="80"/>
      <c r="AA30" s="80"/>
    </row>
    <row r="31" spans="1:27" s="82" customFormat="1" ht="114.75" x14ac:dyDescent="0.25">
      <c r="A31" s="152">
        <v>25</v>
      </c>
      <c r="B31" s="83" t="str">
        <f>+VLOOKUP(A31,'IDENTIFICACIÓN DEL RC'!$B$6:$F$34,2,0)</f>
        <v>Administración de Bienes Muebles e Inmuebles para el Fortalecimiento de las Capacidades Operativas</v>
      </c>
      <c r="C31" s="92" t="str">
        <f>+VLOOKUP(A31,'IDENTIFICACIÓN DEL RC'!$B$6:$F$55,4,0)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9" t="s">
        <v>500</v>
      </c>
      <c r="E31" s="239" t="s">
        <v>673</v>
      </c>
      <c r="F31" s="186" t="s">
        <v>674</v>
      </c>
      <c r="G31" s="239" t="s">
        <v>678</v>
      </c>
      <c r="H31" s="187">
        <v>45292</v>
      </c>
      <c r="I31" s="188">
        <v>45657</v>
      </c>
      <c r="J31" s="80"/>
      <c r="K31" s="80"/>
      <c r="L31" s="80"/>
      <c r="M31" s="80"/>
      <c r="N31" s="80"/>
      <c r="O31" s="80"/>
      <c r="P31" s="80"/>
      <c r="Q31" s="80"/>
      <c r="R31" s="80"/>
      <c r="S31" s="80"/>
      <c r="T31" s="80"/>
      <c r="U31" s="80"/>
      <c r="V31" s="80"/>
      <c r="W31" s="80"/>
      <c r="X31" s="80"/>
      <c r="Y31" s="80"/>
      <c r="Z31" s="80"/>
      <c r="AA31" s="80"/>
    </row>
    <row r="32" spans="1:27" s="82" customFormat="1" ht="51" x14ac:dyDescent="0.25">
      <c r="A32" s="152">
        <v>26</v>
      </c>
      <c r="B32" s="83" t="str">
        <f>+VLOOKUP(A32,'IDENTIFICACIÓN DEL RC'!$B$6:$F$34,2,0)</f>
        <v>Gestión Jurídica</v>
      </c>
      <c r="C32" s="92" t="str">
        <f>+VLOOKUP(A32,'IDENTIFICACIÓN DEL RC'!$B$6:$F$55,4,0)</f>
        <v>Posibilidad de Incumplimiento de funciones por acción u omisión por procedimientos desactualizados de la Gestión Juridica</v>
      </c>
      <c r="D32" s="239" t="s">
        <v>500</v>
      </c>
      <c r="E32" s="239" t="s">
        <v>673</v>
      </c>
      <c r="F32" s="186" t="s">
        <v>674</v>
      </c>
      <c r="G32" s="239" t="s">
        <v>686</v>
      </c>
      <c r="H32" s="187">
        <v>45292</v>
      </c>
      <c r="I32" s="188">
        <v>45657</v>
      </c>
      <c r="J32" s="80"/>
      <c r="K32" s="80"/>
      <c r="L32" s="80"/>
      <c r="M32" s="80"/>
      <c r="N32" s="80"/>
      <c r="O32" s="80"/>
      <c r="P32" s="80"/>
      <c r="Q32" s="80"/>
      <c r="R32" s="80"/>
      <c r="S32" s="80"/>
      <c r="T32" s="80"/>
      <c r="U32" s="80"/>
      <c r="V32" s="80"/>
      <c r="W32" s="80"/>
      <c r="X32" s="80"/>
      <c r="Y32" s="80"/>
      <c r="Z32" s="80"/>
      <c r="AA32" s="80"/>
    </row>
    <row r="33" spans="1:27" s="82" customFormat="1" ht="141" thickBot="1" x14ac:dyDescent="0.3">
      <c r="A33" s="240">
        <v>27</v>
      </c>
      <c r="B33" s="153" t="str">
        <f>+VLOOKUP(A33,'IDENTIFICACIÓN DEL RC'!$B$6:$F$34,2,0)</f>
        <v>Gestión Contractual</v>
      </c>
      <c r="C33" s="154" t="str">
        <f>+VLOOKUP(A33,'IDENTIFICACIÓN DEL RC'!$B$6:$F$55,4,0)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41" t="s">
        <v>500</v>
      </c>
      <c r="E33" s="241" t="s">
        <v>673</v>
      </c>
      <c r="F33" s="189" t="s">
        <v>674</v>
      </c>
      <c r="G33" s="241" t="s">
        <v>686</v>
      </c>
      <c r="H33" s="190">
        <v>45292</v>
      </c>
      <c r="I33" s="191">
        <v>45657</v>
      </c>
      <c r="J33" s="80"/>
      <c r="K33" s="80"/>
      <c r="L33" s="80"/>
      <c r="M33" s="80"/>
      <c r="N33" s="80"/>
      <c r="O33" s="80"/>
      <c r="P33" s="80"/>
      <c r="Q33" s="80"/>
      <c r="R33" s="80"/>
      <c r="S33" s="80"/>
      <c r="T33" s="80"/>
      <c r="U33" s="80"/>
      <c r="V33" s="80"/>
      <c r="W33" s="80"/>
      <c r="X33" s="80"/>
      <c r="Y33" s="80"/>
      <c r="Z33" s="80"/>
      <c r="AA33" s="80"/>
    </row>
    <row r="34" spans="1:27"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
      <c r="J229" s="79"/>
      <c r="K229" s="79"/>
      <c r="L229" s="79"/>
      <c r="M229" s="79"/>
      <c r="N229" s="79"/>
      <c r="O229" s="79"/>
      <c r="P229" s="79"/>
      <c r="Q229" s="79"/>
      <c r="R229" s="79"/>
      <c r="S229" s="79"/>
      <c r="T229" s="79"/>
      <c r="U229" s="79"/>
      <c r="V229" s="79"/>
      <c r="W229" s="79"/>
      <c r="X229" s="79"/>
      <c r="Y229" s="79"/>
      <c r="Z229" s="79"/>
      <c r="AA229" s="79"/>
    </row>
    <row r="230" spans="1:27" x14ac:dyDescent="0.2">
      <c r="J230" s="79"/>
      <c r="K230" s="79"/>
      <c r="L230" s="79"/>
      <c r="M230" s="79"/>
      <c r="N230" s="79"/>
      <c r="O230" s="79"/>
      <c r="P230" s="79"/>
      <c r="Q230" s="79"/>
      <c r="R230" s="79"/>
      <c r="S230" s="79"/>
      <c r="T230" s="79"/>
      <c r="U230" s="79"/>
      <c r="V230" s="79"/>
      <c r="W230" s="79"/>
      <c r="X230" s="79"/>
      <c r="Y230" s="79"/>
      <c r="Z230" s="79"/>
      <c r="AA230" s="79"/>
    </row>
    <row r="231" spans="1:27" x14ac:dyDescent="0.2">
      <c r="J231" s="79"/>
      <c r="K231" s="79"/>
      <c r="L231" s="79"/>
      <c r="M231" s="79"/>
      <c r="N231" s="79"/>
      <c r="O231" s="79"/>
      <c r="P231" s="79"/>
      <c r="Q231" s="79"/>
      <c r="R231" s="79"/>
      <c r="S231" s="79"/>
      <c r="T231" s="79"/>
      <c r="U231" s="79"/>
      <c r="V231" s="79"/>
      <c r="W231" s="79"/>
      <c r="X231" s="79"/>
      <c r="Y231" s="79"/>
      <c r="Z231" s="79"/>
      <c r="AA231" s="79"/>
    </row>
    <row r="232" spans="1:27" x14ac:dyDescent="0.2">
      <c r="J232" s="79"/>
      <c r="K232" s="79"/>
      <c r="L232" s="79"/>
      <c r="M232" s="79"/>
      <c r="N232" s="79"/>
      <c r="O232" s="79"/>
      <c r="P232" s="79"/>
      <c r="Q232" s="79"/>
      <c r="R232" s="79"/>
      <c r="S232" s="79"/>
      <c r="T232" s="79"/>
      <c r="U232" s="79"/>
      <c r="V232" s="79"/>
      <c r="W232" s="79"/>
      <c r="X232" s="79"/>
      <c r="Y232" s="79"/>
      <c r="Z232" s="79"/>
      <c r="AA232" s="79"/>
    </row>
    <row r="233" spans="1:27" x14ac:dyDescent="0.2">
      <c r="J233" s="79"/>
      <c r="K233" s="79"/>
      <c r="L233" s="79"/>
      <c r="M233" s="79"/>
      <c r="N233" s="79"/>
      <c r="O233" s="79"/>
      <c r="P233" s="79"/>
      <c r="Q233" s="79"/>
      <c r="R233" s="79"/>
      <c r="S233" s="79"/>
      <c r="T233" s="79"/>
      <c r="U233" s="79"/>
      <c r="V233" s="79"/>
      <c r="W233" s="79"/>
      <c r="X233" s="79"/>
      <c r="Y233" s="79"/>
      <c r="Z233" s="79"/>
      <c r="AA233" s="79"/>
    </row>
    <row r="234" spans="1:27" x14ac:dyDescent="0.2">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E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E00-000000000000}">
          <x14:formula1>
            <xm:f>'TABLA DE INFORMACIÓN'!$AB$4:$AB$7</xm:f>
          </x14:formula1>
          <xm:sqref>D7:D33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583"/>
      <c r="B1" s="585" t="s">
        <v>690</v>
      </c>
      <c r="C1" s="595"/>
      <c r="D1" s="589" t="s">
        <v>691</v>
      </c>
      <c r="E1" s="590"/>
      <c r="F1" s="90" t="s">
        <v>692</v>
      </c>
      <c r="G1" s="74" t="s">
        <v>693</v>
      </c>
    </row>
    <row r="2" spans="1:7" ht="15.75" thickBot="1" x14ac:dyDescent="0.3">
      <c r="A2" s="583"/>
      <c r="B2" s="596"/>
      <c r="C2" s="597"/>
      <c r="D2" s="591"/>
      <c r="E2" s="592"/>
      <c r="F2" s="90" t="s">
        <v>694</v>
      </c>
      <c r="G2" s="8">
        <v>12</v>
      </c>
    </row>
    <row r="3" spans="1:7" ht="26.25" thickBot="1" x14ac:dyDescent="0.3">
      <c r="A3" s="583"/>
      <c r="B3" s="587"/>
      <c r="C3" s="598"/>
      <c r="D3" s="599"/>
      <c r="E3" s="600"/>
      <c r="F3" s="91" t="s">
        <v>695</v>
      </c>
      <c r="G3" s="77">
        <v>43475</v>
      </c>
    </row>
    <row r="4" spans="1:7" ht="15" customHeight="1" x14ac:dyDescent="0.25">
      <c r="A4" s="583"/>
      <c r="B4" s="585" t="s">
        <v>696</v>
      </c>
      <c r="C4" s="586"/>
      <c r="D4" s="589" t="s">
        <v>697</v>
      </c>
      <c r="E4" s="590"/>
      <c r="F4" s="593" t="s">
        <v>698</v>
      </c>
      <c r="G4" s="581" t="s">
        <v>699</v>
      </c>
    </row>
    <row r="5" spans="1:7" ht="15.75" customHeight="1" thickBot="1" x14ac:dyDescent="0.3">
      <c r="A5" s="583"/>
      <c r="B5" s="587"/>
      <c r="C5" s="588"/>
      <c r="D5" s="591"/>
      <c r="E5" s="592"/>
      <c r="F5" s="594"/>
      <c r="G5" s="582"/>
    </row>
    <row r="6" spans="1:7" ht="15" customHeight="1" x14ac:dyDescent="0.25">
      <c r="A6" s="584" t="s">
        <v>700</v>
      </c>
      <c r="B6" s="584"/>
      <c r="C6" s="584"/>
      <c r="D6" s="584"/>
      <c r="E6" s="584"/>
      <c r="F6" s="70" t="s">
        <v>701</v>
      </c>
      <c r="G6" s="70" t="s">
        <v>702</v>
      </c>
    </row>
    <row r="7" spans="1:7" ht="15" customHeight="1" x14ac:dyDescent="0.25">
      <c r="A7" s="578" t="s">
        <v>703</v>
      </c>
      <c r="B7" s="579"/>
      <c r="C7" s="579"/>
      <c r="D7" s="579"/>
      <c r="E7" s="580"/>
      <c r="F7" s="71">
        <v>43130</v>
      </c>
      <c r="G7" s="72">
        <v>5</v>
      </c>
    </row>
    <row r="8" spans="1:7" ht="15" customHeight="1" x14ac:dyDescent="0.25">
      <c r="A8" s="578" t="s">
        <v>704</v>
      </c>
      <c r="B8" s="579"/>
      <c r="C8" s="579"/>
      <c r="D8" s="579"/>
      <c r="E8" s="580"/>
      <c r="F8" s="71">
        <v>43495</v>
      </c>
      <c r="G8" s="72">
        <v>6</v>
      </c>
    </row>
    <row r="9" spans="1:7" x14ac:dyDescent="0.25">
      <c r="A9" s="578" t="s">
        <v>705</v>
      </c>
      <c r="B9" s="579"/>
      <c r="C9" s="579"/>
      <c r="D9" s="579"/>
      <c r="E9" s="580"/>
      <c r="F9" s="71">
        <v>43555</v>
      </c>
      <c r="G9" s="72">
        <v>7</v>
      </c>
    </row>
    <row r="10" spans="1:7" x14ac:dyDescent="0.25">
      <c r="A10" s="578" t="s">
        <v>706</v>
      </c>
      <c r="B10" s="579"/>
      <c r="C10" s="579"/>
      <c r="D10" s="579"/>
      <c r="E10" s="580"/>
      <c r="F10" s="73">
        <v>43601</v>
      </c>
      <c r="G10" s="95">
        <v>8</v>
      </c>
    </row>
    <row r="11" spans="1:7" x14ac:dyDescent="0.25">
      <c r="A11" s="577" t="s">
        <v>707</v>
      </c>
      <c r="B11" s="577"/>
      <c r="C11" s="577"/>
      <c r="D11" s="577"/>
      <c r="E11" s="577"/>
      <c r="F11" s="73">
        <v>43689</v>
      </c>
      <c r="G11" s="72">
        <v>9</v>
      </c>
    </row>
    <row r="12" spans="1:7" ht="30" customHeight="1" x14ac:dyDescent="0.25">
      <c r="A12" s="576" t="s">
        <v>708</v>
      </c>
      <c r="B12" s="576"/>
      <c r="C12" s="576"/>
      <c r="D12" s="576"/>
      <c r="E12" s="576"/>
      <c r="F12" s="73">
        <v>43804</v>
      </c>
      <c r="G12" s="72">
        <v>10</v>
      </c>
    </row>
    <row r="13" spans="1:7" ht="30.75" customHeight="1" x14ac:dyDescent="0.25">
      <c r="A13" s="575" t="s">
        <v>709</v>
      </c>
      <c r="B13" s="575"/>
      <c r="C13" s="575"/>
      <c r="D13" s="575"/>
      <c r="E13" s="575"/>
      <c r="F13" s="73">
        <v>43860</v>
      </c>
      <c r="G13" s="72">
        <v>11</v>
      </c>
    </row>
    <row r="14" spans="1:7" ht="30.75" customHeight="1" x14ac:dyDescent="0.25">
      <c r="A14" s="575" t="s">
        <v>710</v>
      </c>
      <c r="B14" s="575"/>
      <c r="C14" s="575"/>
      <c r="D14" s="575"/>
      <c r="E14" s="575"/>
      <c r="F14" s="73">
        <v>43907</v>
      </c>
      <c r="G14" s="72">
        <v>12</v>
      </c>
    </row>
    <row r="15" spans="1:7" x14ac:dyDescent="0.25">
      <c r="A15" s="93"/>
      <c r="B15" s="93"/>
      <c r="C15" s="93"/>
      <c r="D15" s="93"/>
      <c r="E15" s="93"/>
      <c r="F15" s="7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BV128"/>
  <sheetViews>
    <sheetView topLeftCell="A38" zoomScale="90" zoomScaleNormal="90" workbookViewId="0">
      <selection activeCell="K56" sqref="K56"/>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42578125" style="3" customWidth="1"/>
    <col min="6" max="6" width="25.140625" style="3" bestFit="1" customWidth="1"/>
    <col min="7" max="7" width="15.42578125" style="3" customWidth="1"/>
    <col min="8" max="8" width="22.140625" style="3" customWidth="1"/>
    <col min="9" max="9" width="24.42578125" style="3" customWidth="1"/>
    <col min="10" max="10" width="24.85546875" style="3" customWidth="1"/>
    <col min="11" max="11" width="22.140625" style="3" customWidth="1"/>
    <col min="12" max="12" width="20.42578125" style="3" customWidth="1"/>
    <col min="13" max="13" width="28.5703125" style="3" customWidth="1"/>
    <col min="14" max="14" width="21.42578125" style="3" bestFit="1" customWidth="1"/>
    <col min="15" max="15" width="21.42578125" style="3" customWidth="1"/>
    <col min="16" max="16" width="47.42578125" style="3" bestFit="1" customWidth="1"/>
    <col min="17" max="17" width="22.140625" style="3" customWidth="1"/>
    <col min="18" max="18" width="36.5703125" style="3" bestFit="1" customWidth="1"/>
    <col min="19" max="19" width="30.85546875" style="3" bestFit="1" customWidth="1"/>
    <col min="20" max="20" width="39.140625" style="3" customWidth="1"/>
    <col min="21" max="21" width="43.570312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601" t="s">
        <v>711</v>
      </c>
      <c r="L2" s="602"/>
      <c r="M2" s="2"/>
      <c r="N2" s="603" t="s">
        <v>712</v>
      </c>
      <c r="O2" s="604"/>
      <c r="P2" s="2"/>
      <c r="Q2" s="14" t="s">
        <v>713</v>
      </c>
      <c r="R2" s="15" t="s">
        <v>714</v>
      </c>
      <c r="S2" s="2"/>
      <c r="T2" s="2"/>
      <c r="U2" s="2"/>
      <c r="V2" s="2"/>
      <c r="W2" s="2"/>
      <c r="X2" s="2"/>
      <c r="Y2" s="2"/>
      <c r="Z2" s="2"/>
      <c r="AA2" s="2"/>
      <c r="AB2" s="2"/>
      <c r="AC2" s="2"/>
      <c r="AD2" s="2"/>
      <c r="AE2" s="2"/>
      <c r="AF2" s="2"/>
    </row>
    <row r="3" spans="1:32" ht="65.25" customHeight="1" thickBot="1" x14ac:dyDescent="0.3">
      <c r="A3" s="2"/>
      <c r="B3" s="601" t="s">
        <v>715</v>
      </c>
      <c r="C3" s="602"/>
      <c r="D3" s="2"/>
      <c r="E3" s="601" t="s">
        <v>716</v>
      </c>
      <c r="F3" s="602"/>
      <c r="G3" s="2"/>
      <c r="H3" s="603" t="s">
        <v>717</v>
      </c>
      <c r="I3" s="604"/>
      <c r="J3" s="2"/>
      <c r="K3" s="14" t="s">
        <v>718</v>
      </c>
      <c r="L3" s="15" t="s">
        <v>714</v>
      </c>
      <c r="M3" s="2"/>
      <c r="N3" s="15" t="s">
        <v>719</v>
      </c>
      <c r="O3" s="15" t="s">
        <v>714</v>
      </c>
      <c r="P3" s="2"/>
      <c r="Q3" s="1" t="s">
        <v>720</v>
      </c>
      <c r="R3" s="40" t="s">
        <v>721</v>
      </c>
      <c r="T3" s="67" t="s">
        <v>722</v>
      </c>
      <c r="U3" s="2"/>
      <c r="V3" s="2"/>
      <c r="W3" s="2"/>
      <c r="X3" s="2"/>
      <c r="Y3" s="2"/>
      <c r="Z3" s="2"/>
      <c r="AA3" s="2"/>
      <c r="AB3" s="2"/>
      <c r="AC3" s="2"/>
      <c r="AD3" s="2"/>
      <c r="AE3" s="2"/>
      <c r="AF3" s="2"/>
    </row>
    <row r="4" spans="1:32" ht="119.25" customHeight="1" thickBot="1" x14ac:dyDescent="0.3">
      <c r="A4" s="6"/>
      <c r="B4" s="16" t="s">
        <v>723</v>
      </c>
      <c r="C4" s="16" t="s">
        <v>714</v>
      </c>
      <c r="D4" s="2"/>
      <c r="E4" s="14" t="s">
        <v>724</v>
      </c>
      <c r="F4" s="17" t="s">
        <v>714</v>
      </c>
      <c r="G4" s="2"/>
      <c r="H4" s="14" t="s">
        <v>725</v>
      </c>
      <c r="I4" s="17" t="s">
        <v>714</v>
      </c>
      <c r="J4" s="2"/>
      <c r="K4" s="19" t="s">
        <v>726</v>
      </c>
      <c r="L4" s="20" t="s">
        <v>727</v>
      </c>
      <c r="M4" s="2"/>
      <c r="N4" s="4" t="s">
        <v>502</v>
      </c>
      <c r="O4" s="21" t="s">
        <v>503</v>
      </c>
      <c r="Q4" s="4" t="s">
        <v>728</v>
      </c>
      <c r="R4" s="6" t="s">
        <v>729</v>
      </c>
      <c r="T4" s="14" t="s">
        <v>730</v>
      </c>
      <c r="U4" s="2"/>
      <c r="V4" s="51" t="s">
        <v>504</v>
      </c>
      <c r="W4" s="51" t="s">
        <v>505</v>
      </c>
      <c r="X4" s="51" t="s">
        <v>506</v>
      </c>
      <c r="Y4" s="51" t="s">
        <v>508</v>
      </c>
      <c r="Z4" s="2"/>
      <c r="AA4" s="2"/>
      <c r="AB4" s="2" t="s">
        <v>731</v>
      </c>
      <c r="AC4" s="2"/>
      <c r="AD4" s="2"/>
      <c r="AE4" s="2">
        <v>1</v>
      </c>
      <c r="AF4" s="2"/>
    </row>
    <row r="5" spans="1:32" ht="85.5" customHeight="1" thickBot="1" x14ac:dyDescent="0.3">
      <c r="A5" s="2"/>
      <c r="B5" s="22" t="s">
        <v>732</v>
      </c>
      <c r="C5" s="23" t="s">
        <v>733</v>
      </c>
      <c r="D5" s="2"/>
      <c r="E5" s="4">
        <v>5</v>
      </c>
      <c r="F5" s="6" t="s">
        <v>734</v>
      </c>
      <c r="G5" s="2"/>
      <c r="H5" s="4">
        <v>20</v>
      </c>
      <c r="I5" s="6" t="s">
        <v>735</v>
      </c>
      <c r="J5" s="2"/>
      <c r="K5" s="5" t="s">
        <v>736</v>
      </c>
      <c r="L5" s="84" t="s">
        <v>737</v>
      </c>
      <c r="M5" s="2"/>
      <c r="N5" s="19" t="s">
        <v>519</v>
      </c>
      <c r="O5" s="26" t="s">
        <v>738</v>
      </c>
      <c r="Q5" s="4" t="s">
        <v>739</v>
      </c>
      <c r="R5" s="6" t="s">
        <v>740</v>
      </c>
      <c r="T5" s="68" t="s">
        <v>509</v>
      </c>
      <c r="U5" s="2"/>
      <c r="V5" s="50" t="s">
        <v>741</v>
      </c>
      <c r="W5" s="50" t="s">
        <v>742</v>
      </c>
      <c r="X5" s="50" t="s">
        <v>743</v>
      </c>
      <c r="Y5" s="50" t="s">
        <v>744</v>
      </c>
      <c r="Z5" s="2"/>
      <c r="AA5" s="2"/>
      <c r="AB5" s="2" t="s">
        <v>500</v>
      </c>
      <c r="AC5" s="2"/>
      <c r="AD5" s="2"/>
      <c r="AE5" s="2">
        <v>2</v>
      </c>
      <c r="AF5" s="2"/>
    </row>
    <row r="6" spans="1:32" ht="102" customHeight="1" thickBot="1" x14ac:dyDescent="0.3">
      <c r="A6" s="2"/>
      <c r="B6" s="27" t="s">
        <v>745</v>
      </c>
      <c r="C6" s="28" t="s">
        <v>746</v>
      </c>
      <c r="D6" s="2"/>
      <c r="E6" s="4">
        <v>4</v>
      </c>
      <c r="F6" s="6" t="s">
        <v>747</v>
      </c>
      <c r="G6" s="2"/>
      <c r="H6" s="4">
        <v>10</v>
      </c>
      <c r="I6" s="6" t="s">
        <v>748</v>
      </c>
      <c r="J6" s="2"/>
      <c r="L6" s="2"/>
      <c r="M6" s="2"/>
      <c r="N6" s="2"/>
      <c r="O6" s="2"/>
      <c r="P6" s="2"/>
      <c r="Q6" s="4" t="s">
        <v>749</v>
      </c>
      <c r="R6" s="6" t="s">
        <v>750</v>
      </c>
      <c r="T6" s="1" t="s">
        <v>751</v>
      </c>
      <c r="U6" s="2"/>
      <c r="V6" s="2"/>
      <c r="W6" s="2"/>
      <c r="X6" s="2"/>
      <c r="Y6" s="2"/>
      <c r="Z6" s="2"/>
      <c r="AA6" s="2"/>
      <c r="AB6" s="2" t="s">
        <v>752</v>
      </c>
      <c r="AC6" s="2"/>
      <c r="AD6" s="2"/>
      <c r="AE6" s="2">
        <v>3</v>
      </c>
      <c r="AF6" s="2"/>
    </row>
    <row r="7" spans="1:32" ht="75.75" thickBot="1" x14ac:dyDescent="0.3">
      <c r="A7" s="2"/>
      <c r="B7" s="22" t="s">
        <v>589</v>
      </c>
      <c r="C7" s="23" t="s">
        <v>753</v>
      </c>
      <c r="D7" s="2"/>
      <c r="E7" s="4">
        <v>3</v>
      </c>
      <c r="F7" s="6" t="s">
        <v>754</v>
      </c>
      <c r="G7" s="2"/>
      <c r="H7" s="4">
        <v>5</v>
      </c>
      <c r="I7" s="5" t="s">
        <v>755</v>
      </c>
      <c r="J7" s="2"/>
      <c r="K7" s="29" t="s">
        <v>756</v>
      </c>
      <c r="L7" s="2"/>
      <c r="M7" s="29" t="s">
        <v>757</v>
      </c>
      <c r="N7" s="2"/>
      <c r="O7" s="2"/>
      <c r="P7" s="2"/>
      <c r="Q7" s="4" t="s">
        <v>758</v>
      </c>
      <c r="R7" s="6" t="s">
        <v>759</v>
      </c>
      <c r="T7" s="19" t="s">
        <v>760</v>
      </c>
      <c r="U7" s="2"/>
      <c r="V7" s="2"/>
      <c r="W7" s="2"/>
      <c r="X7" s="2"/>
      <c r="Y7" s="2"/>
      <c r="Z7" s="2"/>
      <c r="AA7" s="2"/>
      <c r="AB7" s="2" t="s">
        <v>761</v>
      </c>
      <c r="AC7" s="2"/>
      <c r="AD7" s="2"/>
      <c r="AE7" s="2">
        <v>4</v>
      </c>
      <c r="AF7" s="2"/>
    </row>
    <row r="8" spans="1:32" ht="75" x14ac:dyDescent="0.25">
      <c r="A8" s="2"/>
      <c r="B8" s="27" t="s">
        <v>762</v>
      </c>
      <c r="C8" s="28" t="s">
        <v>763</v>
      </c>
      <c r="D8" s="2"/>
      <c r="E8" s="4">
        <v>2</v>
      </c>
      <c r="F8" s="6" t="s">
        <v>764</v>
      </c>
      <c r="G8" s="2"/>
      <c r="H8" s="9"/>
      <c r="I8" s="2"/>
      <c r="J8" s="2"/>
      <c r="K8" s="4" t="s">
        <v>507</v>
      </c>
      <c r="L8" s="2"/>
      <c r="M8" s="4">
        <v>1</v>
      </c>
      <c r="N8" s="2"/>
      <c r="O8" s="2"/>
      <c r="P8" s="2"/>
      <c r="Q8" s="4" t="s">
        <v>765</v>
      </c>
      <c r="R8" s="6" t="s">
        <v>766</v>
      </c>
      <c r="U8" s="2"/>
      <c r="V8" s="2"/>
      <c r="W8" s="2"/>
      <c r="X8" s="2"/>
      <c r="Y8" s="2"/>
      <c r="Z8" s="2"/>
      <c r="AA8" s="2"/>
      <c r="AB8" s="2"/>
      <c r="AC8" s="2"/>
      <c r="AD8" s="2"/>
      <c r="AE8" s="2">
        <v>5</v>
      </c>
      <c r="AF8" s="2"/>
    </row>
    <row r="9" spans="1:32" ht="75.75" thickBot="1" x14ac:dyDescent="0.3">
      <c r="A9" s="2"/>
      <c r="B9" s="22" t="s">
        <v>767</v>
      </c>
      <c r="C9" s="23" t="s">
        <v>768</v>
      </c>
      <c r="D9" s="2"/>
      <c r="E9" s="5">
        <v>1</v>
      </c>
      <c r="F9" s="8" t="s">
        <v>769</v>
      </c>
      <c r="G9" s="2"/>
      <c r="H9" s="2"/>
      <c r="I9" s="2"/>
      <c r="J9" s="2"/>
      <c r="K9" s="5" t="s">
        <v>556</v>
      </c>
      <c r="L9" s="2"/>
      <c r="M9" s="4">
        <v>2</v>
      </c>
      <c r="N9" s="2"/>
      <c r="O9" s="2"/>
      <c r="P9" s="2"/>
      <c r="Q9" s="5" t="s">
        <v>770</v>
      </c>
      <c r="R9" s="8" t="s">
        <v>771</v>
      </c>
      <c r="U9" s="2"/>
      <c r="V9" s="2"/>
      <c r="W9" s="2"/>
      <c r="X9" s="2"/>
      <c r="Y9" s="2"/>
      <c r="Z9" s="2"/>
      <c r="AA9" s="2"/>
      <c r="AB9" s="2"/>
      <c r="AC9" s="2"/>
      <c r="AD9" s="2"/>
      <c r="AE9" s="2">
        <v>6</v>
      </c>
      <c r="AF9" s="2"/>
    </row>
    <row r="10" spans="1:32" ht="60.75" thickBot="1" x14ac:dyDescent="0.3">
      <c r="A10" s="2"/>
      <c r="B10" s="27" t="s">
        <v>772</v>
      </c>
      <c r="C10" s="28" t="s">
        <v>773</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774</v>
      </c>
      <c r="C11" s="23" t="s">
        <v>775</v>
      </c>
      <c r="D11" s="2"/>
      <c r="E11" s="601" t="s">
        <v>776</v>
      </c>
      <c r="F11" s="605"/>
      <c r="G11" s="605"/>
      <c r="H11" s="602"/>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777</v>
      </c>
      <c r="C12" s="28" t="s">
        <v>778</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75" thickBot="1" x14ac:dyDescent="0.3">
      <c r="A16" s="2"/>
      <c r="B16" s="15" t="s">
        <v>779</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4.5" x14ac:dyDescent="0.25">
      <c r="A17" s="2"/>
      <c r="B17" s="47" t="s">
        <v>128</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7.25" x14ac:dyDescent="0.25">
      <c r="A18" s="2"/>
      <c r="B18" s="48" t="s">
        <v>104</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48" t="s">
        <v>181</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75" x14ac:dyDescent="0.25">
      <c r="A20" s="2"/>
      <c r="B20" s="48" t="s">
        <v>124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5" x14ac:dyDescent="0.25">
      <c r="A21" s="2"/>
      <c r="B21" s="48" t="s">
        <v>780</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48" t="s">
        <v>177</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48" t="s">
        <v>781</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7.25" x14ac:dyDescent="0.25">
      <c r="A24" s="2"/>
      <c r="B24" s="48" t="s">
        <v>132</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7.25" x14ac:dyDescent="0.25">
      <c r="A25" s="2"/>
      <c r="B25" s="48" t="s">
        <v>782</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75" x14ac:dyDescent="0.25">
      <c r="A26" s="2"/>
      <c r="B26" s="48" t="s">
        <v>170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48" t="s">
        <v>140</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2.25" thickBot="1" x14ac:dyDescent="0.3">
      <c r="A28" s="2"/>
      <c r="B28" s="48" t="s">
        <v>136</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75" x14ac:dyDescent="0.25">
      <c r="A29" s="2"/>
      <c r="B29" s="48" t="s">
        <v>159</v>
      </c>
      <c r="C29" s="2"/>
      <c r="D29" s="2"/>
      <c r="E29" s="10"/>
      <c r="F29" s="11" t="s">
        <v>783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5" x14ac:dyDescent="0.25">
      <c r="A30" s="2"/>
      <c r="B30" s="48" t="s">
        <v>163</v>
      </c>
      <c r="C30" s="2"/>
      <c r="D30" s="2"/>
      <c r="E30" s="12"/>
      <c r="F30" s="13" t="s">
        <v>784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5" x14ac:dyDescent="0.25">
      <c r="A31" s="2"/>
      <c r="B31" s="49" t="s">
        <v>785</v>
      </c>
      <c r="C31" s="2"/>
      <c r="D31" s="2"/>
      <c r="E31" s="18"/>
      <c r="F31" s="13" t="s">
        <v>786</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114</v>
      </c>
      <c r="C32" s="2"/>
      <c r="D32" s="2"/>
      <c r="E32" s="24"/>
      <c r="F32" s="25" t="s">
        <v>787</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25">
      <c r="A33" s="2"/>
      <c r="B33" s="44" t="s">
        <v>191</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5.75" thickBot="1" x14ac:dyDescent="0.3">
      <c r="A34" s="2"/>
      <c r="B34" s="44" t="s">
        <v>144</v>
      </c>
      <c r="C34" s="2"/>
      <c r="D34" s="2"/>
      <c r="E34" s="2"/>
      <c r="F34" s="2" t="s">
        <v>665</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30" x14ac:dyDescent="0.25">
      <c r="A35" s="2"/>
      <c r="B35" s="44" t="s">
        <v>148</v>
      </c>
      <c r="C35" s="2"/>
      <c r="D35" s="2"/>
      <c r="E35" s="1" t="s">
        <v>734</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30" x14ac:dyDescent="0.25">
      <c r="A36" s="2"/>
      <c r="B36" s="44" t="s">
        <v>152</v>
      </c>
      <c r="C36" s="2"/>
      <c r="D36" s="2"/>
      <c r="E36" s="4" t="s">
        <v>747</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45.75" thickBot="1" x14ac:dyDescent="0.3">
      <c r="A37" s="2"/>
      <c r="B37" s="46" t="s">
        <v>788</v>
      </c>
      <c r="C37" s="2"/>
      <c r="D37" s="2"/>
      <c r="E37" s="4" t="s">
        <v>754</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789</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790</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601" t="s">
        <v>791</v>
      </c>
      <c r="F40" s="602"/>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601" t="s">
        <v>792</v>
      </c>
      <c r="F41" s="602"/>
      <c r="G41" s="96" t="s">
        <v>755</v>
      </c>
      <c r="H41" s="97" t="s">
        <v>748</v>
      </c>
      <c r="I41" s="74" t="s">
        <v>735</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661</v>
      </c>
      <c r="F47" s="52" t="s">
        <v>793</v>
      </c>
      <c r="G47" s="52" t="s">
        <v>794</v>
      </c>
      <c r="H47" s="52" t="s">
        <v>795</v>
      </c>
      <c r="I47" s="52" t="s">
        <v>796</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3" t="s">
        <v>797</v>
      </c>
      <c r="F48" s="53" t="s">
        <v>798</v>
      </c>
      <c r="G48" s="9" t="s">
        <v>798</v>
      </c>
      <c r="H48" s="9">
        <v>2</v>
      </c>
      <c r="I48" s="40">
        <v>2</v>
      </c>
      <c r="J48" s="2"/>
      <c r="K48" s="96" t="s">
        <v>792</v>
      </c>
      <c r="L48" s="19" t="s">
        <v>799</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797</v>
      </c>
      <c r="F49" s="7" t="s">
        <v>798</v>
      </c>
      <c r="G49" s="2" t="s">
        <v>800</v>
      </c>
      <c r="H49" s="2">
        <v>2</v>
      </c>
      <c r="I49" s="6">
        <v>1</v>
      </c>
      <c r="J49" s="2"/>
      <c r="K49" s="51" t="s">
        <v>801</v>
      </c>
      <c r="L49" s="56">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797</v>
      </c>
      <c r="F50" s="7" t="s">
        <v>798</v>
      </c>
      <c r="G50" s="2" t="s">
        <v>802</v>
      </c>
      <c r="H50" s="2">
        <v>2</v>
      </c>
      <c r="I50" s="6">
        <v>0</v>
      </c>
      <c r="J50" s="2"/>
      <c r="K50" s="45" t="s">
        <v>803</v>
      </c>
      <c r="L50" s="57">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4" t="s">
        <v>797</v>
      </c>
      <c r="F51" s="7" t="s">
        <v>802</v>
      </c>
      <c r="G51" s="2" t="s">
        <v>798</v>
      </c>
      <c r="H51" s="2">
        <v>0</v>
      </c>
      <c r="I51" s="6">
        <v>2</v>
      </c>
      <c r="J51" s="2"/>
      <c r="K51" s="50" t="s">
        <v>804</v>
      </c>
      <c r="L51" s="58">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3" t="s">
        <v>805</v>
      </c>
      <c r="F52" s="7" t="s">
        <v>798</v>
      </c>
      <c r="G52" s="2" t="s">
        <v>798</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805</v>
      </c>
      <c r="F53" s="7" t="s">
        <v>798</v>
      </c>
      <c r="G53" s="2" t="s">
        <v>806</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805</v>
      </c>
      <c r="F54" s="7" t="s">
        <v>798</v>
      </c>
      <c r="G54" s="2" t="s">
        <v>802</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4" t="s">
        <v>805</v>
      </c>
      <c r="F55" s="54" t="s">
        <v>802</v>
      </c>
      <c r="G55" s="55" t="s">
        <v>798</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807</v>
      </c>
      <c r="C56" s="65" t="s">
        <v>808</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809</v>
      </c>
      <c r="C57" s="66" t="s">
        <v>810</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811</v>
      </c>
      <c r="C58" s="66" t="s">
        <v>812</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813</v>
      </c>
      <c r="C59" s="66" t="s">
        <v>814</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815</v>
      </c>
      <c r="C60" s="62" t="s">
        <v>816</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O16"/>
  <sheetViews>
    <sheetView showGridLines="0" zoomScale="80" zoomScaleNormal="80" zoomScaleSheetLayoutView="70" workbookViewId="0">
      <selection activeCell="E6" sqref="E6:F6"/>
    </sheetView>
  </sheetViews>
  <sheetFormatPr baseColWidth="10" defaultColWidth="11.42578125" defaultRowHeight="15" x14ac:dyDescent="0.25"/>
  <cols>
    <col min="1" max="1" width="4.5703125" customWidth="1"/>
    <col min="2" max="2" width="22.42578125" style="101" customWidth="1"/>
    <col min="3" max="3" width="12.42578125" style="93" customWidth="1"/>
    <col min="4" max="4" width="53.85546875" style="102" customWidth="1"/>
    <col min="5" max="5" width="18" style="102" customWidth="1"/>
    <col min="6" max="6" width="19.85546875" style="102" customWidth="1"/>
    <col min="7" max="7" width="35.85546875" style="103" customWidth="1"/>
    <col min="8" max="8" width="32.5703125" customWidth="1"/>
    <col min="9" max="9" width="10.5703125" customWidth="1"/>
    <col min="10" max="10" width="17.5703125" style="101" customWidth="1"/>
    <col min="11" max="11" width="15.140625" customWidth="1"/>
    <col min="12" max="12" width="15.85546875" customWidth="1"/>
    <col min="13" max="13" width="14.42578125" customWidth="1"/>
    <col min="14" max="15" width="16" customWidth="1"/>
  </cols>
  <sheetData>
    <row r="1" spans="1:15" s="100" customFormat="1" ht="120.75" customHeight="1" thickBot="1" x14ac:dyDescent="0.35">
      <c r="A1" s="98"/>
      <c r="B1" s="403"/>
      <c r="C1" s="404"/>
      <c r="D1" s="389" t="s">
        <v>19</v>
      </c>
      <c r="E1" s="389"/>
      <c r="F1" s="389"/>
      <c r="G1" s="389"/>
      <c r="H1" s="389"/>
      <c r="I1" s="389"/>
      <c r="J1" s="389"/>
      <c r="K1" s="389"/>
      <c r="L1" s="389"/>
      <c r="M1" s="389"/>
      <c r="N1" s="405" t="s">
        <v>20</v>
      </c>
      <c r="O1" s="406"/>
    </row>
    <row r="2" spans="1:15" ht="12.75" customHeight="1" x14ac:dyDescent="0.25">
      <c r="B2" s="407"/>
      <c r="C2" s="408"/>
      <c r="D2" s="408"/>
      <c r="E2" s="408"/>
      <c r="F2" s="408"/>
      <c r="G2" s="408"/>
      <c r="H2" s="408"/>
      <c r="I2" s="408"/>
      <c r="J2" s="408"/>
      <c r="K2" s="408"/>
      <c r="L2" s="408"/>
      <c r="M2" s="408"/>
      <c r="N2" s="408"/>
      <c r="O2" s="408"/>
    </row>
    <row r="3" spans="1:15" ht="19.5" customHeight="1" x14ac:dyDescent="0.25">
      <c r="B3" s="409" t="s">
        <v>21</v>
      </c>
      <c r="C3" s="410"/>
      <c r="D3" s="410"/>
      <c r="E3" s="410"/>
      <c r="F3" s="410"/>
      <c r="G3" s="410"/>
      <c r="H3" s="410"/>
      <c r="I3" s="410"/>
      <c r="J3" s="410"/>
      <c r="K3" s="410"/>
      <c r="L3" s="410"/>
      <c r="M3" s="410"/>
      <c r="N3" s="410"/>
      <c r="O3" s="410"/>
    </row>
    <row r="4" spans="1:15" s="3" customFormat="1" ht="25.5" customHeight="1" x14ac:dyDescent="0.25">
      <c r="B4" s="196" t="s">
        <v>22</v>
      </c>
      <c r="C4" s="197" t="s">
        <v>23</v>
      </c>
      <c r="D4" s="197" t="s">
        <v>24</v>
      </c>
      <c r="E4" s="402" t="s">
        <v>25</v>
      </c>
      <c r="F4" s="402"/>
      <c r="G4" s="197" t="s">
        <v>26</v>
      </c>
      <c r="H4" s="402" t="s">
        <v>27</v>
      </c>
      <c r="I4" s="402"/>
      <c r="J4" s="402" t="s">
        <v>28</v>
      </c>
      <c r="K4" s="402"/>
      <c r="L4" s="402" t="s">
        <v>29</v>
      </c>
      <c r="M4" s="402"/>
      <c r="N4" s="402" t="s">
        <v>30</v>
      </c>
      <c r="O4" s="402"/>
    </row>
    <row r="5" spans="1:15" ht="39" customHeight="1" x14ac:dyDescent="0.25">
      <c r="B5" s="400" t="s">
        <v>31</v>
      </c>
      <c r="C5" s="198" t="s">
        <v>32</v>
      </c>
      <c r="D5" s="199" t="s">
        <v>33</v>
      </c>
      <c r="E5" s="401" t="s">
        <v>34</v>
      </c>
      <c r="F5" s="401"/>
      <c r="G5" s="199" t="s">
        <v>35</v>
      </c>
      <c r="H5" s="398" t="s">
        <v>36</v>
      </c>
      <c r="I5" s="398"/>
      <c r="J5" s="398"/>
      <c r="K5" s="398"/>
      <c r="L5" s="398" t="s">
        <v>37</v>
      </c>
      <c r="M5" s="398"/>
      <c r="N5" s="399">
        <v>45291</v>
      </c>
      <c r="O5" s="399"/>
    </row>
    <row r="6" spans="1:15" ht="39" customHeight="1" x14ac:dyDescent="0.25">
      <c r="B6" s="400"/>
      <c r="C6" s="198" t="s">
        <v>38</v>
      </c>
      <c r="D6" s="199" t="s">
        <v>39</v>
      </c>
      <c r="E6" s="401" t="s">
        <v>40</v>
      </c>
      <c r="F6" s="401"/>
      <c r="G6" s="199" t="s">
        <v>41</v>
      </c>
      <c r="H6" s="398" t="s">
        <v>36</v>
      </c>
      <c r="I6" s="398"/>
      <c r="J6" s="398"/>
      <c r="K6" s="398"/>
      <c r="L6" s="398" t="s">
        <v>42</v>
      </c>
      <c r="M6" s="398"/>
      <c r="N6" s="399">
        <v>45291</v>
      </c>
      <c r="O6" s="399"/>
    </row>
    <row r="7" spans="1:15" ht="39" customHeight="1" x14ac:dyDescent="0.25">
      <c r="B7" s="400"/>
      <c r="C7" s="198" t="s">
        <v>43</v>
      </c>
      <c r="D7" s="199" t="s">
        <v>44</v>
      </c>
      <c r="E7" s="398" t="s">
        <v>45</v>
      </c>
      <c r="F7" s="398"/>
      <c r="G7" s="199" t="s">
        <v>46</v>
      </c>
      <c r="H7" s="398" t="s">
        <v>36</v>
      </c>
      <c r="I7" s="398"/>
      <c r="J7" s="398"/>
      <c r="K7" s="398"/>
      <c r="L7" s="398" t="s">
        <v>42</v>
      </c>
      <c r="M7" s="398"/>
      <c r="N7" s="399">
        <v>45291</v>
      </c>
      <c r="O7" s="399"/>
    </row>
    <row r="8" spans="1:15" ht="39" customHeight="1" x14ac:dyDescent="0.25">
      <c r="B8" s="400"/>
      <c r="C8" s="198" t="s">
        <v>47</v>
      </c>
      <c r="D8" s="200" t="s">
        <v>48</v>
      </c>
      <c r="E8" s="401" t="s">
        <v>49</v>
      </c>
      <c r="F8" s="401"/>
      <c r="G8" s="199" t="s">
        <v>50</v>
      </c>
      <c r="H8" s="398" t="s">
        <v>36</v>
      </c>
      <c r="I8" s="398"/>
      <c r="J8" s="398"/>
      <c r="K8" s="398"/>
      <c r="L8" s="398" t="s">
        <v>42</v>
      </c>
      <c r="M8" s="398"/>
      <c r="N8" s="399" t="s">
        <v>51</v>
      </c>
      <c r="O8" s="399"/>
    </row>
    <row r="9" spans="1:15" ht="39" customHeight="1" x14ac:dyDescent="0.25">
      <c r="B9" s="400" t="s">
        <v>52</v>
      </c>
      <c r="C9" s="198" t="s">
        <v>53</v>
      </c>
      <c r="D9" s="199" t="s">
        <v>54</v>
      </c>
      <c r="E9" s="401" t="s">
        <v>55</v>
      </c>
      <c r="F9" s="401"/>
      <c r="G9" s="199" t="s">
        <v>56</v>
      </c>
      <c r="H9" s="398" t="s">
        <v>36</v>
      </c>
      <c r="I9" s="398"/>
      <c r="J9" s="398"/>
      <c r="K9" s="398"/>
      <c r="L9" s="398" t="s">
        <v>42</v>
      </c>
      <c r="M9" s="398"/>
      <c r="N9" s="399">
        <v>44957</v>
      </c>
      <c r="O9" s="399"/>
    </row>
    <row r="10" spans="1:15" ht="39" customHeight="1" x14ac:dyDescent="0.25">
      <c r="B10" s="400"/>
      <c r="C10" s="198" t="s">
        <v>57</v>
      </c>
      <c r="D10" s="199" t="s">
        <v>58</v>
      </c>
      <c r="E10" s="401" t="s">
        <v>59</v>
      </c>
      <c r="F10" s="401"/>
      <c r="G10" s="199" t="s">
        <v>60</v>
      </c>
      <c r="H10" s="398" t="s">
        <v>36</v>
      </c>
      <c r="I10" s="398"/>
      <c r="J10" s="398"/>
      <c r="K10" s="398"/>
      <c r="L10" s="398" t="s">
        <v>42</v>
      </c>
      <c r="M10" s="398"/>
      <c r="N10" s="399" t="s">
        <v>61</v>
      </c>
      <c r="O10" s="399"/>
    </row>
    <row r="11" spans="1:15" ht="39" customHeight="1" x14ac:dyDescent="0.25">
      <c r="B11" s="400" t="s">
        <v>62</v>
      </c>
      <c r="C11" s="198" t="s">
        <v>63</v>
      </c>
      <c r="D11" s="201" t="s">
        <v>64</v>
      </c>
      <c r="E11" s="401" t="s">
        <v>65</v>
      </c>
      <c r="F11" s="401"/>
      <c r="G11" s="199" t="s">
        <v>66</v>
      </c>
      <c r="H11" s="398" t="s">
        <v>36</v>
      </c>
      <c r="I11" s="398"/>
      <c r="J11" s="398"/>
      <c r="K11" s="398"/>
      <c r="L11" s="398" t="s">
        <v>42</v>
      </c>
      <c r="M11" s="398"/>
      <c r="N11" s="399">
        <v>44957</v>
      </c>
      <c r="O11" s="399"/>
    </row>
    <row r="12" spans="1:15" ht="39" customHeight="1" x14ac:dyDescent="0.25">
      <c r="B12" s="400"/>
      <c r="C12" s="198" t="s">
        <v>67</v>
      </c>
      <c r="D12" s="199" t="s">
        <v>68</v>
      </c>
      <c r="E12" s="401" t="s">
        <v>69</v>
      </c>
      <c r="F12" s="401"/>
      <c r="G12" s="199" t="s">
        <v>70</v>
      </c>
      <c r="H12" s="398" t="s">
        <v>36</v>
      </c>
      <c r="I12" s="398"/>
      <c r="J12" s="398"/>
      <c r="K12" s="398"/>
      <c r="L12" s="398" t="s">
        <v>42</v>
      </c>
      <c r="M12" s="398"/>
      <c r="N12" s="399">
        <v>44957</v>
      </c>
      <c r="O12" s="399"/>
    </row>
    <row r="13" spans="1:15" ht="39" customHeight="1" x14ac:dyDescent="0.25">
      <c r="B13" s="400" t="s">
        <v>71</v>
      </c>
      <c r="C13" s="198" t="s">
        <v>72</v>
      </c>
      <c r="D13" s="199" t="s">
        <v>73</v>
      </c>
      <c r="E13" s="401" t="s">
        <v>74</v>
      </c>
      <c r="F13" s="401"/>
      <c r="G13" s="199" t="s">
        <v>75</v>
      </c>
      <c r="H13" s="398" t="s">
        <v>36</v>
      </c>
      <c r="I13" s="398"/>
      <c r="J13" s="398" t="s">
        <v>76</v>
      </c>
      <c r="K13" s="398"/>
      <c r="L13" s="398" t="s">
        <v>42</v>
      </c>
      <c r="M13" s="398"/>
      <c r="N13" s="399" t="s">
        <v>77</v>
      </c>
      <c r="O13" s="399"/>
    </row>
    <row r="14" spans="1:15" ht="39" customHeight="1" x14ac:dyDescent="0.25">
      <c r="B14" s="400"/>
      <c r="C14" s="198" t="s">
        <v>78</v>
      </c>
      <c r="D14" s="199" t="s">
        <v>79</v>
      </c>
      <c r="E14" s="401" t="s">
        <v>80</v>
      </c>
      <c r="F14" s="401"/>
      <c r="G14" s="199" t="s">
        <v>81</v>
      </c>
      <c r="H14" s="398" t="s">
        <v>36</v>
      </c>
      <c r="I14" s="398"/>
      <c r="J14" s="398"/>
      <c r="K14" s="398"/>
      <c r="L14" s="398" t="s">
        <v>42</v>
      </c>
      <c r="M14" s="398"/>
      <c r="N14" s="399" t="s">
        <v>82</v>
      </c>
      <c r="O14" s="399"/>
    </row>
    <row r="15" spans="1:15" ht="39" customHeight="1" x14ac:dyDescent="0.25">
      <c r="B15" s="400" t="s">
        <v>83</v>
      </c>
      <c r="C15" s="198" t="s">
        <v>84</v>
      </c>
      <c r="D15" s="199" t="s">
        <v>85</v>
      </c>
      <c r="E15" s="401" t="s">
        <v>86</v>
      </c>
      <c r="F15" s="401"/>
      <c r="G15" s="199" t="s">
        <v>87</v>
      </c>
      <c r="H15" s="398" t="s">
        <v>88</v>
      </c>
      <c r="I15" s="398"/>
      <c r="J15" s="398"/>
      <c r="K15" s="398"/>
      <c r="L15" s="398" t="s">
        <v>42</v>
      </c>
      <c r="M15" s="398"/>
      <c r="N15" s="399" t="s">
        <v>89</v>
      </c>
      <c r="O15" s="399"/>
    </row>
    <row r="16" spans="1:15" ht="51" x14ac:dyDescent="0.25">
      <c r="B16" s="400"/>
      <c r="C16" s="198" t="s">
        <v>90</v>
      </c>
      <c r="D16" s="199" t="s">
        <v>91</v>
      </c>
      <c r="E16" s="401" t="s">
        <v>92</v>
      </c>
      <c r="F16" s="401"/>
      <c r="G16" s="199" t="s">
        <v>93</v>
      </c>
      <c r="H16" s="398" t="s">
        <v>88</v>
      </c>
      <c r="I16" s="398"/>
      <c r="J16" s="398"/>
      <c r="K16" s="398"/>
      <c r="L16" s="398" t="s">
        <v>42</v>
      </c>
      <c r="M16" s="398"/>
      <c r="N16" s="399">
        <v>45260</v>
      </c>
      <c r="O16" s="399"/>
    </row>
  </sheetData>
  <mergeCells count="75">
    <mergeCell ref="N15:O15"/>
    <mergeCell ref="J13:K13"/>
    <mergeCell ref="L13:M13"/>
    <mergeCell ref="N13:O13"/>
    <mergeCell ref="N14:O14"/>
    <mergeCell ref="E14:F14"/>
    <mergeCell ref="H14:I14"/>
    <mergeCell ref="J14:K14"/>
    <mergeCell ref="L14:M14"/>
    <mergeCell ref="E15:F15"/>
    <mergeCell ref="H15:I15"/>
    <mergeCell ref="J15:K15"/>
    <mergeCell ref="L15:M15"/>
    <mergeCell ref="J12:K12"/>
    <mergeCell ref="L12:M12"/>
    <mergeCell ref="N12:O12"/>
    <mergeCell ref="E13:F13"/>
    <mergeCell ref="H13:I13"/>
    <mergeCell ref="N7:O7"/>
    <mergeCell ref="N9:O9"/>
    <mergeCell ref="E10:F10"/>
    <mergeCell ref="H10:I10"/>
    <mergeCell ref="J10:K10"/>
    <mergeCell ref="L10:M10"/>
    <mergeCell ref="N10:O10"/>
    <mergeCell ref="E8:F8"/>
    <mergeCell ref="H8:I8"/>
    <mergeCell ref="J8:K8"/>
    <mergeCell ref="L8:M8"/>
    <mergeCell ref="N8:O8"/>
    <mergeCell ref="B5:B8"/>
    <mergeCell ref="E9:F9"/>
    <mergeCell ref="H9:I9"/>
    <mergeCell ref="J9:K9"/>
    <mergeCell ref="L9:M9"/>
    <mergeCell ref="E7:F7"/>
    <mergeCell ref="H7:I7"/>
    <mergeCell ref="J7:K7"/>
    <mergeCell ref="L7:M7"/>
    <mergeCell ref="N5:O5"/>
    <mergeCell ref="E6:F6"/>
    <mergeCell ref="H6:I6"/>
    <mergeCell ref="J6:K6"/>
    <mergeCell ref="L6:M6"/>
    <mergeCell ref="E5:F5"/>
    <mergeCell ref="H5:I5"/>
    <mergeCell ref="J5:K5"/>
    <mergeCell ref="L5:M5"/>
    <mergeCell ref="N6:O6"/>
    <mergeCell ref="B1:C1"/>
    <mergeCell ref="D1:M1"/>
    <mergeCell ref="N1:O1"/>
    <mergeCell ref="B2:O2"/>
    <mergeCell ref="B3:O3"/>
    <mergeCell ref="E4:F4"/>
    <mergeCell ref="H4:I4"/>
    <mergeCell ref="J4:K4"/>
    <mergeCell ref="L4:M4"/>
    <mergeCell ref="N4:O4"/>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s>
  <pageMargins left="0.23622047244094491" right="0.23622047244094491" top="0.23622047244094491" bottom="0.23622047244094491" header="0.23622047244094491" footer="0.23622047244094491"/>
  <pageSetup scale="4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topLeftCell="A4" zoomScale="80" zoomScaleNormal="80" zoomScaleSheetLayoutView="90" workbookViewId="0">
      <selection activeCell="A5" sqref="A5"/>
    </sheetView>
  </sheetViews>
  <sheetFormatPr baseColWidth="10" defaultColWidth="11.42578125" defaultRowHeight="14.25" x14ac:dyDescent="0.2"/>
  <cols>
    <col min="1" max="1" width="3.85546875" style="107" customWidth="1"/>
    <col min="2" max="18" width="11.42578125" style="107"/>
    <col min="19" max="19" width="3.5703125" style="107" customWidth="1"/>
    <col min="20" max="16384" width="11.42578125" style="107"/>
  </cols>
  <sheetData>
    <row r="1" spans="1:18" ht="120.75" customHeight="1" thickBot="1" x14ac:dyDescent="0.3">
      <c r="A1" s="164"/>
      <c r="B1" s="420"/>
      <c r="C1" s="421"/>
      <c r="D1" s="422"/>
      <c r="E1" s="423" t="s">
        <v>0</v>
      </c>
      <c r="F1" s="389"/>
      <c r="G1" s="389"/>
      <c r="H1" s="389"/>
      <c r="I1" s="389"/>
      <c r="J1" s="389"/>
      <c r="K1" s="389"/>
      <c r="L1" s="389"/>
      <c r="M1" s="389"/>
      <c r="N1" s="389"/>
      <c r="O1" s="389"/>
      <c r="P1" s="389"/>
      <c r="Q1" s="405" t="s">
        <v>1</v>
      </c>
      <c r="R1" s="406"/>
    </row>
    <row r="2" spans="1:18" ht="14.25" customHeight="1" thickBot="1" x14ac:dyDescent="0.25">
      <c r="A2" s="163"/>
      <c r="B2" s="165"/>
      <c r="C2" s="161"/>
      <c r="D2" s="123"/>
      <c r="E2" s="123"/>
      <c r="F2" s="123"/>
      <c r="G2" s="123"/>
      <c r="H2" s="123"/>
      <c r="I2" s="123"/>
      <c r="J2" s="123"/>
      <c r="K2" s="123"/>
      <c r="L2" s="123"/>
      <c r="M2" s="123"/>
      <c r="N2" s="123"/>
      <c r="O2" s="123"/>
      <c r="P2" s="123"/>
      <c r="Q2" s="162"/>
      <c r="R2" s="166"/>
    </row>
    <row r="3" spans="1:18" ht="18.75" thickBot="1" x14ac:dyDescent="0.25">
      <c r="A3" s="167"/>
      <c r="B3" s="424" t="s">
        <v>94</v>
      </c>
      <c r="C3" s="425"/>
      <c r="D3" s="425"/>
      <c r="E3" s="425"/>
      <c r="F3" s="425"/>
      <c r="G3" s="425"/>
      <c r="H3" s="425"/>
      <c r="I3" s="425"/>
      <c r="J3" s="425"/>
      <c r="K3" s="425"/>
      <c r="L3" s="425"/>
      <c r="M3" s="425"/>
      <c r="N3" s="425"/>
      <c r="O3" s="425"/>
      <c r="P3" s="425"/>
      <c r="Q3" s="425"/>
      <c r="R3" s="426"/>
    </row>
    <row r="4" spans="1:18" ht="60" customHeight="1" thickBot="1" x14ac:dyDescent="0.25">
      <c r="A4" s="167"/>
      <c r="B4" s="427" t="s">
        <v>95</v>
      </c>
      <c r="C4" s="428"/>
      <c r="D4" s="428"/>
      <c r="E4" s="428"/>
      <c r="F4" s="428"/>
      <c r="G4" s="428"/>
      <c r="H4" s="428"/>
      <c r="I4" s="428"/>
      <c r="J4" s="428"/>
      <c r="K4" s="428"/>
      <c r="L4" s="428"/>
      <c r="M4" s="428"/>
      <c r="N4" s="428"/>
      <c r="O4" s="428"/>
      <c r="P4" s="428"/>
      <c r="Q4" s="428"/>
      <c r="R4" s="429"/>
    </row>
    <row r="5" spans="1:18" x14ac:dyDescent="0.2">
      <c r="A5" s="167"/>
      <c r="B5" s="411"/>
      <c r="C5" s="412"/>
      <c r="D5" s="412"/>
      <c r="E5" s="412"/>
      <c r="F5" s="412"/>
      <c r="G5" s="412"/>
      <c r="H5" s="412"/>
      <c r="I5" s="412"/>
      <c r="J5" s="412"/>
      <c r="K5" s="412"/>
      <c r="L5" s="412"/>
      <c r="M5" s="412"/>
      <c r="N5" s="412"/>
      <c r="O5" s="412"/>
      <c r="P5" s="412"/>
      <c r="Q5" s="412"/>
      <c r="R5" s="413"/>
    </row>
    <row r="6" spans="1:18" ht="15.75" thickBot="1" x14ac:dyDescent="0.25">
      <c r="A6" s="167"/>
      <c r="B6" s="414" t="s">
        <v>96</v>
      </c>
      <c r="C6" s="415"/>
      <c r="D6" s="415"/>
      <c r="E6" s="415"/>
      <c r="F6" s="415"/>
      <c r="G6" s="415"/>
      <c r="H6" s="415"/>
      <c r="I6" s="415"/>
      <c r="J6" s="415"/>
      <c r="K6" s="415"/>
      <c r="L6" s="415"/>
      <c r="M6" s="415"/>
      <c r="N6" s="415"/>
      <c r="O6" s="415"/>
      <c r="P6" s="415"/>
      <c r="Q6" s="415"/>
      <c r="R6" s="416"/>
    </row>
    <row r="7" spans="1:18" ht="310.5" customHeight="1" thickBot="1" x14ac:dyDescent="0.25">
      <c r="A7" s="168"/>
      <c r="B7" s="417" t="s">
        <v>97</v>
      </c>
      <c r="C7" s="418"/>
      <c r="D7" s="418"/>
      <c r="E7" s="418"/>
      <c r="F7" s="418"/>
      <c r="G7" s="418"/>
      <c r="H7" s="418"/>
      <c r="I7" s="418"/>
      <c r="J7" s="418"/>
      <c r="K7" s="418"/>
      <c r="L7" s="418"/>
      <c r="M7" s="418"/>
      <c r="N7" s="418"/>
      <c r="O7" s="418"/>
      <c r="P7" s="418"/>
      <c r="Q7" s="418"/>
      <c r="R7" s="419"/>
    </row>
    <row r="8" spans="1:18" ht="16.5" customHeight="1" x14ac:dyDescent="0.2"/>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5"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499984740745262"/>
    <pageSetUpPr fitToPage="1"/>
  </sheetPr>
  <dimension ref="B1:F32"/>
  <sheetViews>
    <sheetView showGridLines="0" zoomScale="80" zoomScaleNormal="80" zoomScaleSheetLayoutView="70" workbookViewId="0"/>
  </sheetViews>
  <sheetFormatPr baseColWidth="10" defaultColWidth="11.42578125" defaultRowHeight="14.25" x14ac:dyDescent="0.25"/>
  <cols>
    <col min="1" max="1" width="11.42578125" style="76"/>
    <col min="2" max="2" width="21.5703125" style="76" bestFit="1" customWidth="1"/>
    <col min="3" max="3" width="36.42578125" style="76" bestFit="1" customWidth="1"/>
    <col min="4" max="4" width="34.5703125" style="76" customWidth="1"/>
    <col min="5" max="5" width="60.85546875" style="76" customWidth="1"/>
    <col min="6" max="6" width="40.85546875" style="76" customWidth="1"/>
    <col min="7" max="16384" width="11.42578125" style="76"/>
  </cols>
  <sheetData>
    <row r="1" spans="2:6" s="105" customFormat="1" ht="135.75" customHeight="1" thickBot="1" x14ac:dyDescent="0.3">
      <c r="B1" s="104"/>
      <c r="C1" s="389" t="s">
        <v>0</v>
      </c>
      <c r="D1" s="389"/>
      <c r="E1" s="389"/>
      <c r="F1" s="99" t="s">
        <v>1</v>
      </c>
    </row>
    <row r="2" spans="2:6" s="105" customFormat="1" ht="21" customHeight="1" thickBot="1" x14ac:dyDescent="0.3">
      <c r="C2" s="116"/>
      <c r="D2" s="116"/>
      <c r="E2" s="116"/>
      <c r="F2" s="117"/>
    </row>
    <row r="3" spans="2:6" x14ac:dyDescent="0.25">
      <c r="B3" s="430" t="s">
        <v>98</v>
      </c>
      <c r="C3" s="431"/>
      <c r="D3" s="431"/>
      <c r="E3" s="431"/>
      <c r="F3" s="432"/>
    </row>
    <row r="4" spans="2:6" ht="15" thickBot="1" x14ac:dyDescent="0.3">
      <c r="B4" s="433"/>
      <c r="C4" s="434"/>
      <c r="D4" s="434"/>
      <c r="E4" s="434"/>
      <c r="F4" s="435"/>
    </row>
    <row r="5" spans="2:6" ht="26.25" customHeight="1" x14ac:dyDescent="0.25">
      <c r="B5" s="286" t="s">
        <v>99</v>
      </c>
      <c r="C5" s="287" t="s">
        <v>100</v>
      </c>
      <c r="D5" s="287" t="s">
        <v>101</v>
      </c>
      <c r="E5" s="287" t="s">
        <v>102</v>
      </c>
      <c r="F5" s="288" t="s">
        <v>103</v>
      </c>
    </row>
    <row r="6" spans="2:6" ht="99.75" x14ac:dyDescent="0.25">
      <c r="B6" s="112">
        <v>1</v>
      </c>
      <c r="C6" s="113" t="s">
        <v>104</v>
      </c>
      <c r="D6" s="113" t="s">
        <v>105</v>
      </c>
      <c r="E6" s="229" t="s">
        <v>106</v>
      </c>
      <c r="F6" s="113" t="s">
        <v>107</v>
      </c>
    </row>
    <row r="7" spans="2:6" ht="71.25" x14ac:dyDescent="0.25">
      <c r="B7" s="112">
        <v>2</v>
      </c>
      <c r="C7" s="113" t="s">
        <v>104</v>
      </c>
      <c r="D7" s="113" t="s">
        <v>108</v>
      </c>
      <c r="E7" s="229" t="s">
        <v>109</v>
      </c>
      <c r="F7" s="113" t="s">
        <v>110</v>
      </c>
    </row>
    <row r="8" spans="2:6" ht="99.75" x14ac:dyDescent="0.25">
      <c r="B8" s="112">
        <v>3</v>
      </c>
      <c r="C8" s="113" t="s">
        <v>104</v>
      </c>
      <c r="D8" s="113" t="s">
        <v>111</v>
      </c>
      <c r="E8" s="229" t="s">
        <v>112</v>
      </c>
      <c r="F8" s="113" t="s">
        <v>113</v>
      </c>
    </row>
    <row r="9" spans="2:6" ht="75" x14ac:dyDescent="0.25">
      <c r="B9" s="112">
        <v>4</v>
      </c>
      <c r="C9" s="113" t="s">
        <v>114</v>
      </c>
      <c r="D9" s="113" t="s">
        <v>115</v>
      </c>
      <c r="E9" s="229" t="s">
        <v>116</v>
      </c>
      <c r="F9" s="113" t="s">
        <v>117</v>
      </c>
    </row>
    <row r="10" spans="2:6" ht="71.25" x14ac:dyDescent="0.25">
      <c r="B10" s="113">
        <v>5</v>
      </c>
      <c r="C10" s="113" t="s">
        <v>114</v>
      </c>
      <c r="D10" s="113" t="s">
        <v>118</v>
      </c>
      <c r="E10" s="229" t="s">
        <v>119</v>
      </c>
      <c r="F10" s="113" t="s">
        <v>120</v>
      </c>
    </row>
    <row r="11" spans="2:6" ht="57" x14ac:dyDescent="0.25">
      <c r="B11" s="113">
        <v>6</v>
      </c>
      <c r="C11" s="113" t="s">
        <v>114</v>
      </c>
      <c r="D11" s="113" t="s">
        <v>121</v>
      </c>
      <c r="E11" s="229" t="s">
        <v>122</v>
      </c>
      <c r="F11" s="113" t="s">
        <v>123</v>
      </c>
    </row>
    <row r="12" spans="2:6" ht="99.75" x14ac:dyDescent="0.25">
      <c r="B12" s="113">
        <v>7</v>
      </c>
      <c r="C12" s="113" t="s">
        <v>124</v>
      </c>
      <c r="D12" s="113" t="s">
        <v>125</v>
      </c>
      <c r="E12" s="229" t="s">
        <v>126</v>
      </c>
      <c r="F12" s="113" t="s">
        <v>127</v>
      </c>
    </row>
    <row r="13" spans="2:6" ht="185.25" x14ac:dyDescent="0.25">
      <c r="B13" s="113">
        <v>8</v>
      </c>
      <c r="C13" s="113" t="s">
        <v>128</v>
      </c>
      <c r="D13" s="113" t="s">
        <v>129</v>
      </c>
      <c r="E13" s="229" t="s">
        <v>130</v>
      </c>
      <c r="F13" s="113" t="s">
        <v>131</v>
      </c>
    </row>
    <row r="14" spans="2:6" ht="128.25" x14ac:dyDescent="0.25">
      <c r="B14" s="113">
        <v>9</v>
      </c>
      <c r="C14" s="113" t="s">
        <v>132</v>
      </c>
      <c r="D14" s="113" t="s">
        <v>133</v>
      </c>
      <c r="E14" s="229" t="s">
        <v>134</v>
      </c>
      <c r="F14" s="113" t="s">
        <v>135</v>
      </c>
    </row>
    <row r="15" spans="2:6" ht="185.25" x14ac:dyDescent="0.25">
      <c r="B15" s="113">
        <v>10</v>
      </c>
      <c r="C15" s="113" t="s">
        <v>136</v>
      </c>
      <c r="D15" s="113" t="s">
        <v>137</v>
      </c>
      <c r="E15" s="229" t="s">
        <v>138</v>
      </c>
      <c r="F15" s="113" t="s">
        <v>139</v>
      </c>
    </row>
    <row r="16" spans="2:6" ht="71.25" x14ac:dyDescent="0.25">
      <c r="B16" s="113">
        <v>11</v>
      </c>
      <c r="C16" s="113" t="s">
        <v>140</v>
      </c>
      <c r="D16" s="113" t="s">
        <v>141</v>
      </c>
      <c r="E16" s="229" t="s">
        <v>142</v>
      </c>
      <c r="F16" s="113" t="s">
        <v>143</v>
      </c>
    </row>
    <row r="17" spans="2:6" ht="75" x14ac:dyDescent="0.25">
      <c r="B17" s="113">
        <v>12</v>
      </c>
      <c r="C17" s="113" t="s">
        <v>144</v>
      </c>
      <c r="D17" s="113" t="s">
        <v>145</v>
      </c>
      <c r="E17" s="229" t="s">
        <v>146</v>
      </c>
      <c r="F17" s="113" t="s">
        <v>147</v>
      </c>
    </row>
    <row r="18" spans="2:6" ht="99.75" x14ac:dyDescent="0.25">
      <c r="B18" s="113">
        <v>13</v>
      </c>
      <c r="C18" s="113" t="s">
        <v>148</v>
      </c>
      <c r="D18" s="113" t="s">
        <v>149</v>
      </c>
      <c r="E18" s="229" t="s">
        <v>150</v>
      </c>
      <c r="F18" s="113" t="s">
        <v>151</v>
      </c>
    </row>
    <row r="19" spans="2:6" ht="142.5" x14ac:dyDescent="0.25">
      <c r="B19" s="113">
        <v>14</v>
      </c>
      <c r="C19" s="113" t="s">
        <v>152</v>
      </c>
      <c r="D19" s="113" t="s">
        <v>153</v>
      </c>
      <c r="E19" s="229" t="s">
        <v>154</v>
      </c>
      <c r="F19" s="113" t="s">
        <v>155</v>
      </c>
    </row>
    <row r="20" spans="2:6" ht="71.25" x14ac:dyDescent="0.25">
      <c r="B20" s="113">
        <v>15</v>
      </c>
      <c r="C20" s="113" t="s">
        <v>152</v>
      </c>
      <c r="D20" s="113" t="s">
        <v>156</v>
      </c>
      <c r="E20" s="229" t="s">
        <v>157</v>
      </c>
      <c r="F20" s="113" t="s">
        <v>158</v>
      </c>
    </row>
    <row r="21" spans="2:6" ht="85.5" x14ac:dyDescent="0.25">
      <c r="B21" s="113">
        <v>16</v>
      </c>
      <c r="C21" s="113" t="s">
        <v>159</v>
      </c>
      <c r="D21" s="113" t="s">
        <v>160</v>
      </c>
      <c r="E21" s="229" t="s">
        <v>161</v>
      </c>
      <c r="F21" s="113" t="s">
        <v>162</v>
      </c>
    </row>
    <row r="22" spans="2:6" ht="57" x14ac:dyDescent="0.25">
      <c r="B22" s="113">
        <v>17</v>
      </c>
      <c r="C22" s="113" t="s">
        <v>163</v>
      </c>
      <c r="D22" s="113" t="s">
        <v>164</v>
      </c>
      <c r="E22" s="229" t="s">
        <v>165</v>
      </c>
      <c r="F22" s="113" t="s">
        <v>166</v>
      </c>
    </row>
    <row r="23" spans="2:6" ht="228" x14ac:dyDescent="0.25">
      <c r="B23" s="113">
        <v>18</v>
      </c>
      <c r="C23" s="113" t="s">
        <v>163</v>
      </c>
      <c r="D23" s="113" t="s">
        <v>167</v>
      </c>
      <c r="E23" s="229" t="s">
        <v>168</v>
      </c>
      <c r="F23" s="113" t="s">
        <v>169</v>
      </c>
    </row>
    <row r="24" spans="2:6" ht="128.25" x14ac:dyDescent="0.25">
      <c r="B24" s="113">
        <v>19</v>
      </c>
      <c r="C24" s="113" t="s">
        <v>170</v>
      </c>
      <c r="D24" s="113" t="s">
        <v>171</v>
      </c>
      <c r="E24" s="229" t="s">
        <v>172</v>
      </c>
      <c r="F24" s="113" t="s">
        <v>173</v>
      </c>
    </row>
    <row r="25" spans="2:6" ht="57" x14ac:dyDescent="0.25">
      <c r="B25" s="113">
        <v>20</v>
      </c>
      <c r="C25" s="113" t="s">
        <v>170</v>
      </c>
      <c r="D25" s="113" t="s">
        <v>174</v>
      </c>
      <c r="E25" s="229" t="s">
        <v>175</v>
      </c>
      <c r="F25" s="113" t="s">
        <v>176</v>
      </c>
    </row>
    <row r="26" spans="2:6" ht="71.25" x14ac:dyDescent="0.25">
      <c r="B26" s="113">
        <v>21</v>
      </c>
      <c r="C26" s="113" t="s">
        <v>177</v>
      </c>
      <c r="D26" s="113" t="s">
        <v>178</v>
      </c>
      <c r="E26" s="229" t="s">
        <v>179</v>
      </c>
      <c r="F26" s="113" t="s">
        <v>180</v>
      </c>
    </row>
    <row r="27" spans="2:6" ht="171" x14ac:dyDescent="0.25">
      <c r="B27" s="113">
        <v>22</v>
      </c>
      <c r="C27" s="113" t="s">
        <v>181</v>
      </c>
      <c r="D27" s="113" t="s">
        <v>182</v>
      </c>
      <c r="E27" s="229" t="s">
        <v>183</v>
      </c>
      <c r="F27" s="113" t="s">
        <v>184</v>
      </c>
    </row>
    <row r="28" spans="2:6" ht="60" x14ac:dyDescent="0.25">
      <c r="B28" s="113">
        <v>23</v>
      </c>
      <c r="C28" s="113" t="s">
        <v>114</v>
      </c>
      <c r="D28" s="113" t="s">
        <v>115</v>
      </c>
      <c r="E28" s="229" t="s">
        <v>185</v>
      </c>
      <c r="F28" s="113" t="s">
        <v>117</v>
      </c>
    </row>
    <row r="29" spans="2:6" ht="85.5" x14ac:dyDescent="0.25">
      <c r="B29" s="113">
        <v>24</v>
      </c>
      <c r="C29" s="113" t="s">
        <v>128</v>
      </c>
      <c r="D29" s="113" t="s">
        <v>186</v>
      </c>
      <c r="E29" s="229" t="s">
        <v>187</v>
      </c>
      <c r="F29" s="113" t="s">
        <v>188</v>
      </c>
    </row>
    <row r="30" spans="2:6" ht="90" x14ac:dyDescent="0.25">
      <c r="B30" s="113">
        <v>25</v>
      </c>
      <c r="C30" s="113" t="s">
        <v>128</v>
      </c>
      <c r="D30" s="113" t="s">
        <v>189</v>
      </c>
      <c r="E30" s="229" t="s">
        <v>190</v>
      </c>
      <c r="F30" s="113" t="s">
        <v>188</v>
      </c>
    </row>
    <row r="31" spans="2:6" ht="57" x14ac:dyDescent="0.25">
      <c r="B31" s="113">
        <v>26</v>
      </c>
      <c r="C31" s="113" t="s">
        <v>191</v>
      </c>
      <c r="D31" s="113" t="s">
        <v>174</v>
      </c>
      <c r="E31" s="229" t="s">
        <v>192</v>
      </c>
      <c r="F31" s="113" t="s">
        <v>176</v>
      </c>
    </row>
    <row r="32" spans="2:6" ht="128.25" x14ac:dyDescent="0.25">
      <c r="B32" s="113">
        <v>27</v>
      </c>
      <c r="C32" s="113" t="s">
        <v>170</v>
      </c>
      <c r="D32" s="113" t="s">
        <v>193</v>
      </c>
      <c r="E32" s="229" t="s">
        <v>194</v>
      </c>
      <c r="F32" s="113" t="s">
        <v>195</v>
      </c>
    </row>
  </sheetData>
  <sortState xmlns:xlrd2="http://schemas.microsoft.com/office/spreadsheetml/2017/richdata2" ref="C9:F29">
    <sortCondition ref="C9:C29"/>
  </sortState>
  <mergeCells count="2">
    <mergeCell ref="C1:E1"/>
    <mergeCell ref="B3:F4"/>
  </mergeCells>
  <pageMargins left="0.81" right="0.70866141732283472" top="0.54" bottom="0.74803149606299213" header="0.31496062992125984" footer="0.17"/>
  <pageSetup scale="50"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INFORMACIÓN'!$B$17:$B$37</xm:f>
          </x14:formula1>
          <xm:sqref>C6:C32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P47"/>
  <sheetViews>
    <sheetView showGridLines="0" zoomScale="70" zoomScaleNormal="70" zoomScaleSheetLayoutView="70" workbookViewId="0">
      <selection sqref="A1:B1"/>
    </sheetView>
  </sheetViews>
  <sheetFormatPr baseColWidth="10" defaultColWidth="11.42578125" defaultRowHeight="14.25" x14ac:dyDescent="0.25"/>
  <cols>
    <col min="1" max="1" width="18.85546875" style="110" customWidth="1"/>
    <col min="2" max="2" width="43.140625" style="110" customWidth="1"/>
    <col min="3" max="3" width="32.5703125" style="110" customWidth="1"/>
    <col min="4" max="5" width="38" style="110" customWidth="1"/>
    <col min="6" max="6" width="29.85546875" style="110" customWidth="1"/>
    <col min="7" max="7" width="85.42578125" style="110" customWidth="1"/>
    <col min="8" max="8" width="22.5703125" style="110" hidden="1" customWidth="1"/>
    <col min="9" max="9" width="25.42578125" style="110" hidden="1" customWidth="1"/>
    <col min="10" max="10" width="44.42578125" style="110" hidden="1" customWidth="1"/>
    <col min="11" max="11" width="30.42578125" style="110" customWidth="1"/>
    <col min="12" max="12" width="29" style="110" customWidth="1"/>
    <col min="13" max="13" width="31.5703125" style="110" customWidth="1"/>
    <col min="14" max="14" width="21.42578125" style="115" customWidth="1"/>
    <col min="15" max="15" width="23.42578125" style="115" customWidth="1"/>
    <col min="16" max="16" width="15.140625" style="115" customWidth="1"/>
    <col min="17" max="17" width="28.5703125" style="110" customWidth="1"/>
    <col min="18" max="16384" width="11.42578125" style="110"/>
  </cols>
  <sheetData>
    <row r="1" spans="1:16" s="105" customFormat="1" ht="168" customHeight="1" thickBot="1" x14ac:dyDescent="0.3">
      <c r="A1" s="441"/>
      <c r="B1" s="442"/>
      <c r="C1" s="457" t="s">
        <v>0</v>
      </c>
      <c r="D1" s="457"/>
      <c r="E1" s="457"/>
      <c r="F1" s="457"/>
      <c r="G1" s="457"/>
      <c r="H1" s="457"/>
      <c r="I1" s="457"/>
      <c r="J1" s="457"/>
      <c r="K1" s="457"/>
      <c r="L1" s="457"/>
      <c r="M1" s="457"/>
      <c r="N1" s="457"/>
      <c r="O1" s="405" t="s">
        <v>1</v>
      </c>
      <c r="P1" s="406"/>
    </row>
    <row r="2" spans="1:16" s="105" customFormat="1" ht="18" customHeight="1" thickBot="1" x14ac:dyDescent="0.3">
      <c r="C2" s="108"/>
      <c r="D2" s="106"/>
      <c r="E2" s="106"/>
      <c r="F2" s="106"/>
      <c r="G2" s="106"/>
      <c r="H2" s="106"/>
      <c r="I2" s="106"/>
      <c r="J2" s="106"/>
      <c r="K2" s="106"/>
      <c r="L2" s="106"/>
      <c r="M2" s="109"/>
      <c r="N2" s="109"/>
    </row>
    <row r="3" spans="1:16" s="105" customFormat="1" ht="24" customHeight="1" thickBot="1" x14ac:dyDescent="0.3">
      <c r="A3" s="380" t="s">
        <v>196</v>
      </c>
      <c r="B3" s="381"/>
      <c r="C3" s="381"/>
      <c r="D3" s="381"/>
      <c r="E3" s="381"/>
      <c r="F3" s="381"/>
      <c r="G3" s="381"/>
      <c r="H3" s="381"/>
      <c r="I3" s="381"/>
      <c r="J3" s="381"/>
      <c r="K3" s="381"/>
      <c r="L3" s="381"/>
      <c r="M3" s="381"/>
      <c r="N3" s="381"/>
      <c r="O3" s="381"/>
      <c r="P3" s="382"/>
    </row>
    <row r="4" spans="1:16" ht="15" customHeight="1" x14ac:dyDescent="0.25">
      <c r="A4" s="443"/>
      <c r="B4" s="443"/>
      <c r="C4" s="445" t="s">
        <v>197</v>
      </c>
      <c r="D4" s="446"/>
      <c r="E4" s="446"/>
      <c r="F4" s="446"/>
      <c r="G4" s="446"/>
      <c r="H4" s="446"/>
      <c r="I4" s="447"/>
      <c r="J4" s="451" t="s">
        <v>198</v>
      </c>
      <c r="K4" s="452"/>
      <c r="L4" s="452"/>
      <c r="M4" s="452"/>
      <c r="N4" s="452"/>
      <c r="O4" s="452"/>
      <c r="P4" s="453"/>
    </row>
    <row r="5" spans="1:16" ht="15.75" customHeight="1" thickBot="1" x14ac:dyDescent="0.3">
      <c r="A5" s="444"/>
      <c r="B5" s="444"/>
      <c r="C5" s="448"/>
      <c r="D5" s="449"/>
      <c r="E5" s="449"/>
      <c r="F5" s="449"/>
      <c r="G5" s="449"/>
      <c r="H5" s="449"/>
      <c r="I5" s="450"/>
      <c r="J5" s="454"/>
      <c r="K5" s="455"/>
      <c r="L5" s="455"/>
      <c r="M5" s="455"/>
      <c r="N5" s="455"/>
      <c r="O5" s="455"/>
      <c r="P5" s="456"/>
    </row>
    <row r="6" spans="1:16" ht="54.75" thickBot="1" x14ac:dyDescent="0.3">
      <c r="A6" s="256" t="s">
        <v>11</v>
      </c>
      <c r="B6" s="256" t="s">
        <v>12</v>
      </c>
      <c r="C6" s="257" t="s">
        <v>199</v>
      </c>
      <c r="D6" s="257" t="s">
        <v>13</v>
      </c>
      <c r="E6" s="257" t="s">
        <v>200</v>
      </c>
      <c r="F6" s="258" t="s">
        <v>201</v>
      </c>
      <c r="G6" s="257" t="s">
        <v>202</v>
      </c>
      <c r="H6" s="259" t="s">
        <v>203</v>
      </c>
      <c r="I6" s="260" t="s">
        <v>204</v>
      </c>
      <c r="J6" s="261" t="s">
        <v>205</v>
      </c>
      <c r="K6" s="257" t="s">
        <v>206</v>
      </c>
      <c r="L6" s="257" t="s">
        <v>207</v>
      </c>
      <c r="M6" s="257" t="s">
        <v>208</v>
      </c>
      <c r="N6" s="257" t="s">
        <v>209</v>
      </c>
      <c r="O6" s="257" t="s">
        <v>210</v>
      </c>
      <c r="P6" s="257" t="s">
        <v>211</v>
      </c>
    </row>
    <row r="7" spans="1:16" s="114" customFormat="1" ht="210" x14ac:dyDescent="0.25">
      <c r="A7" s="262">
        <v>1</v>
      </c>
      <c r="B7" s="263" t="str">
        <f>+VLOOKUP(A7,'DEFINICIÓN DEL RC'!$A$6:$G$32,2,0)</f>
        <v>Acceso y Fortalecimiento a la Justicia</v>
      </c>
      <c r="C7" s="264" t="str">
        <f>+VLOOKUP(A7,'IDENTIFICACIÓN DEL RC'!$B$6:$D$33,3,0)</f>
        <v>Amenaza, intimidación o persuasión a un profesional para reportar información falsa en el contenido de un informe
Prejuicio sobre un usuario y falta de reconocimiento de logros o avances.</v>
      </c>
      <c r="D7" s="265" t="str">
        <f>+VLOOKUP(A7,'DEFINICIÓN DEL RC'!$A$6:$C$32,3,0)</f>
        <v>Posibilidad de Registro de información errada en los informes de procesos vinculados al PDJJR (Programa de Justicia Juvenil Restaurativa)</v>
      </c>
      <c r="E7" s="266" t="str">
        <f>+VLOOKUP(A7,'IDENTIFICACIÓN DEL RC'!$B$6:$F$34,5,0)</f>
        <v xml:space="preserve">Entrega de información falsa a las autoridades competentes. </v>
      </c>
      <c r="F7" s="266" t="str">
        <f>+VLOOKUP(A7,'ANÁLISIS DEL RC'!$A$6:$G$32,7,0)</f>
        <v>ZONA RIESGO MODERADO</v>
      </c>
      <c r="G7" s="26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6">
        <f>+VLOOKUP(A7,'VALORACIÓN DEL RC CON CONTROL'!$A$7:$C$31,3,0)</f>
        <v>100</v>
      </c>
      <c r="I7" s="266" t="str">
        <f>+VLOOKUP(A7,'VALORACIÓN DEL RC CON CONTROL'!$A$7:$G$31,7,0)</f>
        <v>ZONA RIESGO MODERADO</v>
      </c>
      <c r="J7" s="267" t="str">
        <f>+VLOOKUP(A7,'TRATAMIENTO DE RIESGO RESIDUAL '!$A$7:$D$31,4,0)</f>
        <v>Reducir el riesgo</v>
      </c>
      <c r="K7" s="264" t="s">
        <v>212</v>
      </c>
      <c r="L7" s="264" t="s">
        <v>213</v>
      </c>
      <c r="M7" s="264" t="s">
        <v>214</v>
      </c>
      <c r="N7" s="268" t="s">
        <v>215</v>
      </c>
      <c r="O7" s="268" t="s">
        <v>216</v>
      </c>
      <c r="P7" s="269" t="s">
        <v>217</v>
      </c>
    </row>
    <row r="8" spans="1:16" s="114" customFormat="1" ht="120" x14ac:dyDescent="0.25">
      <c r="A8" s="270">
        <v>2</v>
      </c>
      <c r="B8" s="209" t="str">
        <f>+VLOOKUP(A8,'DEFINICIÓN DEL RC'!$A$6:$G$32,2,0)</f>
        <v>Acceso y Fortalecimiento a la Justicia</v>
      </c>
      <c r="C8" s="95" t="str">
        <f>+VLOOKUP(A8,'IDENTIFICACIÓN DEL RC'!$B$6:$D$32,3,0)</f>
        <v xml:space="preserve">Desconocimiento o incumplimiento de las políticas definidas en el Plan Anticorrupción de la entidad y lineamientos de operación definidos por la dependencia </v>
      </c>
      <c r="D8" s="202" t="str">
        <f>+VLOOKUP(A8,'DEFINICIÓN DEL RC'!$A$6:$C$30,3,0)</f>
        <v>Posibilidad de actuaciones inadecuadas por parte de funcionarios y colaboradores de la Dirección de Acceso a la Justicia por el recibimiento de dadivas</v>
      </c>
      <c r="E8" s="94" t="str">
        <f>+VLOOKUP(A8,'IDENTIFICACIÓN DEL RC'!$B$6:$F$32,5,0)</f>
        <v>Desprestigio de la entidad, desconfianza en la prestación de los servicios de acceso a la justicia y procesos disciplinarios para funcionarios y colaboradores</v>
      </c>
      <c r="F8" s="439"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39">
        <f>+VLOOKUP(A8,'VALORACIÓN DEL RC CON CONTROL'!$A$7:$C$31,3,0)</f>
        <v>100</v>
      </c>
      <c r="I8" s="439" t="str">
        <f>+VLOOKUP(A8,'VALORACIÓN DEL RC CON CONTROL'!$A$7:$G$31,7,0)</f>
        <v>ZONA RIESGO EXTREMO</v>
      </c>
      <c r="J8" s="440" t="str">
        <f>+VLOOKUP(A8,'TRATAMIENTO DE RIESGO RESIDUAL '!$A$7:$D$31,4,0)</f>
        <v>Reducir el riesgo</v>
      </c>
      <c r="K8" s="95" t="s">
        <v>218</v>
      </c>
      <c r="L8" s="95" t="s">
        <v>219</v>
      </c>
      <c r="M8" s="95" t="s">
        <v>220</v>
      </c>
      <c r="N8" s="436" t="s">
        <v>221</v>
      </c>
      <c r="O8" s="436" t="s">
        <v>222</v>
      </c>
      <c r="P8" s="437" t="s">
        <v>223</v>
      </c>
    </row>
    <row r="9" spans="1:16" s="114" customFormat="1" ht="90" x14ac:dyDescent="0.25">
      <c r="A9" s="270">
        <v>2</v>
      </c>
      <c r="B9" s="209" t="str">
        <f>+VLOOKUP(A9,'DEFINICIÓN DEL RC'!$A$6:$G$32,2,0)</f>
        <v>Acceso y Fortalecimiento a la Justicia</v>
      </c>
      <c r="C9" s="95" t="str">
        <f>+VLOOKUP(A9,'IDENTIFICACIÓN DEL RC'!$B$6:$D$32,3,0)</f>
        <v xml:space="preserve">Desconocimiento o incumplimiento de las políticas definidas en el Plan Anticorrupción de la entidad y lineamientos de operación definidos por la dependencia </v>
      </c>
      <c r="D9" s="202" t="str">
        <f>+VLOOKUP(A9,'DEFINICIÓN DEL RC'!$A$6:$C$30,3,0)</f>
        <v>Posibilidad de actuaciones inadecuadas por parte de funcionarios y colaboradores de la Dirección de Acceso a la Justicia por el recibimiento de dadivas</v>
      </c>
      <c r="E9" s="94" t="str">
        <f>+VLOOKUP(A9,'IDENTIFICACIÓN DEL RC'!$B$6:$F$32,5,0)</f>
        <v>Desprestigio de la entidad, desconfianza en la prestación de los servicios de acceso a la justicia y procesos disciplinarios para funcionarios y colaboradores</v>
      </c>
      <c r="F9" s="439"/>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39"/>
      <c r="I9" s="439"/>
      <c r="J9" s="440"/>
      <c r="K9" s="95" t="s">
        <v>218</v>
      </c>
      <c r="L9" s="95" t="s">
        <v>224</v>
      </c>
      <c r="M9" s="95" t="s">
        <v>225</v>
      </c>
      <c r="N9" s="436"/>
      <c r="O9" s="436"/>
      <c r="P9" s="437"/>
    </row>
    <row r="10" spans="1:16" s="114" customFormat="1" ht="120" x14ac:dyDescent="0.25">
      <c r="A10" s="270">
        <v>3</v>
      </c>
      <c r="B10" s="209" t="str">
        <f>+VLOOKUP(A10,'DEFINICIÓN DEL RC'!$A$6:$G$32,2,0)</f>
        <v>Acceso y Fortalecimiento a la Justicia</v>
      </c>
      <c r="C10" s="95" t="str">
        <f>+VLOOKUP(A10,'IDENTIFICACIÓN DEL RC'!$B$6:$D$32,3,0)</f>
        <v>Con el ánimo de reportar el cumplimiento de metas trazadas en el Plan de Acción de la Dirección de Acceso a la Justicia, algunos equipos territoriales reportar información incoherente de acuerdo con las metas.</v>
      </c>
      <c r="D10" s="202" t="str">
        <f>+VLOOKUP(A10,'DEFINICIÓN DEL RC'!$A$6:$C$30,3,0)</f>
        <v>Posibilidad de presentar Inconsistencias en los reportes relacionados al Plan de Acción a la Justicia</v>
      </c>
      <c r="E10" s="94" t="str">
        <f>+VLOOKUP(A10,'IDENTIFICACIÓN DEL RC'!$B$6:$F$32,5,0)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226</v>
      </c>
      <c r="L10" s="95" t="s">
        <v>224</v>
      </c>
      <c r="M10" s="95" t="s">
        <v>227</v>
      </c>
      <c r="N10" s="203" t="s">
        <v>228</v>
      </c>
      <c r="O10" s="203" t="s">
        <v>229</v>
      </c>
      <c r="P10" s="271" t="s">
        <v>230</v>
      </c>
    </row>
    <row r="11" spans="1:16" s="114" customFormat="1" ht="345" x14ac:dyDescent="0.25">
      <c r="A11" s="270">
        <v>4</v>
      </c>
      <c r="B11" s="209" t="str">
        <f>+VLOOKUP(A11,'DEFINICIÓN DEL RC'!$A$6:$G$32,2,0)</f>
        <v>Gestión Integral a las Personas Privadas de la Libertad -PPL-</v>
      </c>
      <c r="C11" s="95" t="str">
        <f>+VLOOKUP(A11,'IDENTIFICACIÓN DEL RC'!$B$6:$D$32,3,0)</f>
        <v>Soborno a los funcionarios encargados de la oferta de estos servicios para acelerar tramites o adulterar documentación</v>
      </c>
      <c r="D11" s="202"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RC'!$B$6:$F$32,5,0)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231</v>
      </c>
      <c r="L11" s="95" t="s">
        <v>232</v>
      </c>
      <c r="M11" s="95" t="s">
        <v>233</v>
      </c>
      <c r="N11" s="203" t="s">
        <v>234</v>
      </c>
      <c r="O11" s="203" t="s">
        <v>235</v>
      </c>
      <c r="P11" s="271" t="s">
        <v>236</v>
      </c>
    </row>
    <row r="12" spans="1:16" s="114" customFormat="1" ht="105" x14ac:dyDescent="0.25">
      <c r="A12" s="270">
        <v>5</v>
      </c>
      <c r="B12" s="209" t="str">
        <f>+VLOOKUP(A12,'DEFINICIÓN DEL RC'!$A$6:$G$32,2,0)</f>
        <v>Gestión Integral a las Personas Privadas de la Libertad -PPL-</v>
      </c>
      <c r="C12" s="95" t="str">
        <f>+VLOOKUP(A12,'IDENTIFICACIÓN DEL RC'!$B$6:$D$32,3,0)</f>
        <v>Dadivas a los funcionarios encargados de la custodia y vigilancia en beneficio particular de las PPL en la prestación del servicio</v>
      </c>
      <c r="D12" s="202" t="str">
        <f>+VLOOKUP(A12,'DEFINICIÓN DEL RC'!$A$6:$C$30,3,0)</f>
        <v>Posibilidad de Beneficio a particulares o a terceros derivados de la Custodia y Vigilancia a las PPL</v>
      </c>
      <c r="E12" s="94" t="str">
        <f>+VLOOKUP(A12,'IDENTIFICACIÓN DEL RC'!$B$6:$F$32,5,0)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237</v>
      </c>
      <c r="L12" s="95" t="s">
        <v>238</v>
      </c>
      <c r="M12" s="95" t="s">
        <v>239</v>
      </c>
      <c r="N12" s="203" t="s">
        <v>240</v>
      </c>
      <c r="O12" s="203" t="s">
        <v>241</v>
      </c>
      <c r="P12" s="271" t="s">
        <v>242</v>
      </c>
    </row>
    <row r="13" spans="1:16" s="114" customFormat="1" ht="195" x14ac:dyDescent="0.25">
      <c r="A13" s="270">
        <v>6</v>
      </c>
      <c r="B13" s="209" t="str">
        <f>+VLOOKUP(A13,'DEFINICIÓN DEL RC'!$A$6:$G$32,2,0)</f>
        <v>Gestión Integral a las Personas Privadas de la Libertad -PPL-</v>
      </c>
      <c r="C13" s="95" t="str">
        <f>+VLOOKUP(A13,'IDENTIFICACIÓN DEL RC'!$B$6:$D$32,3,0)</f>
        <v>Dadivas a los funcionarios encargados del proceso de tramite Jurídico en beneficio particular de las PPL</v>
      </c>
      <c r="D13" s="202" t="str">
        <f>+VLOOKUP(A13,'DEFINICIÓN DEL RC'!$A$6:$C$30,3,0)</f>
        <v>Posibilidad de Beneficio a particulares o a terceros derivados de los trámites Jurídicos</v>
      </c>
      <c r="E13" s="94" t="str">
        <f>+VLOOKUP(A13,'IDENTIFICACIÓN DEL RC'!$B$6:$F$32,5,0)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243</v>
      </c>
      <c r="L13" s="95" t="s">
        <v>232</v>
      </c>
      <c r="M13" s="95" t="s">
        <v>244</v>
      </c>
      <c r="N13" s="203" t="s">
        <v>245</v>
      </c>
      <c r="O13" s="203" t="s">
        <v>246</v>
      </c>
      <c r="P13" s="271" t="s">
        <v>247</v>
      </c>
    </row>
    <row r="14" spans="1:16" s="114" customFormat="1" ht="180" x14ac:dyDescent="0.25">
      <c r="A14" s="270">
        <v>7</v>
      </c>
      <c r="B14" s="209" t="str">
        <f>+VLOOKUP(A14,'DEFINICIÓN DEL RC'!$A$6:$G$32,2,0)</f>
        <v>Control Disciplinario</v>
      </c>
      <c r="C14" s="95" t="str">
        <f>+VLOOKUP(A14,'IDENTIFICACIÓN DEL RC'!$B$6:$D$32,3,0)</f>
        <v xml:space="preserve">Pagos o presiones indebidas a los servidores de la oficina a fin de llevar a cabo incorrecta manipulación de los expedientes e impedir el normal desarrollo de la investigación disciplinaria </v>
      </c>
      <c r="D14" s="202" t="str">
        <f>+VLOOKUP(A14,'DEFINICIÓN DEL RC'!$A$6:$C$30,3,0)</f>
        <v>Posibilidad de desviaciones en las Investigaciones originadas por prácticas indebidas</v>
      </c>
      <c r="E14" s="94" t="str">
        <f>+VLOOKUP(A14,'IDENTIFICACIÓN DEL RC'!$B$6:$F$32,5,0)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248</v>
      </c>
      <c r="L14" s="95" t="s">
        <v>249</v>
      </c>
      <c r="M14" s="95" t="s">
        <v>250</v>
      </c>
      <c r="N14" s="203" t="s">
        <v>251</v>
      </c>
      <c r="O14" s="203" t="s">
        <v>252</v>
      </c>
      <c r="P14" s="271" t="s">
        <v>253</v>
      </c>
    </row>
    <row r="15" spans="1:16" s="114" customFormat="1" ht="195" x14ac:dyDescent="0.25">
      <c r="A15" s="270">
        <v>8</v>
      </c>
      <c r="B15" s="209" t="str">
        <f>+VLOOKUP(A15,'DEFINICIÓN DEL RC'!$A$6:$G$32,2,0)</f>
        <v>Administración de Bienes Muebles e Inmuebles para el Fortalecimiento de las Capacidades Operativas</v>
      </c>
      <c r="C15" s="95" t="str">
        <f>+VLOOKUP(A15,'IDENTIFICACIÓN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2" t="str">
        <f>+VLOOKUP(A15,'DEFINICIÓN DEL RC'!$A$6:$C$30,3,0)</f>
        <v>Posibilidad de suministro de combustible por parte de los proveedores a vehículos que no son de propiedad o no están a cargo de la SDSCJ para beneficio propio o de terceros</v>
      </c>
      <c r="E15" s="94" t="str">
        <f>+VLOOKUP(A15,'IDENTIFICACIÓN DEL RC'!$B$6:$F$32,5,0)</f>
        <v>1. Incumplimiento a las obligaciones contractuales.
2. Perdida de confianza en lo público
3. Detrimento patrimonial
4. Enriquecimiento ilícito de contratistas y/o servidores públicos</v>
      </c>
      <c r="F15" s="439"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439">
        <f>+VLOOKUP(A15,'VALORACIÓN DEL RC CON CONTROL'!$A$7:$C$31,3,0)</f>
        <v>96.666666666666671</v>
      </c>
      <c r="I15" s="439" t="str">
        <f>+VLOOKUP(A15,'VALORACIÓN DEL RC CON CONTROL'!$A$7:$G$31,7,0)</f>
        <v>ZONA RIESGO EXTREMO</v>
      </c>
      <c r="J15" s="440" t="str">
        <f>+VLOOKUP(A15,'TRATAMIENTO DE RIESGO RESIDUAL '!$A$7:$D$31,4,0)</f>
        <v>Reducir el riesgo</v>
      </c>
      <c r="K15" s="95" t="s">
        <v>254</v>
      </c>
      <c r="L15" s="95" t="s">
        <v>232</v>
      </c>
      <c r="M15" s="95" t="s">
        <v>255</v>
      </c>
      <c r="N15" s="436" t="s">
        <v>221</v>
      </c>
      <c r="O15" s="436" t="s">
        <v>222</v>
      </c>
      <c r="P15" s="437" t="s">
        <v>223</v>
      </c>
    </row>
    <row r="16" spans="1:16" s="114" customFormat="1" ht="195" x14ac:dyDescent="0.25">
      <c r="A16" s="270">
        <v>8</v>
      </c>
      <c r="B16" s="209" t="str">
        <f>+VLOOKUP(A16,'DEFINICIÓN DEL RC'!$A$6:$G$32,2,0)</f>
        <v>Administración de Bienes Muebles e Inmuebles para el Fortalecimiento de las Capacidades Operativas</v>
      </c>
      <c r="C16" s="95" t="str">
        <f>+VLOOKUP(A16,'IDENTIFICACIÓN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2" t="str">
        <f>+VLOOKUP(A16,'DEFINICIÓN DEL RC'!$A$6:$C$30,3,0)</f>
        <v>Posibilidad de suministro de combustible por parte de los proveedores a vehículos que no son de propiedad o no están a cargo de la SDSCJ para beneficio propio o de terceros</v>
      </c>
      <c r="E16" s="94" t="str">
        <f>+VLOOKUP(A16,'IDENTIFICACIÓN DEL RC'!$B$6:$F$32,5,0)</f>
        <v>1. Incumplimiento a las obligaciones contractuales.
2. Perdida de confianza en lo público
3. Detrimento patrimonial
4. Enriquecimiento ilícito de contratistas y/o servidores públicos</v>
      </c>
      <c r="F16" s="439"/>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39"/>
      <c r="I16" s="439"/>
      <c r="J16" s="440"/>
      <c r="K16" s="95" t="s">
        <v>254</v>
      </c>
      <c r="L16" s="95" t="s">
        <v>232</v>
      </c>
      <c r="M16" s="95" t="s">
        <v>256</v>
      </c>
      <c r="N16" s="436"/>
      <c r="O16" s="436"/>
      <c r="P16" s="437"/>
    </row>
    <row r="17" spans="1:16" s="114" customFormat="1" ht="195" x14ac:dyDescent="0.25">
      <c r="A17" s="270">
        <v>8</v>
      </c>
      <c r="B17" s="209" t="str">
        <f>+VLOOKUP(A17,'DEFINICIÓN DEL RC'!$A$6:$G$32,2,0)</f>
        <v>Administración de Bienes Muebles e Inmuebles para el Fortalecimiento de las Capacidades Operativas</v>
      </c>
      <c r="C17" s="95" t="str">
        <f>+VLOOKUP(A17,'IDENTIFICACIÓN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2" t="str">
        <f>+VLOOKUP(A17,'DEFINICIÓN DEL RC'!$A$6:$C$30,3,0)</f>
        <v>Posibilidad de suministro de combustible por parte de los proveedores a vehículos que no son de propiedad o no están a cargo de la SDSCJ para beneficio propio o de terceros</v>
      </c>
      <c r="E17" s="94" t="str">
        <f>+VLOOKUP(A17,'IDENTIFICACIÓN DEL RC'!$B$6:$F$32,5,0)</f>
        <v>1. Incumplimiento a las obligaciones contractuales.
2. Perdida de confianza en lo público
3. Detrimento patrimonial
4. Enriquecimiento ilícito de contratistas y/o servidores públicos</v>
      </c>
      <c r="F17" s="439"/>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39"/>
      <c r="I17" s="439"/>
      <c r="J17" s="440"/>
      <c r="K17" s="95" t="s">
        <v>254</v>
      </c>
      <c r="L17" s="95" t="s">
        <v>249</v>
      </c>
      <c r="M17" s="95" t="s">
        <v>257</v>
      </c>
      <c r="N17" s="436"/>
      <c r="O17" s="436"/>
      <c r="P17" s="437"/>
    </row>
    <row r="18" spans="1:16" s="114" customFormat="1" ht="165" x14ac:dyDescent="0.25">
      <c r="A18" s="270">
        <v>9</v>
      </c>
      <c r="B18" s="209" t="str">
        <f>+VLOOKUP(A18,'DEFINICIÓN DEL RC'!$A$6:$G$32,2,0)</f>
        <v>Gestión de Comunicaciones Estratégicas</v>
      </c>
      <c r="C18" s="95" t="str">
        <f>+VLOOKUP(A18,'IDENTIFICACIÓN DEL RC'!$B$6:$D$32,3,0)</f>
        <v>Ausencia de protocolos de Custodia de la información confidencial de la Institución.
Inoperancia de algunos funcionarios.
Incumplimiento de funciones por acción u omisión.
Falta de capacitación para los funcionarios.</v>
      </c>
      <c r="D18" s="202" t="str">
        <f>+VLOOKUP(A18,'DEFINICIÓN DEL RC'!$A$6:$C$30,3,0)</f>
        <v>Posibilidad de Filtración o manejo inadecuado de información por parte de funcionarios de la entidad.</v>
      </c>
      <c r="E18" s="94" t="str">
        <f>+VLOOKUP(A18,'IDENTIFICACIÓN DEL RC'!$B$6:$F$32,5,0)</f>
        <v>Mala Imagen.
Perdida de Credibilidad.
Detrimento de la Imagen Publica.</v>
      </c>
      <c r="F18" s="439"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39">
        <f>+VLOOKUP(A18,'VALORACIÓN DEL RC CON CONTROL'!$A$7:$C$31,3,0)</f>
        <v>100</v>
      </c>
      <c r="I18" s="439" t="str">
        <f>+VLOOKUP(A18,'VALORACIÓN DEL RC CON CONTROL'!$A$7:$G$31,7,0)</f>
        <v>ZONA RIESGO EXTREMO</v>
      </c>
      <c r="J18" s="72" t="str">
        <f>+VLOOKUP(A18,'TRATAMIENTO DE RIESGO RESIDUAL '!$A$7:$D$31,4,0)</f>
        <v>Reducir el riesgo</v>
      </c>
      <c r="K18" s="95" t="s">
        <v>258</v>
      </c>
      <c r="L18" s="95" t="s">
        <v>259</v>
      </c>
      <c r="M18" s="95" t="s">
        <v>260</v>
      </c>
      <c r="N18" s="436" t="s">
        <v>261</v>
      </c>
      <c r="O18" s="436" t="s">
        <v>262</v>
      </c>
      <c r="P18" s="437" t="s">
        <v>263</v>
      </c>
    </row>
    <row r="19" spans="1:16" s="114" customFormat="1" ht="135" x14ac:dyDescent="0.25">
      <c r="A19" s="270">
        <v>9</v>
      </c>
      <c r="B19" s="209" t="str">
        <f>+VLOOKUP(A19,'DEFINICIÓN DEL RC'!$A$6:$G$32,2,0)</f>
        <v>Gestión de Comunicaciones Estratégicas</v>
      </c>
      <c r="C19" s="95" t="str">
        <f>+VLOOKUP(A19,'IDENTIFICACIÓN DEL RC'!$B$6:$D$32,3,0)</f>
        <v>Ausencia de protocolos de Custodia de la información confidencial de la Institución.
Inoperancia de algunos funcionarios.
Incumplimiento de funciones por acción u omisión.
Falta de capacitación para los funcionarios.</v>
      </c>
      <c r="D19" s="202" t="str">
        <f>+VLOOKUP(A19,'DEFINICIÓN DEL RC'!$A$6:$C$30,3,0)</f>
        <v>Posibilidad de Filtración o manejo inadecuado de información por parte de funcionarios de la entidad.</v>
      </c>
      <c r="E19" s="94" t="str">
        <f>+VLOOKUP(A19,'IDENTIFICACIÓN DEL RC'!$B$6:$F$32,5,0)</f>
        <v>Mala Imagen.
Perdida de Credibilidad.
Detrimento de la Imagen Publica.</v>
      </c>
      <c r="F19" s="439"/>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439"/>
      <c r="I19" s="439"/>
      <c r="J19" s="72" t="str">
        <f>+VLOOKUP(A19,'TRATAMIENTO DE RIESGO RESIDUAL '!$A$7:$D$31,4,0)</f>
        <v>Reducir el riesgo</v>
      </c>
      <c r="K19" s="95" t="s">
        <v>264</v>
      </c>
      <c r="L19" s="95" t="s">
        <v>265</v>
      </c>
      <c r="M19" s="95" t="s">
        <v>266</v>
      </c>
      <c r="N19" s="436"/>
      <c r="O19" s="436"/>
      <c r="P19" s="437"/>
    </row>
    <row r="20" spans="1:16" s="114" customFormat="1" ht="195" x14ac:dyDescent="0.25">
      <c r="A20" s="270">
        <v>10</v>
      </c>
      <c r="B20" s="209" t="str">
        <f>+VLOOKUP(A20,'DEFINICIÓN DEL RC'!$A$6:$G$32,2,0)</f>
        <v>Gestión de Emergencias</v>
      </c>
      <c r="C20" s="95" t="str">
        <f>+VLOOKUP(A20,'IDENTIFICACIÓN DEL RC'!$B$6:$D$32,3,0)</f>
        <v>Indisponibilidad, manipulación, alteración, perdida o mal uso de la información por parte del personal del C4, Operadores externos, así como terceros no vinculados al C4.
Posible pérdida de documentos o información pública</v>
      </c>
      <c r="D20" s="202"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39"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39">
        <f>+VLOOKUP(A20,'VALORACIÓN DEL RC CON CONTROL'!$A$7:$C$31,3,0)</f>
        <v>98.333333333333329</v>
      </c>
      <c r="I20" s="439" t="str">
        <f>+VLOOKUP(A20,'VALORACIÓN DEL RC CON CONTROL'!$A$7:$G$31,7,0)</f>
        <v>ZONA RIESGO ALTO</v>
      </c>
      <c r="J20" s="440" t="str">
        <f>+VLOOKUP(A20,'TRATAMIENTO DE RIESGO RESIDUAL '!$A$7:$D$31,4,0)</f>
        <v>Reducir el riesgo</v>
      </c>
      <c r="K20" s="95" t="s">
        <v>267</v>
      </c>
      <c r="L20" s="95" t="s">
        <v>249</v>
      </c>
      <c r="M20" s="95" t="s">
        <v>268</v>
      </c>
      <c r="N20" s="436" t="s">
        <v>269</v>
      </c>
      <c r="O20" s="436" t="s">
        <v>262</v>
      </c>
      <c r="P20" s="437" t="s">
        <v>263</v>
      </c>
    </row>
    <row r="21" spans="1:16" s="114" customFormat="1" ht="195" x14ac:dyDescent="0.25">
      <c r="A21" s="270">
        <v>10</v>
      </c>
      <c r="B21" s="209" t="str">
        <f>+VLOOKUP(A21,'DEFINICIÓN DEL RC'!$A$6:$G$32,2,0)</f>
        <v>Gestión de Emergencias</v>
      </c>
      <c r="C21" s="95" t="str">
        <f>+VLOOKUP(A21,'IDENTIFICACIÓN DEL RC'!$B$6:$D$32,3,0)</f>
        <v>Indisponibilidad, manipulación, alteración, perdida o mal uso de la información por parte del personal del C4, Operadores externos, así como terceros no vinculados al C4.
Posible pérdida de documentos o información pública</v>
      </c>
      <c r="D21" s="202"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39"/>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39"/>
      <c r="I21" s="439"/>
      <c r="J21" s="440"/>
      <c r="K21" s="95" t="s">
        <v>270</v>
      </c>
      <c r="L21" s="95" t="s">
        <v>249</v>
      </c>
      <c r="M21" s="95" t="s">
        <v>271</v>
      </c>
      <c r="N21" s="436"/>
      <c r="O21" s="436"/>
      <c r="P21" s="437"/>
    </row>
    <row r="22" spans="1:16" s="114" customFormat="1" ht="195" x14ac:dyDescent="0.25">
      <c r="A22" s="270">
        <v>10</v>
      </c>
      <c r="B22" s="209" t="str">
        <f>+VLOOKUP(A22,'DEFINICIÓN DEL RC'!$A$6:$G$32,2,0)</f>
        <v>Gestión de Emergencias</v>
      </c>
      <c r="C22" s="95" t="str">
        <f>+VLOOKUP(A22,'IDENTIFICACIÓN DEL RC'!$B$6:$D$32,3,0)</f>
        <v>Indisponibilidad, manipulación, alteración, perdida o mal uso de la información por parte del personal del C4, Operadores externos, así como terceros no vinculados al C4.
Posible pérdida de documentos o información pública</v>
      </c>
      <c r="D22" s="202"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39"/>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39"/>
      <c r="I22" s="439"/>
      <c r="J22" s="440"/>
      <c r="K22" s="95" t="s">
        <v>272</v>
      </c>
      <c r="L22" s="95" t="s">
        <v>273</v>
      </c>
      <c r="M22" s="95" t="s">
        <v>274</v>
      </c>
      <c r="N22" s="436"/>
      <c r="O22" s="436"/>
      <c r="P22" s="437"/>
    </row>
    <row r="23" spans="1:16" s="114" customFormat="1" ht="105" x14ac:dyDescent="0.25">
      <c r="A23" s="270">
        <v>11</v>
      </c>
      <c r="B23" s="209" t="str">
        <f>+VLOOKUP(A23,'DEFINICIÓN DEL RC'!$A$6:$G$32,2,0)</f>
        <v>Gestión Documental</v>
      </c>
      <c r="C23" s="95" t="str">
        <f>+VLOOKUP(A23,'IDENTIFICACIÓN DEL RC'!$B$6:$D$32,3,0)</f>
        <v xml:space="preserve">Desconocimiento o incumplimiento de las políticas y procedimientos de Gestión Documental. </v>
      </c>
      <c r="D23" s="202"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RC'!$B$6:$F$32,5,0)</f>
        <v>* Desactualización de Inventario documental.
* Reconstrucción documental.
* Fraudes, Acciones ilícitas.
* Apertura de Investigación disciplinaria.</v>
      </c>
      <c r="F23" s="439"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39" t="str">
        <f>+VLOOKUP(A23,'VALORACIÓN DEL RC CON CONTROL'!$A$7:$G$31,7,0)</f>
        <v>ZONA RIESGO ALTO</v>
      </c>
      <c r="J23" s="440" t="str">
        <f>+VLOOKUP(A23,'TRATAMIENTO DE RIESGO RESIDUAL '!$A$7:$D$31,4,0)</f>
        <v>Reducir el riesgo</v>
      </c>
      <c r="K23" s="95" t="s">
        <v>275</v>
      </c>
      <c r="L23" s="95" t="s">
        <v>224</v>
      </c>
      <c r="M23" s="95" t="s">
        <v>276</v>
      </c>
      <c r="N23" s="436" t="s">
        <v>221</v>
      </c>
      <c r="O23" s="436" t="s">
        <v>222</v>
      </c>
      <c r="P23" s="437" t="s">
        <v>223</v>
      </c>
    </row>
    <row r="24" spans="1:16" s="114" customFormat="1" ht="105" x14ac:dyDescent="0.25">
      <c r="A24" s="270">
        <v>11</v>
      </c>
      <c r="B24" s="209" t="str">
        <f>+VLOOKUP(A24,'DEFINICIÓN DEL RC'!$A$6:$G$32,2,0)</f>
        <v>Gestión Documental</v>
      </c>
      <c r="C24" s="95" t="str">
        <f>+VLOOKUP(A24,'IDENTIFICACIÓN DEL RC'!$B$6:$D$32,3,0)</f>
        <v xml:space="preserve">Desconocimiento o incumplimiento de las políticas y procedimientos de Gestión Documental. </v>
      </c>
      <c r="D24" s="202"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RC'!$B$6:$F$32,5,0)</f>
        <v>* Desactualización de Inventario documental.
* Reconstrucción documental.
* Fraudes, Acciones ilícitas.
* Apertura de Investigación disciplinaria.</v>
      </c>
      <c r="F24" s="439"/>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39"/>
      <c r="J24" s="440"/>
      <c r="K24" s="95" t="s">
        <v>275</v>
      </c>
      <c r="L24" s="95" t="s">
        <v>277</v>
      </c>
      <c r="M24" s="95" t="s">
        <v>278</v>
      </c>
      <c r="N24" s="436"/>
      <c r="O24" s="436"/>
      <c r="P24" s="437"/>
    </row>
    <row r="25" spans="1:16" ht="90" x14ac:dyDescent="0.25">
      <c r="A25" s="270">
        <v>11</v>
      </c>
      <c r="B25" s="209" t="str">
        <f>+VLOOKUP(A25,'DEFINICIÓN DEL RC'!$A$6:$G$32,2,0)</f>
        <v>Gestión Documental</v>
      </c>
      <c r="C25" s="95" t="str">
        <f>+VLOOKUP(A25,'IDENTIFICACIÓN DEL RC'!$B$6:$D$32,3,0)</f>
        <v xml:space="preserve">Desconocimiento o incumplimiento de las políticas y procedimientos de Gestión Documental. </v>
      </c>
      <c r="D25" s="202"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RC'!$B$6:$F$32,5,0)</f>
        <v>* Desactualización de Inventario documental.
* Reconstrucción documental.
* Fraudes, Acciones ilícitas.
* Apertura de Investigación disciplinaria.</v>
      </c>
      <c r="F25" s="439"/>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39"/>
      <c r="J25" s="440"/>
      <c r="K25" s="95" t="s">
        <v>279</v>
      </c>
      <c r="L25" s="95" t="s">
        <v>232</v>
      </c>
      <c r="M25" s="95" t="s">
        <v>280</v>
      </c>
      <c r="N25" s="436"/>
      <c r="O25" s="436"/>
      <c r="P25" s="437"/>
    </row>
    <row r="26" spans="1:16" ht="90" x14ac:dyDescent="0.25">
      <c r="A26" s="270">
        <v>12</v>
      </c>
      <c r="B26" s="209" t="str">
        <f>+VLOOKUP(A26,'DEFINICIÓN DEL RC'!$A$6:$G$32,2,0)</f>
        <v>Gestión de Recursos Físicos al Servicio de la Entidad</v>
      </c>
      <c r="C26" s="95" t="str">
        <f>+VLOOKUP(A26,'IDENTIFICACIÓN DEL RC'!$B$6:$D$32,3,0)</f>
        <v>Incumplimiento por parte de los servidores de lo establecido en las resoluciones, circulares, procedimientos y políticas, para la administración de bienes.</v>
      </c>
      <c r="D26" s="202"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RC'!$B$6:$F$32,5,0)</f>
        <v>* Afectación en la prestación del servicio.
* Detrimento patrimonial.
* Investigaciones disciplinarias.
* Generación de hallazgos por parte de Entes de Control.</v>
      </c>
      <c r="F26" s="439"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39">
        <f>+VLOOKUP(A26,'VALORACIÓN DEL RC CON CONTROL'!$A$7:$C$31,3,0)</f>
        <v>98.333333333333329</v>
      </c>
      <c r="I26" s="439" t="str">
        <f>+VLOOKUP(A26,'VALORACIÓN DEL RC CON CONTROL'!$A$7:$G$31,7,0)</f>
        <v>ZONA RIESGO ALTO</v>
      </c>
      <c r="J26" s="72" t="str">
        <f>+VLOOKUP(A26,'TRATAMIENTO DE RIESGO RESIDUAL '!$A$7:$D$31,4,0)</f>
        <v>Reducir el riesgo</v>
      </c>
      <c r="K26" s="95" t="s">
        <v>281</v>
      </c>
      <c r="L26" s="95" t="s">
        <v>277</v>
      </c>
      <c r="M26" s="95" t="s">
        <v>282</v>
      </c>
      <c r="N26" s="436" t="s">
        <v>221</v>
      </c>
      <c r="O26" s="436" t="s">
        <v>222</v>
      </c>
      <c r="P26" s="437" t="s">
        <v>223</v>
      </c>
    </row>
    <row r="27" spans="1:16" ht="105" x14ac:dyDescent="0.25">
      <c r="A27" s="270">
        <v>12</v>
      </c>
      <c r="B27" s="209" t="str">
        <f>+VLOOKUP(A27,'DEFINICIÓN DEL RC'!$A$6:$G$32,2,0)</f>
        <v>Gestión de Recursos Físicos al Servicio de la Entidad</v>
      </c>
      <c r="C27" s="95" t="str">
        <f>+VLOOKUP(A27,'IDENTIFICACIÓN DEL RC'!$B$6:$D$32,3,0)</f>
        <v>Incumplimiento por parte de los servidores de lo establecido en las resoluciones, circulares, procedimientos y políticas, para la administración de bienes.</v>
      </c>
      <c r="D27" s="202"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RC'!$B$6:$F$32,5,0)</f>
        <v>* Afectación en la prestación del servicio.
* Detrimento patrimonial.
* Investigaciones disciplinarias.
* Generación de hallazgos por parte de Entes de Control.</v>
      </c>
      <c r="F27" s="439"/>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39"/>
      <c r="I27" s="439"/>
      <c r="J27" s="72" t="str">
        <f>+VLOOKUP(A27,'TRATAMIENTO DE RIESGO RESIDUAL '!$A$7:$D$31,4,0)</f>
        <v>Reducir el riesgo</v>
      </c>
      <c r="K27" s="95" t="s">
        <v>281</v>
      </c>
      <c r="L27" s="95" t="s">
        <v>224</v>
      </c>
      <c r="M27" s="95" t="s">
        <v>283</v>
      </c>
      <c r="N27" s="436"/>
      <c r="O27" s="436"/>
      <c r="P27" s="437"/>
    </row>
    <row r="28" spans="1:16" ht="90" x14ac:dyDescent="0.25">
      <c r="A28" s="270">
        <v>12</v>
      </c>
      <c r="B28" s="209" t="str">
        <f>+VLOOKUP(A28,'DEFINICIÓN DEL RC'!$A$6:$G$32,2,0)</f>
        <v>Gestión de Recursos Físicos al Servicio de la Entidad</v>
      </c>
      <c r="C28" s="95" t="str">
        <f>+VLOOKUP(A28,'IDENTIFICACIÓN DEL RC'!$B$6:$D$32,3,0)</f>
        <v>Incumplimiento por parte de los servidores de lo establecido en las resoluciones, circulares, procedimientos y políticas, para la administración de bienes.</v>
      </c>
      <c r="D28" s="202"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RC'!$B$6:$F$32,5,0)</f>
        <v>* Afectación en la prestación del servicio.
* Detrimento patrimonial.
* Investigaciones disciplinarias.
* Generación de hallazgos por parte de Entes de Control.</v>
      </c>
      <c r="F28" s="439"/>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39"/>
      <c r="I28" s="439"/>
      <c r="J28" s="72" t="str">
        <f>+VLOOKUP(A28,'TRATAMIENTO DE RIESGO RESIDUAL '!$A$7:$D$31,4,0)</f>
        <v>Reducir el riesgo</v>
      </c>
      <c r="K28" s="95" t="s">
        <v>281</v>
      </c>
      <c r="L28" s="95" t="s">
        <v>265</v>
      </c>
      <c r="M28" s="95" t="s">
        <v>284</v>
      </c>
      <c r="N28" s="436"/>
      <c r="O28" s="436"/>
      <c r="P28" s="437"/>
    </row>
    <row r="29" spans="1:16" ht="135" x14ac:dyDescent="0.25">
      <c r="A29" s="270">
        <v>13</v>
      </c>
      <c r="B29" s="209" t="str">
        <f>+VLOOKUP(A29,'DEFINICIÓN DEL RC'!$A$6:$G$32,2,0)</f>
        <v>Gestión de Seguridad y Convivencia</v>
      </c>
      <c r="C29" s="95" t="str">
        <f>+VLOOKUP(A29,'IDENTIFICACIÓN DEL RC'!$B$6:$D$32,3,0)</f>
        <v>Ausencia de una cultura de la seguridad de la información que garantice que el funcionario o contratista conozca sus deberes y responsabilidades en la preservación de la confidencialidad de la información</v>
      </c>
      <c r="D29" s="202" t="str">
        <f>+VLOOKUP(A29,'DEFINICIÓN DEL RC'!$A$6:$C$30,3,0)</f>
        <v>Posibilidad de pérdida económica y reputacional por demandas a la entidad por el uso indebido de información confidencial a terceros por parte de funcionarios</v>
      </c>
      <c r="E29" s="94" t="str">
        <f>+VLOOKUP(A29,'IDENTIFICACIÓN DEL RC'!$B$6:$F$32,5,0)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285</v>
      </c>
      <c r="L29" s="95" t="s">
        <v>219</v>
      </c>
      <c r="M29" s="95" t="s">
        <v>286</v>
      </c>
      <c r="N29" s="203" t="s">
        <v>287</v>
      </c>
      <c r="O29" s="203" t="s">
        <v>288</v>
      </c>
      <c r="P29" s="271" t="s">
        <v>289</v>
      </c>
    </row>
    <row r="30" spans="1:16" ht="150" x14ac:dyDescent="0.25">
      <c r="A30" s="270">
        <v>14</v>
      </c>
      <c r="B30" s="209" t="str">
        <f>+VLOOKUP(A30,'DEFINICIÓN DEL RC'!$A$6:$G$32,2,0)</f>
        <v>Gestión de Tecnologías de la Información</v>
      </c>
      <c r="C30" s="95" t="str">
        <f>+VLOOKUP(A30,'IDENTIFICACIÓN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2"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RC'!$B$6:$F$32,5,0)</f>
        <v>Divulgación de información clasificada o reservada de la entidad. Sanciones a la entidad por inadecuada protección de datos personales. Perdida de imagen reputacional de la entidad. Vicio en los procesos de contratación.</v>
      </c>
      <c r="F30" s="439"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39">
        <f>+VLOOKUP(A30,'VALORACIÓN DEL RC CON CONTROL'!$A$7:$C$31,3,0)</f>
        <v>100</v>
      </c>
      <c r="I30" s="439" t="str">
        <f>+VLOOKUP(A30,'VALORACIÓN DEL RC CON CONTROL'!$A$7:$G$31,7,0)</f>
        <v>ZONA RIESGO EXTREMO</v>
      </c>
      <c r="J30" s="440" t="str">
        <f>+VLOOKUP(A30,'TRATAMIENTO DE RIESGO RESIDUAL '!$A$7:$D$31,4,0)</f>
        <v>Reducir el riesgo</v>
      </c>
      <c r="K30" s="95" t="s">
        <v>290</v>
      </c>
      <c r="L30" s="95" t="s">
        <v>232</v>
      </c>
      <c r="M30" s="95" t="s">
        <v>291</v>
      </c>
      <c r="N30" s="436" t="s">
        <v>269</v>
      </c>
      <c r="O30" s="436" t="s">
        <v>292</v>
      </c>
      <c r="P30" s="437" t="s">
        <v>293</v>
      </c>
    </row>
    <row r="31" spans="1:16" ht="150" x14ac:dyDescent="0.25">
      <c r="A31" s="270">
        <v>14</v>
      </c>
      <c r="B31" s="209" t="str">
        <f>+VLOOKUP(A31,'DEFINICIÓN DEL RC'!$A$6:$G$32,2,0)</f>
        <v>Gestión de Tecnologías de la Información</v>
      </c>
      <c r="C31" s="95" t="str">
        <f>+VLOOKUP(A31,'IDENTIFICACIÓN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2"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RC'!$B$6:$F$32,5,0)</f>
        <v>Divulgación de información clasificada o reservada de la entidad. Sanciones a la entidad por inadecuada protección de datos personales. Perdida de imagen reputacional de la entidad. Vicio en los procesos de contratación.</v>
      </c>
      <c r="F31" s="439"/>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39"/>
      <c r="I31" s="439"/>
      <c r="J31" s="440"/>
      <c r="K31" s="95" t="s">
        <v>294</v>
      </c>
      <c r="L31" s="95" t="s">
        <v>232</v>
      </c>
      <c r="M31" s="95" t="s">
        <v>295</v>
      </c>
      <c r="N31" s="436"/>
      <c r="O31" s="436"/>
      <c r="P31" s="437"/>
    </row>
    <row r="32" spans="1:16" ht="135" x14ac:dyDescent="0.25">
      <c r="A32" s="270">
        <v>15</v>
      </c>
      <c r="B32" s="209" t="str">
        <f>+VLOOKUP(A32,'DEFINICIÓN DEL RC'!$A$6:$G$32,2,0)</f>
        <v>Gestión de Tecnologías de la Información</v>
      </c>
      <c r="C32" s="95" t="str">
        <f>+VLOOKUP(A32,'IDENTIFICACIÓN DEL RC'!$B$6:$D$32,3,0)</f>
        <v>Manipulación y/o Modificación de información de la entidad por usuarios o procesos no autorizados.</v>
      </c>
      <c r="D32" s="202" t="str">
        <f>+VLOOKUP(A32,'DEFINICIÓN DEL RC'!$A$6:$C$30,3,0)</f>
        <v>Posibilidad de Pérdida de Integridad de la información almacenada en la infraestructura o soluciones tecnológicas de la entidad.</v>
      </c>
      <c r="E32" s="94" t="str">
        <f>+VLOOKUP(A32,'IDENTIFICACIÓN DEL RC'!$B$6:$F$32,5,0)</f>
        <v>Alteración de cifras o contenido publicado en la pagina de la entidad o la intranet. Alteración de cifras o datos generados por las áreas de la entidad. Perdida de imagen reputacional de la entidad</v>
      </c>
      <c r="F32" s="439"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39">
        <f>+VLOOKUP(A32,'VALORACIÓN DEL RC CON CONTROL'!$A$7:$C$31,3,0)</f>
        <v>100</v>
      </c>
      <c r="I32" s="439" t="str">
        <f>+VLOOKUP(A32,'VALORACIÓN DEL RC CON CONTROL'!$A$7:$G$31,7,0)</f>
        <v>ZONA RIESGO EXTREMO</v>
      </c>
      <c r="J32" s="440" t="str">
        <f>+VLOOKUP(A32,'TRATAMIENTO DE RIESGO RESIDUAL '!$A$7:$D$31,4,0)</f>
        <v>Reducir el riesgo</v>
      </c>
      <c r="K32" s="95" t="s">
        <v>296</v>
      </c>
      <c r="L32" s="95" t="s">
        <v>219</v>
      </c>
      <c r="M32" s="95" t="s">
        <v>297</v>
      </c>
      <c r="N32" s="436" t="s">
        <v>269</v>
      </c>
      <c r="O32" s="436" t="s">
        <v>292</v>
      </c>
      <c r="P32" s="437" t="s">
        <v>298</v>
      </c>
    </row>
    <row r="33" spans="1:16" ht="105" x14ac:dyDescent="0.25">
      <c r="A33" s="270">
        <v>15</v>
      </c>
      <c r="B33" s="209" t="str">
        <f>+VLOOKUP(A33,'DEFINICIÓN DEL RC'!$A$6:$G$32,2,0)</f>
        <v>Gestión de Tecnologías de la Información</v>
      </c>
      <c r="C33" s="95" t="str">
        <f>+VLOOKUP(A33,'IDENTIFICACIÓN DEL RC'!$B$6:$D$32,3,0)</f>
        <v>Manipulación y/o Modificación de información de la entidad por usuarios o procesos no autorizados.</v>
      </c>
      <c r="D33" s="202" t="str">
        <f>+VLOOKUP(A33,'DEFINICIÓN DEL RC'!$A$6:$C$30,3,0)</f>
        <v>Posibilidad de Pérdida de Integridad de la información almacenada en la infraestructura o soluciones tecnológicas de la entidad.</v>
      </c>
      <c r="E33" s="94" t="str">
        <f>+VLOOKUP(A33,'IDENTIFICACIÓN DEL RC'!$B$6:$F$32,5,0)</f>
        <v>Alteración de cifras o contenido publicado en la pagina de la entidad o la intranet. Alteración de cifras o datos generados por las áreas de la entidad. Perdida de imagen reputacional de la entidad</v>
      </c>
      <c r="F33" s="439"/>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439"/>
      <c r="I33" s="439"/>
      <c r="J33" s="440"/>
      <c r="K33" s="95" t="s">
        <v>299</v>
      </c>
      <c r="L33" s="95" t="s">
        <v>219</v>
      </c>
      <c r="M33" s="95" t="s">
        <v>300</v>
      </c>
      <c r="N33" s="436"/>
      <c r="O33" s="436"/>
      <c r="P33" s="437"/>
    </row>
    <row r="34" spans="1:16" ht="390" x14ac:dyDescent="0.25">
      <c r="A34" s="270">
        <v>16</v>
      </c>
      <c r="B34" s="209" t="str">
        <f>+VLOOKUP(A34,'DEFINICIÓN DEL RC'!$A$6:$G$32,2,0)</f>
        <v>Gestión Financiera</v>
      </c>
      <c r="C34" s="95" t="str">
        <f>+VLOOKUP(A34,'IDENTIFICACIÓN DEL RC'!$B$6:$D$32,3,0)</f>
        <v>Adulteración de los documentos legales soporte de pago
Incumplimiento de funciones por acción u omisión
Falta de personal capacitado para brindar atención y servicio</v>
      </c>
      <c r="D34" s="202" t="str">
        <f>+VLOOKUP(A34,'DEFINICIÓN DEL RC'!$A$6:$C$30,3,0)</f>
        <v>Posibilidad de Tramite de pagos incumpliendo los requisitos establecidos otorgando beneficios a terceros en contra de lo establecido en el Procedimiento PD-GF-13 Gestión de Pagos</v>
      </c>
      <c r="E34" s="94" t="str">
        <f>+VLOOKUP(A34,'IDENTIFICACIÓN DEL RC'!$B$6:$F$32,5,0)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301</v>
      </c>
      <c r="L34" s="95" t="s">
        <v>232</v>
      </c>
      <c r="M34" s="95" t="s">
        <v>302</v>
      </c>
      <c r="N34" s="203" t="s">
        <v>251</v>
      </c>
      <c r="O34" s="203" t="s">
        <v>303</v>
      </c>
      <c r="P34" s="271" t="s">
        <v>304</v>
      </c>
    </row>
    <row r="35" spans="1:16" ht="150" x14ac:dyDescent="0.25">
      <c r="A35" s="270">
        <v>17</v>
      </c>
      <c r="B35" s="209" t="str">
        <f>+VLOOKUP(A35,'DEFINICIÓN DEL RC'!$A$6:$G$32,2,0)</f>
        <v>Gestión Estratégica del Talento Humano</v>
      </c>
      <c r="C35" s="95" t="str">
        <f>+VLOOKUP(A35,'IDENTIFICACIÓN DEL RC'!$B$6:$D$32,3,0)</f>
        <v>Posible intercambio de dadivas entre el funcionario responsable y el contratista no apto para la vacante.</v>
      </c>
      <c r="D35" s="202" t="str">
        <f>+VLOOKUP(A35,'DEFINICIÓN DEL RC'!$A$6:$C$30,3,0)</f>
        <v>Posibilidad de Posesionar un servidor público que Incumpla con los requisitos establecidos en el Manual de Funciones de la SCJ</v>
      </c>
      <c r="E35" s="94" t="str">
        <f>+VLOOKUP(A35,'IDENTIFICACIÓN DEL RC'!$B$6:$F$32,5,0)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305</v>
      </c>
      <c r="L35" s="95" t="s">
        <v>232</v>
      </c>
      <c r="M35" s="95" t="s">
        <v>306</v>
      </c>
      <c r="N35" s="203" t="s">
        <v>251</v>
      </c>
      <c r="O35" s="203" t="s">
        <v>307</v>
      </c>
      <c r="P35" s="271" t="s">
        <v>304</v>
      </c>
    </row>
    <row r="36" spans="1:16" ht="255" hidden="1" x14ac:dyDescent="0.25">
      <c r="A36" s="272">
        <v>18</v>
      </c>
      <c r="B36" s="209" t="str">
        <f>+VLOOKUP(A36,'DEFINICIÓN DEL RC'!$A$6:$G$32,2,0)</f>
        <v>Gestión Estratégica del Talento Humano</v>
      </c>
      <c r="C36" s="204" t="str">
        <f>+VLOOKUP(A36,'IDENTIFICACIÓN DEL RC'!$B$6:$D$32,3,0)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44" t="str">
        <f>+VLOOKUP(A36,'DEFINICIÓN DEL RC'!$A$6:$C$30,3,0)</f>
        <v>Posibilidad de Interés indebido por un oferente en los procesos de contratación de la Dirección de Gestión Humana</v>
      </c>
      <c r="E36" s="204" t="str">
        <f>+VLOOKUP(A36,'IDENTIFICACIÓN DEL RC'!$B$6:$F$32,5,0)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04" t="str">
        <f>+VLOOKUP(A36,'ANÁLISIS DEL RC'!$A$6:$G$32,7,0)</f>
        <v>ZONA RIESGO EXTREMO</v>
      </c>
      <c r="G36" s="204"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04">
        <f>+VLOOKUP(A36,'VALORACIÓN DEL RC CON CONTROL'!$A$7:$C$31,3,0)</f>
        <v>100</v>
      </c>
      <c r="I36" s="204" t="str">
        <f>+VLOOKUP(A36,'VALORACIÓN DEL RC CON CONTROL'!$A$7:$G$31,7,0)</f>
        <v>ZONA RIESGO EXTREMO</v>
      </c>
      <c r="J36" s="205" t="str">
        <f>+VLOOKUP(A36,'TRATAMIENTO DE RIESGO RESIDUAL '!$A$7:$D$31,4,0)</f>
        <v>Reducir el riesgo</v>
      </c>
      <c r="K36" s="204" t="s">
        <v>305</v>
      </c>
      <c r="L36" s="204" t="s">
        <v>232</v>
      </c>
      <c r="M36" s="204" t="s">
        <v>308</v>
      </c>
      <c r="N36" s="204" t="s">
        <v>251</v>
      </c>
      <c r="O36" s="204" t="s">
        <v>307</v>
      </c>
      <c r="P36" s="273" t="s">
        <v>304</v>
      </c>
    </row>
    <row r="37" spans="1:16" ht="135" x14ac:dyDescent="0.25">
      <c r="A37" s="270">
        <v>19</v>
      </c>
      <c r="B37" s="209" t="str">
        <f>+VLOOKUP(A37,'DEFINICIÓN DEL RC'!$A$6:$G$32,2,0)</f>
        <v>Gestión Contractual</v>
      </c>
      <c r="C37" s="95" t="str">
        <f>+VLOOKUP(A37,'IDENTIFICACIÓN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7" s="202"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RC'!$B$6:$F$32,5,0)</f>
        <v>Pérdida de recursos públicos. - Incumplimiento del objeto contractual.</v>
      </c>
      <c r="F37" s="439"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439">
        <f>+VLOOKUP(A37,'VALORACIÓN DEL RC CON CONTROL'!$A$7:$C$31,3,0)</f>
        <v>100</v>
      </c>
      <c r="I37" s="439" t="str">
        <f>+VLOOKUP(A37,'VALORACIÓN DEL RC CON CONTROL'!$A$7:$G$31,7,0)</f>
        <v>ZONA RIESGO EXTREMO</v>
      </c>
      <c r="J37" s="440" t="str">
        <f>+VLOOKUP(A37,'TRATAMIENTO DE RIESGO RESIDUAL '!$A$7:$D$31,4,0)</f>
        <v>Reducir el riesgo</v>
      </c>
      <c r="K37" s="95" t="s">
        <v>309</v>
      </c>
      <c r="L37" s="95" t="s">
        <v>232</v>
      </c>
      <c r="M37" s="95" t="s">
        <v>310</v>
      </c>
      <c r="N37" s="436" t="s">
        <v>221</v>
      </c>
      <c r="O37" s="436" t="s">
        <v>311</v>
      </c>
      <c r="P37" s="437" t="s">
        <v>312</v>
      </c>
    </row>
    <row r="38" spans="1:16" ht="135" x14ac:dyDescent="0.25">
      <c r="A38" s="270">
        <v>19</v>
      </c>
      <c r="B38" s="209" t="str">
        <f>+VLOOKUP(A38,'DEFINICIÓN DEL RC'!$A$6:$G$32,2,0)</f>
        <v>Gestión Contractual</v>
      </c>
      <c r="C38" s="95" t="str">
        <f>+VLOOKUP(A38,'IDENTIFICACIÓN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8" s="202"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RC'!$B$6:$F$32,5,0)</f>
        <v>Pérdida de recursos públicos. - Incumplimiento del objeto contractual.</v>
      </c>
      <c r="F38" s="439"/>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439"/>
      <c r="I38" s="439"/>
      <c r="J38" s="440"/>
      <c r="K38" s="95" t="s">
        <v>313</v>
      </c>
      <c r="L38" s="95" t="s">
        <v>219</v>
      </c>
      <c r="M38" s="95" t="s">
        <v>314</v>
      </c>
      <c r="N38" s="436"/>
      <c r="O38" s="436"/>
      <c r="P38" s="437"/>
    </row>
    <row r="39" spans="1:16" ht="90" x14ac:dyDescent="0.25">
      <c r="A39" s="270">
        <v>20</v>
      </c>
      <c r="B39" s="209" t="str">
        <f>+VLOOKUP(A39,'DEFINICIÓN DEL RC'!$A$6:$G$32,2,0)</f>
        <v>Gestión Contractual</v>
      </c>
      <c r="C39" s="95" t="str">
        <f>+VLOOKUP(A39,'IDENTIFICACIÓN DEL RC'!$B$6:$D$32,3,0)</f>
        <v>Desconocimiento de la norma
Desconocimiento de funciones
Desidia</v>
      </c>
      <c r="D39" s="202" t="str">
        <f>+VLOOKUP(A39,'DEFINICIÓN DEL RC'!$A$6:$C$30,3,0)</f>
        <v>Posibilidad de Incumplimiento de funciones por acción u omisión por procedimientos desactualizados de la Gestión Contractual</v>
      </c>
      <c r="E39" s="94" t="str">
        <f>+VLOOKUP(A39,'IDENTIFICACIÓN DEL RC'!$B$6:$F$32,5,0)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315</v>
      </c>
      <c r="L39" s="95" t="s">
        <v>265</v>
      </c>
      <c r="M39" s="95" t="s">
        <v>316</v>
      </c>
      <c r="N39" s="203" t="s">
        <v>317</v>
      </c>
      <c r="O39" s="203" t="s">
        <v>318</v>
      </c>
      <c r="P39" s="271" t="s">
        <v>319</v>
      </c>
    </row>
    <row r="40" spans="1:16" ht="105" x14ac:dyDescent="0.25">
      <c r="A40" s="270">
        <v>21</v>
      </c>
      <c r="B40" s="209" t="str">
        <f>+VLOOKUP(A40,'DEFINICIÓN DEL RC'!$A$6:$G$32,2,0)</f>
        <v>Evaluación al Sistema de Control Interno</v>
      </c>
      <c r="C40" s="95" t="str">
        <f>+VLOOKUP(A40,'IDENTIFICACIÓN DEL RC'!$B$6:$D$32,3,0)</f>
        <v xml:space="preserve">Desconocimiento u omisión de las normas de auditoria generalmente aceptadas o 
Impedimentos y/o conflictos de interés no comunicados. </v>
      </c>
      <c r="D40" s="202"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RC'!$B$6:$F$32,5,0)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320</v>
      </c>
      <c r="L40" s="95" t="s">
        <v>249</v>
      </c>
      <c r="M40" s="95" t="s">
        <v>321</v>
      </c>
      <c r="N40" s="203" t="s">
        <v>322</v>
      </c>
      <c r="O40" s="203" t="s">
        <v>323</v>
      </c>
      <c r="P40" s="271" t="s">
        <v>324</v>
      </c>
    </row>
    <row r="41" spans="1:16" ht="180" x14ac:dyDescent="0.25">
      <c r="A41" s="270">
        <v>22</v>
      </c>
      <c r="B41" s="209" t="str">
        <f>+VLOOKUP(A41,'DEFINICIÓN DEL RC'!$A$6:$G$32,2,0)</f>
        <v>Atención y Relación con el Ciudadano</v>
      </c>
      <c r="C41" s="95" t="str">
        <f>+VLOOKUP(A41,'IDENTIFICACIÓN DEL RC'!$B$6:$D$32,3,0)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02" t="str">
        <f>+VLOOKUP(A41,'DEFINICIÓN DEL RC'!$A$6:$C$30,3,0)</f>
        <v>Posibilidad de Favorecimiento a terceros para acceder a los servicios ofertados por al SCJ por fuera de los lineamientos establecidos a cambio de dadivas</v>
      </c>
      <c r="E41" s="94" t="str">
        <f>+VLOOKUP(A41,'IDENTIFICACIÓN DEL RC'!$B$6:$F$32,5,0)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325</v>
      </c>
      <c r="L41" s="95" t="s">
        <v>219</v>
      </c>
      <c r="M41" s="95" t="s">
        <v>326</v>
      </c>
      <c r="N41" s="203" t="s">
        <v>327</v>
      </c>
      <c r="O41" s="203" t="s">
        <v>328</v>
      </c>
      <c r="P41" s="271" t="s">
        <v>329</v>
      </c>
    </row>
    <row r="42" spans="1:16" ht="90" x14ac:dyDescent="0.25">
      <c r="A42" s="270">
        <v>23</v>
      </c>
      <c r="B42" s="209" t="str">
        <f>+VLOOKUP(A42,'DEFINICIÓN DEL RC'!$A$6:$G$32,2,0)</f>
        <v>Gestión Integral a las Personas Privadas de la Libertad -PPL-</v>
      </c>
      <c r="C42" s="95" t="str">
        <f>+VLOOKUP(A42,'IDENTIFICACIÓN DEL RC'!$B$6:$D$32,3,0)</f>
        <v>Soborno a los funcionarios encargados de la oferta de estos servicios para acelerar tramites o adulterar documentación</v>
      </c>
      <c r="D42" s="202"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RC'!$B$6:$F$32,5,0)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330</v>
      </c>
      <c r="L42" s="95" t="s">
        <v>331</v>
      </c>
      <c r="M42" s="95" t="s">
        <v>332</v>
      </c>
      <c r="N42" s="203" t="s">
        <v>327</v>
      </c>
      <c r="O42" s="203" t="s">
        <v>328</v>
      </c>
      <c r="P42" s="271" t="s">
        <v>329</v>
      </c>
    </row>
    <row r="43" spans="1:16" ht="105" x14ac:dyDescent="0.25">
      <c r="A43" s="270">
        <v>24</v>
      </c>
      <c r="B43" s="209" t="str">
        <f>+VLOOKUP(A43,'DEFINICIÓN DEL RC'!$A$6:$G$32,2,0)</f>
        <v>Administración de Bienes Muebles e Inmuebles para el Fortalecimiento de las Capacidades Operativas</v>
      </c>
      <c r="C43" s="95" t="str">
        <f>+VLOOKUP(A43,'IDENTIFICACIÓN DEL RC'!$B$6:$D$32,3,0)</f>
        <v>Falencia en el reporte de estado de disponibilidad de los vehículos de propiedad o a cargo de la SDSCJ.
Errores en el registro del kilometraje de cada vehículo en la plataforma del proveedor.</v>
      </c>
      <c r="D43" s="202"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RC'!$B$6:$F$32,5,0)</f>
        <v>1. Incumplimiento a las obligaciones contractuales.
2. Pérdida de confianza en lo público
3. Detrimento patrimonial
4. Enriquecimiento ilícito de contratistas y/o servidores públicos</v>
      </c>
      <c r="F43" s="438"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439">
        <f>+VLOOKUP(A43,'VALORACIÓN DEL RC CON CONTROL'!$A$7:$C$31,3,0)</f>
        <v>100</v>
      </c>
      <c r="I43" s="439" t="str">
        <f>+VLOOKUP(A43,'VALORACIÓN DEL RC CON CONTROL'!$A$7:$G$31,7,0)</f>
        <v>ZONA RIESGO EXTREMO</v>
      </c>
      <c r="J43" s="440" t="str">
        <f>+VLOOKUP(A43,'TRATAMIENTO DE RIESGO RESIDUAL '!$A$7:$D$31,4,0)</f>
        <v>Reducir el riesgo</v>
      </c>
      <c r="K43" s="95" t="s">
        <v>254</v>
      </c>
      <c r="L43" s="95" t="s">
        <v>232</v>
      </c>
      <c r="M43" s="95" t="s">
        <v>333</v>
      </c>
      <c r="N43" s="436" t="s">
        <v>221</v>
      </c>
      <c r="O43" s="436" t="s">
        <v>334</v>
      </c>
      <c r="P43" s="437" t="s">
        <v>335</v>
      </c>
    </row>
    <row r="44" spans="1:16" ht="120" x14ac:dyDescent="0.25">
      <c r="A44" s="270">
        <v>24</v>
      </c>
      <c r="B44" s="209" t="str">
        <f>+VLOOKUP(A44,'DEFINICIÓN DEL RC'!$A$6:$G$32,2,0)</f>
        <v>Administración de Bienes Muebles e Inmuebles para el Fortalecimiento de las Capacidades Operativas</v>
      </c>
      <c r="C44" s="95" t="str">
        <f>+VLOOKUP(A44,'IDENTIFICACIÓN DEL RC'!$B$6:$D$32,3,0)</f>
        <v>Falencia en el reporte de estado de disponibilidad de los vehículos de propiedad o a cargo de la SDSCJ.
Errores en el registro del kilometraje de cada vehículo en la plataforma del proveedor.</v>
      </c>
      <c r="D44" s="202"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RC'!$B$6:$F$32,5,0)</f>
        <v>1. Incumplimiento a las obligaciones contractuales.
2. Pérdida de confianza en lo público
3. Detrimento patrimonial
4. Enriquecimiento ilícito de contratistas y/o servidores públicos</v>
      </c>
      <c r="F44" s="438"/>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439"/>
      <c r="I44" s="439"/>
      <c r="J44" s="440"/>
      <c r="K44" s="95" t="s">
        <v>254</v>
      </c>
      <c r="L44" s="95" t="s">
        <v>232</v>
      </c>
      <c r="M44" s="95" t="s">
        <v>336</v>
      </c>
      <c r="N44" s="436"/>
      <c r="O44" s="436"/>
      <c r="P44" s="437"/>
    </row>
    <row r="45" spans="1:16" ht="165" x14ac:dyDescent="0.25">
      <c r="A45" s="270">
        <v>25</v>
      </c>
      <c r="B45" s="209" t="str">
        <f>+VLOOKUP(A45,'DEFINICIÓN DEL RC'!$A$6:$G$32,2,0)</f>
        <v>Administración de Bienes Muebles e Inmuebles para el Fortalecimiento de las Capacidades Operativas</v>
      </c>
      <c r="C45" s="95" t="str">
        <f>+VLOOKUP(A45,'IDENTIFICACIÓN DEL RC'!$B$6:$D$32,3,0)</f>
        <v>Vehículos o equipos de combustión sin autorización para el abastecimiento de combustible</v>
      </c>
      <c r="D45" s="202"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RC'!$B$6:$F$32,5,0)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254</v>
      </c>
      <c r="L45" s="95" t="s">
        <v>232</v>
      </c>
      <c r="M45" s="95" t="s">
        <v>337</v>
      </c>
      <c r="N45" s="203" t="s">
        <v>327</v>
      </c>
      <c r="O45" s="203" t="s">
        <v>252</v>
      </c>
      <c r="P45" s="271" t="s">
        <v>329</v>
      </c>
    </row>
    <row r="46" spans="1:16" ht="90.75" thickBot="1" x14ac:dyDescent="0.3">
      <c r="A46" s="274">
        <v>26</v>
      </c>
      <c r="B46" s="275" t="str">
        <f>+VLOOKUP(A46,'DEFINICIÓN DEL RC'!$A$6:$G$32,2,0)</f>
        <v>Gestión Jurídica</v>
      </c>
      <c r="C46" s="276" t="str">
        <f>+VLOOKUP(A46,'IDENTIFICACIÓN DEL RC'!$B$6:$D$32,3,0)</f>
        <v>Desconocimiento de la norma
Desconocimiento de funciones
Desidia</v>
      </c>
      <c r="D46" s="277" t="str">
        <f>+VLOOKUP(A46,'DEFINICIÓN DEL RC'!$A$6:$C$32,3,0)</f>
        <v>Posibilidad de Incumplimiento de funciones por acción u omisión por procedimientos desactualizados de la Gestión Juridica</v>
      </c>
      <c r="E46" s="278" t="str">
        <f>+VLOOKUP(A46,'IDENTIFICACIÓN DEL RC'!$B$6:$F$32,5,0)</f>
        <v>Sanciones por parte de entes de control internos y externos.
Procesos disciplinarios internos y externos.</v>
      </c>
      <c r="F46" s="278" t="str">
        <f>+VLOOKUP(A46,'ANÁLISIS DEL RC'!$A$6:$G$32,7,0)</f>
        <v>ZONA RIESGO EXTREMO</v>
      </c>
      <c r="G46" s="27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78">
        <f>+VLOOKUP(A46,'VALORACIÓN DEL RC CON CONTROL'!$A$7:$C$33,3,0)</f>
        <v>100</v>
      </c>
      <c r="I46" s="278" t="str">
        <f>+VLOOKUP(A46,'VALORACIÓN DEL RC CON CONTROL'!$A$7:$G$33,7,0)</f>
        <v>ZONA RIESGO EXTREMO</v>
      </c>
      <c r="J46" s="279" t="str">
        <f>+VLOOKUP(A46,'TRATAMIENTO DE RIESGO RESIDUAL '!$A$7:$D$33,4,0)</f>
        <v>Reducir el riesgo</v>
      </c>
      <c r="K46" s="276" t="s">
        <v>338</v>
      </c>
      <c r="L46" s="276" t="s">
        <v>265</v>
      </c>
      <c r="M46" s="276" t="s">
        <v>316</v>
      </c>
      <c r="N46" s="280" t="s">
        <v>317</v>
      </c>
      <c r="O46" s="280" t="s">
        <v>318</v>
      </c>
      <c r="P46" s="281" t="s">
        <v>319</v>
      </c>
    </row>
    <row r="47" spans="1:16" ht="165.75" thickBot="1" x14ac:dyDescent="0.3">
      <c r="A47" s="274">
        <v>27</v>
      </c>
      <c r="B47" s="275" t="str">
        <f>+VLOOKUP(A47,'DEFINICIÓN DEL RC'!$A$6:$G$32,2,0)</f>
        <v>Gestión Contractual</v>
      </c>
      <c r="C47" s="276" t="str">
        <f>+VLOOKUP(A47,'IDENTIFICACIÓN DEL RC'!$B$6:$D$32,3,0)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7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78" t="str">
        <f>+VLOOKUP(A47,'IDENTIFICACIÓN DEL RC'!$B$6:$F$32,5,0)</f>
        <v xml:space="preserve">~Responsabilidades penales, disciplinarias y fiscales </v>
      </c>
      <c r="F47" s="278" t="str">
        <f>+VLOOKUP(A47,'ANÁLISIS DEL RC'!$A$6:$G$32,7,0)</f>
        <v>ZONA RIESGO EXTREMO</v>
      </c>
      <c r="G47" s="27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78">
        <f>+VLOOKUP(A47,'VALORACIÓN DEL RC CON CONTROL'!$A$7:$C$33,3,0)</f>
        <v>100</v>
      </c>
      <c r="I47" s="278" t="str">
        <f>+VLOOKUP(A47,'VALORACIÓN DEL RC CON CONTROL'!$A$7:$G$33,7,0)</f>
        <v>ZONA RIESGO EXTREMO</v>
      </c>
      <c r="J47" s="279" t="str">
        <f>+VLOOKUP(A47,'TRATAMIENTO DE RIESGO RESIDUAL '!$A$7:$D$33,4,0)</f>
        <v>Reducir el riesgo</v>
      </c>
      <c r="K47" s="276" t="s">
        <v>339</v>
      </c>
      <c r="L47" s="276" t="s">
        <v>340</v>
      </c>
      <c r="M47" s="276" t="s">
        <v>341</v>
      </c>
      <c r="N47" s="280" t="s">
        <v>317</v>
      </c>
      <c r="O47" s="280" t="s">
        <v>318</v>
      </c>
      <c r="P47" s="281" t="s">
        <v>319</v>
      </c>
    </row>
  </sheetData>
  <autoFilter ref="A6:P45" xr:uid="{00000000-0009-0000-0000-000004000000}"/>
  <mergeCells count="74">
    <mergeCell ref="A1:B1"/>
    <mergeCell ref="A3:P3"/>
    <mergeCell ref="A4:B5"/>
    <mergeCell ref="C4:I5"/>
    <mergeCell ref="J4:P5"/>
    <mergeCell ref="O1:P1"/>
    <mergeCell ref="C1:N1"/>
    <mergeCell ref="H8:H9"/>
    <mergeCell ref="J8:J9"/>
    <mergeCell ref="F8:F9"/>
    <mergeCell ref="I8:I9"/>
    <mergeCell ref="N15:N17"/>
    <mergeCell ref="N8:N9"/>
    <mergeCell ref="P15:P17"/>
    <mergeCell ref="F18:F19"/>
    <mergeCell ref="H18:H19"/>
    <mergeCell ref="I18:I19"/>
    <mergeCell ref="N18:N19"/>
    <mergeCell ref="O18:O19"/>
    <mergeCell ref="P18:P19"/>
    <mergeCell ref="F15:F17"/>
    <mergeCell ref="I15:I17"/>
    <mergeCell ref="H15:H17"/>
    <mergeCell ref="J15:J17"/>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26:P28"/>
    <mergeCell ref="F30:F31"/>
    <mergeCell ref="H30:H31"/>
    <mergeCell ref="I30:I31"/>
    <mergeCell ref="N30:N31"/>
    <mergeCell ref="O30:O31"/>
    <mergeCell ref="P30:P31"/>
    <mergeCell ref="J30:J31"/>
    <mergeCell ref="F26:F28"/>
    <mergeCell ref="H26:H28"/>
    <mergeCell ref="I26:I28"/>
    <mergeCell ref="N26:N28"/>
    <mergeCell ref="O26:O28"/>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O43:O44"/>
    <mergeCell ref="P43:P44"/>
    <mergeCell ref="F43:F44"/>
    <mergeCell ref="H43:H44"/>
    <mergeCell ref="I43:I44"/>
    <mergeCell ref="J43:J44"/>
    <mergeCell ref="N43:N44"/>
  </mergeCells>
  <conditionalFormatting sqref="F7:F8 F10:F15 F18 F20 F23 F26 F29:F30 F32 F34:F37 F39:F43 F45:F47">
    <cfRule type="containsText" dxfId="21" priority="16" operator="containsText" text="EXTREMO">
      <formula>NOT(ISERROR(SEARCH("EXTREMO",F7)))</formula>
    </cfRule>
    <cfRule type="containsText" dxfId="20" priority="17" operator="containsText" text="ALTO">
      <formula>NOT(ISERROR(SEARCH("ALTO",F7)))</formula>
    </cfRule>
    <cfRule type="containsText" dxfId="19" priority="18" operator="containsText" text="MODERADO">
      <formula>NOT(ISERROR(SEARCH("MODERADO",F7)))</formula>
    </cfRule>
  </conditionalFormatting>
  <conditionalFormatting sqref="I7:I8 I10:I15 I18 I20 I23 I26 I29:I30 I32 I34:I37 I39:I43 I45:I47">
    <cfRule type="containsText" dxfId="18" priority="13" operator="containsText" text="EXTREMO">
      <formula>NOT(ISERROR(SEARCH("EXTREMO",I7)))</formula>
    </cfRule>
    <cfRule type="containsText" dxfId="17"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8"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F18"/>
  <sheetViews>
    <sheetView showGridLines="0" zoomScaleNormal="100" zoomScaleSheetLayoutView="90" workbookViewId="0">
      <selection sqref="A1:XFD1048576"/>
    </sheetView>
  </sheetViews>
  <sheetFormatPr baseColWidth="10" defaultColWidth="11.42578125" defaultRowHeight="12.75" x14ac:dyDescent="0.25"/>
  <cols>
    <col min="1" max="6" width="25.5703125" style="291" customWidth="1"/>
    <col min="7" max="16384" width="11.42578125" style="291"/>
  </cols>
  <sheetData>
    <row r="1" spans="1:6" ht="89.25" customHeight="1" thickBot="1" x14ac:dyDescent="0.3">
      <c r="A1" s="289"/>
      <c r="B1" s="468" t="s">
        <v>342</v>
      </c>
      <c r="C1" s="468"/>
      <c r="D1" s="468"/>
      <c r="E1" s="468"/>
      <c r="F1" s="290" t="s">
        <v>343</v>
      </c>
    </row>
    <row r="2" spans="1:6" ht="19.5" customHeight="1" thickBot="1" x14ac:dyDescent="0.3">
      <c r="A2" s="292"/>
      <c r="B2" s="170"/>
      <c r="C2" s="170"/>
      <c r="D2" s="170"/>
      <c r="E2" s="170"/>
      <c r="F2" s="293"/>
    </row>
    <row r="3" spans="1:6" ht="19.5" customHeight="1" thickBot="1" x14ac:dyDescent="0.3">
      <c r="A3" s="466" t="s">
        <v>344</v>
      </c>
      <c r="B3" s="469"/>
      <c r="C3" s="469"/>
      <c r="D3" s="469"/>
      <c r="E3" s="469"/>
      <c r="F3" s="467"/>
    </row>
    <row r="4" spans="1:6" ht="13.5" thickBot="1" x14ac:dyDescent="0.3">
      <c r="A4" s="157" t="s">
        <v>100</v>
      </c>
      <c r="B4" s="470" t="s">
        <v>345</v>
      </c>
      <c r="C4" s="471"/>
      <c r="D4" s="471"/>
      <c r="E4" s="471"/>
      <c r="F4" s="472"/>
    </row>
    <row r="5" spans="1:6" ht="13.5" thickBot="1" x14ac:dyDescent="0.3">
      <c r="A5" s="157" t="s">
        <v>346</v>
      </c>
      <c r="B5" s="470" t="s">
        <v>345</v>
      </c>
      <c r="C5" s="471"/>
      <c r="D5" s="471"/>
      <c r="E5" s="471"/>
      <c r="F5" s="472"/>
    </row>
    <row r="6" spans="1:6" ht="13.5" thickBot="1" x14ac:dyDescent="0.3">
      <c r="A6" s="466" t="s">
        <v>101</v>
      </c>
      <c r="B6" s="467"/>
      <c r="C6" s="466" t="s">
        <v>102</v>
      </c>
      <c r="D6" s="467"/>
      <c r="E6" s="466" t="s">
        <v>347</v>
      </c>
      <c r="F6" s="467"/>
    </row>
    <row r="7" spans="1:6" ht="13.5" thickBot="1" x14ac:dyDescent="0.3">
      <c r="A7" s="464" t="s">
        <v>348</v>
      </c>
      <c r="B7" s="465"/>
      <c r="C7" s="464" t="s">
        <v>349</v>
      </c>
      <c r="D7" s="465"/>
      <c r="E7" s="464" t="s">
        <v>350</v>
      </c>
      <c r="F7" s="465"/>
    </row>
    <row r="8" spans="1:6" ht="81" customHeight="1" x14ac:dyDescent="0.25">
      <c r="A8" s="458" t="s">
        <v>351</v>
      </c>
      <c r="B8" s="459"/>
      <c r="C8" s="459" t="s">
        <v>345</v>
      </c>
      <c r="D8" s="459"/>
      <c r="E8" s="459" t="s">
        <v>345</v>
      </c>
      <c r="F8" s="460"/>
    </row>
    <row r="9" spans="1:6" ht="81" customHeight="1" x14ac:dyDescent="0.25">
      <c r="A9" s="458" t="s">
        <v>351</v>
      </c>
      <c r="B9" s="459"/>
      <c r="C9" s="459" t="s">
        <v>345</v>
      </c>
      <c r="D9" s="459"/>
      <c r="E9" s="459" t="s">
        <v>345</v>
      </c>
      <c r="F9" s="460"/>
    </row>
    <row r="10" spans="1:6" ht="81" customHeight="1" x14ac:dyDescent="0.25">
      <c r="A10" s="458" t="s">
        <v>351</v>
      </c>
      <c r="B10" s="459"/>
      <c r="C10" s="459" t="s">
        <v>345</v>
      </c>
      <c r="D10" s="459"/>
      <c r="E10" s="459" t="s">
        <v>345</v>
      </c>
      <c r="F10" s="460"/>
    </row>
    <row r="11" spans="1:6" ht="81" customHeight="1" x14ac:dyDescent="0.25">
      <c r="A11" s="458" t="s">
        <v>351</v>
      </c>
      <c r="B11" s="459"/>
      <c r="C11" s="459" t="s">
        <v>345</v>
      </c>
      <c r="D11" s="459"/>
      <c r="E11" s="459" t="s">
        <v>345</v>
      </c>
      <c r="F11" s="460"/>
    </row>
    <row r="12" spans="1:6" ht="81" customHeight="1" x14ac:dyDescent="0.25">
      <c r="A12" s="458" t="s">
        <v>351</v>
      </c>
      <c r="B12" s="459"/>
      <c r="C12" s="459" t="s">
        <v>345</v>
      </c>
      <c r="D12" s="459"/>
      <c r="E12" s="459" t="s">
        <v>345</v>
      </c>
      <c r="F12" s="460"/>
    </row>
    <row r="13" spans="1:6" ht="81" customHeight="1" x14ac:dyDescent="0.25">
      <c r="A13" s="458" t="s">
        <v>351</v>
      </c>
      <c r="B13" s="459"/>
      <c r="C13" s="459" t="s">
        <v>345</v>
      </c>
      <c r="D13" s="459"/>
      <c r="E13" s="459" t="s">
        <v>345</v>
      </c>
      <c r="F13" s="460"/>
    </row>
    <row r="14" spans="1:6" ht="81" customHeight="1" x14ac:dyDescent="0.25">
      <c r="A14" s="458" t="s">
        <v>351</v>
      </c>
      <c r="B14" s="459"/>
      <c r="C14" s="459" t="s">
        <v>345</v>
      </c>
      <c r="D14" s="459"/>
      <c r="E14" s="459" t="s">
        <v>345</v>
      </c>
      <c r="F14" s="460"/>
    </row>
    <row r="15" spans="1:6" ht="81" customHeight="1" x14ac:dyDescent="0.25">
      <c r="A15" s="458" t="s">
        <v>351</v>
      </c>
      <c r="B15" s="459"/>
      <c r="C15" s="459" t="s">
        <v>345</v>
      </c>
      <c r="D15" s="459"/>
      <c r="E15" s="459" t="s">
        <v>345</v>
      </c>
      <c r="F15" s="460"/>
    </row>
    <row r="16" spans="1:6" ht="81" customHeight="1" x14ac:dyDescent="0.25">
      <c r="A16" s="458" t="s">
        <v>351</v>
      </c>
      <c r="B16" s="459"/>
      <c r="C16" s="459" t="s">
        <v>345</v>
      </c>
      <c r="D16" s="459"/>
      <c r="E16" s="459" t="s">
        <v>345</v>
      </c>
      <c r="F16" s="460"/>
    </row>
    <row r="17" spans="1:6" ht="81" customHeight="1" x14ac:dyDescent="0.25">
      <c r="A17" s="458" t="s">
        <v>351</v>
      </c>
      <c r="B17" s="459"/>
      <c r="C17" s="459" t="s">
        <v>345</v>
      </c>
      <c r="D17" s="459"/>
      <c r="E17" s="459" t="s">
        <v>345</v>
      </c>
      <c r="F17" s="460"/>
    </row>
    <row r="18" spans="1:6" ht="81" customHeight="1" thickBot="1" x14ac:dyDescent="0.3">
      <c r="A18" s="461" t="s">
        <v>351</v>
      </c>
      <c r="B18" s="462"/>
      <c r="C18" s="462" t="s">
        <v>345</v>
      </c>
      <c r="D18" s="462"/>
      <c r="E18" s="462" t="s">
        <v>345</v>
      </c>
      <c r="F18" s="463"/>
    </row>
  </sheetData>
  <mergeCells count="43">
    <mergeCell ref="A6:B6"/>
    <mergeCell ref="C6:D6"/>
    <mergeCell ref="E6:F6"/>
    <mergeCell ref="B1:E1"/>
    <mergeCell ref="A3:F3"/>
    <mergeCell ref="B4:F4"/>
    <mergeCell ref="B5:F5"/>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topLeftCell="C1" zoomScale="80" zoomScaleNormal="80" zoomScaleSheetLayoutView="80" workbookViewId="0">
      <selection activeCell="H6" sqref="H6"/>
    </sheetView>
  </sheetViews>
  <sheetFormatPr baseColWidth="10" defaultColWidth="11.42578125" defaultRowHeight="14.25" x14ac:dyDescent="0.25"/>
  <cols>
    <col min="1" max="1" width="21.5703125" style="76" bestFit="1" customWidth="1"/>
    <col min="2" max="2" width="32.85546875" style="76" customWidth="1"/>
    <col min="3" max="3" width="47" style="76" bestFit="1" customWidth="1"/>
    <col min="4" max="4" width="34.5703125" style="76" customWidth="1"/>
    <col min="5" max="5" width="49.85546875" style="76" bestFit="1" customWidth="1"/>
    <col min="6" max="6" width="47.85546875" style="76" customWidth="1"/>
    <col min="7" max="7" width="35.42578125" style="76" bestFit="1" customWidth="1"/>
    <col min="8" max="8" width="11.42578125" style="76" customWidth="1"/>
    <col min="9" max="16384" width="11.42578125" style="76"/>
  </cols>
  <sheetData>
    <row r="1" spans="1:7" s="105" customFormat="1" ht="121.5" customHeight="1" thickBot="1" x14ac:dyDescent="0.3">
      <c r="A1" s="104"/>
      <c r="B1" s="389" t="s">
        <v>0</v>
      </c>
      <c r="C1" s="389"/>
      <c r="D1" s="389"/>
      <c r="E1" s="389"/>
      <c r="F1" s="389"/>
      <c r="G1" s="99" t="s">
        <v>1</v>
      </c>
    </row>
    <row r="2" spans="1:7" s="105" customFormat="1" ht="15" customHeight="1" thickBot="1" x14ac:dyDescent="0.3">
      <c r="A2" s="122"/>
      <c r="B2" s="123"/>
      <c r="C2" s="123"/>
      <c r="D2" s="123"/>
      <c r="G2" s="117"/>
    </row>
    <row r="3" spans="1:7" ht="15" customHeight="1" x14ac:dyDescent="0.25">
      <c r="A3" s="473" t="s">
        <v>352</v>
      </c>
      <c r="B3" s="474"/>
      <c r="C3" s="474"/>
      <c r="D3" s="474"/>
      <c r="E3" s="474"/>
      <c r="F3" s="474"/>
      <c r="G3" s="475"/>
    </row>
    <row r="4" spans="1:7" ht="15" customHeight="1" thickBot="1" x14ac:dyDescent="0.3">
      <c r="A4" s="476"/>
      <c r="B4" s="477"/>
      <c r="C4" s="477"/>
      <c r="D4" s="477"/>
      <c r="E4" s="477"/>
      <c r="F4" s="477"/>
      <c r="G4" s="478"/>
    </row>
    <row r="5" spans="1:7" s="110" customFormat="1" ht="32.25" thickBot="1" x14ac:dyDescent="0.3">
      <c r="A5" s="338" t="s">
        <v>99</v>
      </c>
      <c r="B5" s="338" t="s">
        <v>100</v>
      </c>
      <c r="C5" s="338" t="s">
        <v>102</v>
      </c>
      <c r="D5" s="338" t="s">
        <v>353</v>
      </c>
      <c r="E5" s="338" t="s">
        <v>354</v>
      </c>
      <c r="F5" s="338" t="s">
        <v>355</v>
      </c>
      <c r="G5" s="338" t="s">
        <v>356</v>
      </c>
    </row>
    <row r="6" spans="1:7" ht="60" x14ac:dyDescent="0.25">
      <c r="A6" s="206">
        <v>1</v>
      </c>
      <c r="B6" s="220" t="str">
        <f>+VLOOKUP(A6,'IDENTIFICACIÓN DEL RC'!$B$6:$F$32,2,0)</f>
        <v>Acceso y Fortalecimiento a la Justicia</v>
      </c>
      <c r="C6" s="245" t="str">
        <f>+VLOOKUP(A6,'IDENTIFICACIÓN DEL RC'!$B$6:$F$32,4,0)</f>
        <v>Posibilidad de Registro de información errada en los informes de procesos vinculados al PDJJR (Programa de Justicia Juvenil Restaurativa)</v>
      </c>
      <c r="D6" s="207" t="s">
        <v>357</v>
      </c>
      <c r="E6" s="207" t="s">
        <v>358</v>
      </c>
      <c r="F6" s="207" t="s">
        <v>359</v>
      </c>
      <c r="G6" s="208" t="s">
        <v>360</v>
      </c>
    </row>
    <row r="7" spans="1:7" ht="60" x14ac:dyDescent="0.25">
      <c r="A7" s="118">
        <v>2</v>
      </c>
      <c r="B7" s="113" t="str">
        <f>+VLOOKUP(A7,'IDENTIFICACIÓN DEL RC'!$B$6:$F$32,2,0)</f>
        <v>Acceso y Fortalecimiento a la Justicia</v>
      </c>
      <c r="C7" s="124" t="str">
        <f>+VLOOKUP(A7,'IDENTIFICACIÓN DEL RC'!$B$6:$F$32,4,0)</f>
        <v>Posibilidad de actuaciones inadecuadas por parte de funcionarios y colaboradores de la Dirección de Acceso a la Justicia por el recibimiento de dadivas</v>
      </c>
      <c r="D7" s="169" t="s">
        <v>361</v>
      </c>
      <c r="E7" s="169" t="s">
        <v>362</v>
      </c>
      <c r="F7" s="169" t="s">
        <v>363</v>
      </c>
      <c r="G7" s="171" t="s">
        <v>364</v>
      </c>
    </row>
    <row r="8" spans="1:7" ht="45" x14ac:dyDescent="0.25">
      <c r="A8" s="118">
        <v>3</v>
      </c>
      <c r="B8" s="113" t="str">
        <f>+VLOOKUP(A8,'IDENTIFICACIÓN DEL RC'!$B$6:$F$32,2,0)</f>
        <v>Acceso y Fortalecimiento a la Justicia</v>
      </c>
      <c r="C8" s="124" t="str">
        <f>+VLOOKUP(A8,'IDENTIFICACIÓN DEL RC'!$B$6:$F$32,4,0)</f>
        <v>Posibilidad de presentar Inconsistencias en los reportes relacionados al Plan de Acción a la Justicia</v>
      </c>
      <c r="D8" s="169" t="s">
        <v>365</v>
      </c>
      <c r="E8" s="169" t="s">
        <v>366</v>
      </c>
      <c r="F8" s="169" t="s">
        <v>367</v>
      </c>
      <c r="G8" s="171" t="s">
        <v>368</v>
      </c>
    </row>
    <row r="9" spans="1:7" ht="90" x14ac:dyDescent="0.25">
      <c r="A9" s="118">
        <v>4</v>
      </c>
      <c r="B9" s="113" t="str">
        <f>+VLOOKUP(A9,'IDENTIFICACIÓN DEL RC'!$B$6:$F$32,2,0)</f>
        <v>Gestión Integral a las Personas Privadas de la Libertad -PPL-</v>
      </c>
      <c r="C9" s="124" t="str">
        <f>+VLOOKUP(A9,'IDENTIFICACIÓN DEL RC'!$B$6:$F$32,4,0)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369</v>
      </c>
      <c r="E9" s="169" t="s">
        <v>370</v>
      </c>
      <c r="F9" s="169" t="s">
        <v>371</v>
      </c>
      <c r="G9" s="171" t="s">
        <v>372</v>
      </c>
    </row>
    <row r="10" spans="1:7" ht="57" x14ac:dyDescent="0.25">
      <c r="A10" s="118">
        <v>5</v>
      </c>
      <c r="B10" s="113" t="str">
        <f>+VLOOKUP(A10,'IDENTIFICACIÓN DEL RC'!$B$6:$F$32,2,0)</f>
        <v>Gestión Integral a las Personas Privadas de la Libertad -PPL-</v>
      </c>
      <c r="C10" s="124" t="str">
        <f>+VLOOKUP(A10,'IDENTIFICACIÓN DEL RC'!$B$6:$F$32,4,0)</f>
        <v>Posibilidad de Beneficio a particulares o a terceros derivados de la Custodia y Vigilancia a las PPL</v>
      </c>
      <c r="D10" s="169" t="s">
        <v>373</v>
      </c>
      <c r="E10" s="169" t="s">
        <v>374</v>
      </c>
      <c r="F10" s="169" t="s">
        <v>375</v>
      </c>
      <c r="G10" s="171" t="s">
        <v>376</v>
      </c>
    </row>
    <row r="11" spans="1:7" ht="57" x14ac:dyDescent="0.25">
      <c r="A11" s="118">
        <v>6</v>
      </c>
      <c r="B11" s="113" t="str">
        <f>+VLOOKUP(A11,'IDENTIFICACIÓN DEL RC'!$B$6:$F$32,2,0)</f>
        <v>Gestión Integral a las Personas Privadas de la Libertad -PPL-</v>
      </c>
      <c r="C11" s="124" t="str">
        <f>+VLOOKUP(A11,'IDENTIFICACIÓN DEL RC'!$B$6:$F$32,4,0)</f>
        <v>Posibilidad de Beneficio a particulares o a terceros derivados de los trámites Jurídicos</v>
      </c>
      <c r="D11" s="169" t="s">
        <v>377</v>
      </c>
      <c r="E11" s="169" t="s">
        <v>378</v>
      </c>
      <c r="F11" s="169" t="s">
        <v>379</v>
      </c>
      <c r="G11" s="171" t="s">
        <v>380</v>
      </c>
    </row>
    <row r="12" spans="1:7" ht="57" x14ac:dyDescent="0.25">
      <c r="A12" s="118">
        <v>7</v>
      </c>
      <c r="B12" s="113" t="str">
        <f>+VLOOKUP(A12,'IDENTIFICACIÓN DEL RC'!$B$6:$F$32,2,0)</f>
        <v>Control Disciplinario</v>
      </c>
      <c r="C12" s="124" t="str">
        <f>+VLOOKUP(A12,'IDENTIFICACIÓN DEL RC'!$B$6:$F$32,4,0)</f>
        <v>Posibilidad de desviaciones en las Investigaciones originadas por prácticas indebidas</v>
      </c>
      <c r="D12" s="169" t="s">
        <v>381</v>
      </c>
      <c r="E12" s="169" t="s">
        <v>382</v>
      </c>
      <c r="F12" s="169" t="s">
        <v>383</v>
      </c>
      <c r="G12" s="171" t="s">
        <v>384</v>
      </c>
    </row>
    <row r="13" spans="1:7" ht="75" x14ac:dyDescent="0.25">
      <c r="A13" s="118">
        <v>8</v>
      </c>
      <c r="B13" s="113" t="str">
        <f>+VLOOKUP(A13,'IDENTIFICACIÓN DEL RC'!$B$6:$F$32,2,0)</f>
        <v>Administración de Bienes Muebles e Inmuebles para el Fortalecimiento de las Capacidades Operativas</v>
      </c>
      <c r="C13" s="124" t="str">
        <f>+VLOOKUP(A13,'IDENTIFICACIÓN DEL RC'!$B$6:$F$32,4,0)</f>
        <v>Posibilidad de suministro de combustible por parte de los proveedores a vehículos que no son de propiedad o no están a cargo de la SDSCJ para beneficio propio o de terceros</v>
      </c>
      <c r="D13" s="169" t="s">
        <v>385</v>
      </c>
      <c r="E13" s="169" t="s">
        <v>386</v>
      </c>
      <c r="F13" s="169" t="s">
        <v>387</v>
      </c>
      <c r="G13" s="171" t="s">
        <v>388</v>
      </c>
    </row>
    <row r="14" spans="1:7" ht="57" x14ac:dyDescent="0.25">
      <c r="A14" s="118">
        <v>9</v>
      </c>
      <c r="B14" s="113" t="str">
        <f>+VLOOKUP(A14,'IDENTIFICACIÓN DEL RC'!$B$6:$F$32,2,0)</f>
        <v>Gestión de Comunicaciones Estratégicas</v>
      </c>
      <c r="C14" s="124" t="str">
        <f>+VLOOKUP(A14,'IDENTIFICACIÓN DEL RC'!$B$6:$F$32,4,0)</f>
        <v>Posibilidad de Filtración o manejo inadecuado de información por parte de funcionarios de la entidad.</v>
      </c>
      <c r="D14" s="169" t="s">
        <v>389</v>
      </c>
      <c r="E14" s="169" t="s">
        <v>390</v>
      </c>
      <c r="F14" s="169" t="s">
        <v>391</v>
      </c>
      <c r="G14" s="171" t="s">
        <v>392</v>
      </c>
    </row>
    <row r="15" spans="1:7" ht="135" x14ac:dyDescent="0.25">
      <c r="A15" s="118">
        <v>10</v>
      </c>
      <c r="B15" s="113" t="str">
        <f>+VLOOKUP(A15,'IDENTIFICACIÓN DEL RC'!$B$6:$F$32,2,0)</f>
        <v>Gestión de Emergencias</v>
      </c>
      <c r="C15" s="124" t="str">
        <f>+VLOOKUP(A15,'IDENTIFICACIÓN DEL RC'!$B$6:$F$32,4,0)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393</v>
      </c>
      <c r="E15" s="169" t="s">
        <v>394</v>
      </c>
      <c r="F15" s="169" t="s">
        <v>395</v>
      </c>
      <c r="G15" s="171" t="s">
        <v>396</v>
      </c>
    </row>
    <row r="16" spans="1:7" ht="75" x14ac:dyDescent="0.25">
      <c r="A16" s="118">
        <v>11</v>
      </c>
      <c r="B16" s="113" t="str">
        <f>+VLOOKUP(A16,'IDENTIFICACIÓN DEL RC'!$B$6:$F$32,2,0)</f>
        <v>Gestión Documental</v>
      </c>
      <c r="C16" s="124" t="str">
        <f>+VLOOKUP(A16,'IDENTIFICACIÓN DEL RC'!$B$6:$F$32,4,0)</f>
        <v>Posibilidad de Pérdida o extravió documental por parte de un servidor que, aprovechando su posición frente a un recurso público, privilegia a un tercero con información para su beneficio.</v>
      </c>
      <c r="D16" s="169" t="s">
        <v>397</v>
      </c>
      <c r="E16" s="169" t="s">
        <v>398</v>
      </c>
      <c r="F16" s="169" t="s">
        <v>399</v>
      </c>
      <c r="G16" s="171" t="s">
        <v>400</v>
      </c>
    </row>
    <row r="17" spans="1:7" ht="90" x14ac:dyDescent="0.25">
      <c r="A17" s="118">
        <v>12</v>
      </c>
      <c r="B17" s="113" t="str">
        <f>+VLOOKUP(A17,'IDENTIFICACIÓN DEL RC'!$B$6:$F$32,2,0)</f>
        <v>Gestión de Recursos Físicos al Servicio de la Entidad</v>
      </c>
      <c r="C17" s="124" t="str">
        <f>+VLOOKUP(A17,'IDENTIFICACIÓN DEL RC'!$B$6:$F$32,4,0)</f>
        <v>Posibilidad de Pérdida y/o desaparición de los bienes al servicio de la Entidad parte de un servidor que, aprovechando su posición frente a un recurso público, sustrae bienes de la Entidad para su beneficio personal o un tercero.</v>
      </c>
      <c r="D17" s="169" t="s">
        <v>401</v>
      </c>
      <c r="E17" s="169" t="s">
        <v>398</v>
      </c>
      <c r="F17" s="169" t="s">
        <v>402</v>
      </c>
      <c r="G17" s="171" t="s">
        <v>403</v>
      </c>
    </row>
    <row r="18" spans="1:7" ht="60" x14ac:dyDescent="0.25">
      <c r="A18" s="118">
        <v>13</v>
      </c>
      <c r="B18" s="113" t="str">
        <f>+VLOOKUP(A18,'IDENTIFICACIÓN DEL RC'!$B$6:$F$32,2,0)</f>
        <v>Gestión de Seguridad y Convivencia</v>
      </c>
      <c r="C18" s="124" t="str">
        <f>+VLOOKUP(A18,'IDENTIFICACIÓN DEL RC'!$B$6:$F$32,4,0)</f>
        <v>Posibilidad de pérdida económica y reputacional por demandas a la entidad por el uso indebido de información confidencial a terceros por parte de funcionarios</v>
      </c>
      <c r="D18" s="169" t="s">
        <v>404</v>
      </c>
      <c r="E18" s="169" t="s">
        <v>405</v>
      </c>
      <c r="F18" s="169" t="s">
        <v>406</v>
      </c>
      <c r="G18" s="171" t="s">
        <v>407</v>
      </c>
    </row>
    <row r="19" spans="1:7" ht="75" x14ac:dyDescent="0.25">
      <c r="A19" s="118">
        <v>14</v>
      </c>
      <c r="B19" s="113" t="str">
        <f>+VLOOKUP(A19,'IDENTIFICACIÓN DEL RC'!$B$6:$F$32,2,0)</f>
        <v>Gestión de Tecnologías de la Información</v>
      </c>
      <c r="C19" s="124" t="str">
        <f>+VLOOKUP(A19,'IDENTIFICACIÓN DEL RC'!$B$6:$F$32,4,0)</f>
        <v>Posibilidad de pérdida económica y reputacional por demandas debido al uso inadecuado de información catalogada por la entidad como clasificada o reservada por parte de colaboradores de la Secretaría</v>
      </c>
      <c r="D19" s="169" t="s">
        <v>408</v>
      </c>
      <c r="E19" s="169" t="s">
        <v>409</v>
      </c>
      <c r="F19" s="169" t="s">
        <v>410</v>
      </c>
      <c r="G19" s="171" t="s">
        <v>411</v>
      </c>
    </row>
    <row r="20" spans="1:7" ht="60" x14ac:dyDescent="0.25">
      <c r="A20" s="118">
        <v>15</v>
      </c>
      <c r="B20" s="113" t="str">
        <f>+VLOOKUP(A20,'IDENTIFICACIÓN DEL RC'!$B$6:$F$32,2,0)</f>
        <v>Gestión de Tecnologías de la Información</v>
      </c>
      <c r="C20" s="124" t="str">
        <f>+VLOOKUP(A20,'IDENTIFICACIÓN DEL RC'!$B$6:$F$32,4,0)</f>
        <v>Posibilidad de Pérdida de Integridad de la información almacenada en la infraestructura o soluciones tecnológicas de la entidad.</v>
      </c>
      <c r="D20" s="169" t="s">
        <v>412</v>
      </c>
      <c r="E20" s="169" t="s">
        <v>409</v>
      </c>
      <c r="F20" s="169" t="s">
        <v>359</v>
      </c>
      <c r="G20" s="171" t="s">
        <v>413</v>
      </c>
    </row>
    <row r="21" spans="1:7" ht="75" x14ac:dyDescent="0.25">
      <c r="A21" s="118">
        <v>16</v>
      </c>
      <c r="B21" s="113" t="str">
        <f>+VLOOKUP(A21,'IDENTIFICACIÓN DEL RC'!$B$6:$F$32,2,0)</f>
        <v>Gestión Financiera</v>
      </c>
      <c r="C21" s="124" t="str">
        <f>+VLOOKUP(A21,'IDENTIFICACIÓN DEL RC'!$B$6:$F$32,4,0)</f>
        <v>Posibilidad de Tramite de pagos incumpliendo los requisitos establecidos otorgando beneficios a terceros en contra de lo establecido en el Procedimiento PD-GF-13 Gestión de Pagos</v>
      </c>
      <c r="D21" s="169" t="s">
        <v>414</v>
      </c>
      <c r="E21" s="169" t="s">
        <v>415</v>
      </c>
      <c r="F21" s="169" t="s">
        <v>416</v>
      </c>
      <c r="G21" s="171" t="s">
        <v>417</v>
      </c>
    </row>
    <row r="22" spans="1:7" ht="60" x14ac:dyDescent="0.25">
      <c r="A22" s="118">
        <v>17</v>
      </c>
      <c r="B22" s="113" t="str">
        <f>+VLOOKUP(A22,'IDENTIFICACIÓN DEL RC'!$B$6:$F$32,2,0)</f>
        <v>Gestión Estratégica del Talento Humano</v>
      </c>
      <c r="C22" s="124" t="str">
        <f>+VLOOKUP(A22,'IDENTIFICACIÓN DEL RC'!$B$6:$F$32,4,0)</f>
        <v>Posibilidad de Posesionar un servidor público que Incumpla con los requisitos establecidos en el Manual de Funciones de la SCJ</v>
      </c>
      <c r="D22" s="169" t="s">
        <v>418</v>
      </c>
      <c r="E22" s="169" t="s">
        <v>419</v>
      </c>
      <c r="F22" s="169" t="s">
        <v>420</v>
      </c>
      <c r="G22" s="171" t="s">
        <v>421</v>
      </c>
    </row>
    <row r="23" spans="1:7" ht="45" x14ac:dyDescent="0.25">
      <c r="A23" s="213">
        <v>18</v>
      </c>
      <c r="B23" s="113" t="str">
        <f>+VLOOKUP(A23,'IDENTIFICACIÓN DEL RC'!$B$6:$F$32,2,0)</f>
        <v>Gestión Estratégica del Talento Humano</v>
      </c>
      <c r="C23" s="124" t="str">
        <f>+VLOOKUP(A23,'IDENTIFICACIÓN DEL RC'!$B$6:$F$32,4,0)</f>
        <v>Posibilidad de Interés indebido por un oferente en los procesos de contratación de la Dirección de Gestión Humana</v>
      </c>
      <c r="D23" s="210" t="s">
        <v>422</v>
      </c>
      <c r="E23" s="210" t="s">
        <v>423</v>
      </c>
      <c r="F23" s="210" t="s">
        <v>424</v>
      </c>
      <c r="G23" s="212" t="s">
        <v>425</v>
      </c>
    </row>
    <row r="24" spans="1:7" ht="120" x14ac:dyDescent="0.25">
      <c r="A24" s="118">
        <v>19</v>
      </c>
      <c r="B24" s="113" t="str">
        <f>+VLOOKUP(A24,'IDENTIFICACIÓN DEL RC'!$B$6:$F$32,2,0)</f>
        <v>Gestión Contractual</v>
      </c>
      <c r="C24" s="124" t="str">
        <f>+VLOOKUP(A24,'IDENTIFICACIÓN DEL RC'!$B$6:$F$32,4,0)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422</v>
      </c>
      <c r="E24" s="169" t="s">
        <v>419</v>
      </c>
      <c r="F24" s="169" t="s">
        <v>426</v>
      </c>
      <c r="G24" s="171" t="s">
        <v>427</v>
      </c>
    </row>
    <row r="25" spans="1:7" ht="45" x14ac:dyDescent="0.25">
      <c r="A25" s="118">
        <v>20</v>
      </c>
      <c r="B25" s="113" t="str">
        <f>+VLOOKUP(A25,'IDENTIFICACIÓN DEL RC'!$B$6:$F$32,2,0)</f>
        <v>Gestión Contractual</v>
      </c>
      <c r="C25" s="124" t="str">
        <f>+VLOOKUP(A25,'IDENTIFICACIÓN DEL RC'!$B$6:$F$32,4,0)</f>
        <v>Posibilidad de Incumplimiento de funciones por acción u omisión por procedimientos desactualizados de la Gestión Contractual</v>
      </c>
      <c r="D25" s="169" t="s">
        <v>428</v>
      </c>
      <c r="E25" s="169" t="s">
        <v>429</v>
      </c>
      <c r="F25" s="169" t="s">
        <v>430</v>
      </c>
      <c r="G25" s="171" t="s">
        <v>431</v>
      </c>
    </row>
    <row r="26" spans="1:7" ht="90" x14ac:dyDescent="0.25">
      <c r="A26" s="118">
        <v>21</v>
      </c>
      <c r="B26" s="113" t="str">
        <f>+VLOOKUP(A26,'IDENTIFICACIÓN DEL RC'!$B$6:$F$32,2,0)</f>
        <v>Evaluación al Sistema de Control Interno</v>
      </c>
      <c r="C26" s="124" t="str">
        <f>+VLOOKUP(A26,'IDENTIFICACIÓN DEL RC'!$B$6:$F$32,4,0)</f>
        <v>Posibilidad de Favorecimiento al proceso auditado o a terceros responsables a partir de auditorías, sesgadas, manipuladas o direccionadas, que impidan evidenciar la realidad de la gestión obstruyendo la evaluación de esta.</v>
      </c>
      <c r="D26" s="169" t="s">
        <v>432</v>
      </c>
      <c r="E26" s="169" t="s">
        <v>433</v>
      </c>
      <c r="F26" s="169" t="s">
        <v>434</v>
      </c>
      <c r="G26" s="171" t="s">
        <v>407</v>
      </c>
    </row>
    <row r="27" spans="1:7" ht="60" x14ac:dyDescent="0.25">
      <c r="A27" s="118">
        <v>22</v>
      </c>
      <c r="B27" s="113" t="str">
        <f>+VLOOKUP(A27,'IDENTIFICACIÓN DEL RC'!$B$6:$F$32,2,0)</f>
        <v>Atención y Relación con el Ciudadano</v>
      </c>
      <c r="C27" s="124" t="str">
        <f>+VLOOKUP(A27,'IDENTIFICACIÓN DEL RC'!$B$6:$F$32,4,0)</f>
        <v>Posibilidad de Favorecimiento a terceros para acceder a los servicios ofertados por al SCJ por fuera de los lineamientos establecidos a cambio de dadivas</v>
      </c>
      <c r="D27" s="169" t="s">
        <v>435</v>
      </c>
      <c r="E27" s="169" t="s">
        <v>429</v>
      </c>
      <c r="F27" s="169" t="s">
        <v>430</v>
      </c>
      <c r="G27" s="171" t="s">
        <v>436</v>
      </c>
    </row>
    <row r="28" spans="1:7" ht="75" x14ac:dyDescent="0.25">
      <c r="A28" s="118">
        <v>23</v>
      </c>
      <c r="B28" s="113" t="str">
        <f>+VLOOKUP(A28,'IDENTIFICACIÓN DEL RC'!$B$6:$F$32,2,0)</f>
        <v>Gestión Integral a las Personas Privadas de la Libertad -PPL-</v>
      </c>
      <c r="C28" s="124" t="str">
        <f>+VLOOKUP(A28,'IDENTIFICACIÓN DEL RC'!$B$6:$F$32,4,0)</f>
        <v>Posibilidad de alteración de la información en el SISIPEC web generando beneficio en el trámite de Autorización para ingreso como visitante a la Cárcel Distrital de Varones y Anexo de Mujeres.</v>
      </c>
      <c r="D28" s="169" t="s">
        <v>437</v>
      </c>
      <c r="E28" s="169" t="s">
        <v>437</v>
      </c>
      <c r="F28" s="169" t="s">
        <v>437</v>
      </c>
      <c r="G28" s="171" t="s">
        <v>438</v>
      </c>
    </row>
    <row r="29" spans="1:7" ht="90" x14ac:dyDescent="0.25">
      <c r="A29" s="118">
        <v>24</v>
      </c>
      <c r="B29" s="113" t="str">
        <f>+VLOOKUP(A29,'IDENTIFICACIÓN DEL RC'!$B$6:$F$32,2,0)</f>
        <v>Administración de Bienes Muebles e Inmuebles para el Fortalecimiento de las Capacidades Operativas</v>
      </c>
      <c r="C29" s="124" t="str">
        <f>+VLOOKUP(A29,'IDENTIFICACIÓN DEL RC'!$B$6:$F$32,4,0)</f>
        <v>Posibilidad de suministro de combustible por parte de los proveedores a vehículos de propiedad o a cargo de la SDSCJ, por fuera de los parámetros de suministro establecidos para beneficio propio o de terceros</v>
      </c>
      <c r="D29" s="169" t="s">
        <v>385</v>
      </c>
      <c r="E29" s="169" t="s">
        <v>386</v>
      </c>
      <c r="F29" s="169" t="s">
        <v>439</v>
      </c>
      <c r="G29" s="171" t="s">
        <v>388</v>
      </c>
    </row>
    <row r="30" spans="1:7" ht="120" x14ac:dyDescent="0.25">
      <c r="A30" s="118">
        <v>25</v>
      </c>
      <c r="B30" s="113" t="str">
        <f>+VLOOKUP(A30,'IDENTIFICACIÓN DEL RC'!$B$6:$F$32,2,0)</f>
        <v>Administración de Bienes Muebles e Inmuebles para el Fortalecimiento de las Capacidades Operativas</v>
      </c>
      <c r="C30" s="124" t="str">
        <f>+VLOOKUP(A30,'IDENTIFICACIÓN DEL RC'!$B$6:$F$32,4,0)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440</v>
      </c>
      <c r="E30" s="169" t="s">
        <v>441</v>
      </c>
      <c r="F30" s="169" t="s">
        <v>442</v>
      </c>
      <c r="G30" s="171" t="s">
        <v>388</v>
      </c>
    </row>
    <row r="31" spans="1:7" ht="45" x14ac:dyDescent="0.25">
      <c r="A31" s="118">
        <v>26</v>
      </c>
      <c r="B31" s="113" t="str">
        <f>+VLOOKUP(A31,'IDENTIFICACIÓN DEL RC'!$B$6:$F$32,2,0)</f>
        <v>Gestión Jurídica</v>
      </c>
      <c r="C31" s="124" t="str">
        <f>+VLOOKUP(A31,'IDENTIFICACIÓN DEL RC'!$B$6:$F$32,4,0)</f>
        <v>Posibilidad de Incumplimiento de funciones por acción u omisión por procedimientos desactualizados de la Gestión Juridica</v>
      </c>
      <c r="D31" s="169" t="s">
        <v>428</v>
      </c>
      <c r="E31" s="169" t="s">
        <v>429</v>
      </c>
      <c r="F31" s="169" t="s">
        <v>430</v>
      </c>
      <c r="G31" s="171" t="s">
        <v>431</v>
      </c>
    </row>
    <row r="32" spans="1:7" ht="150.75" thickBot="1" x14ac:dyDescent="0.3">
      <c r="A32" s="142">
        <v>27</v>
      </c>
      <c r="B32" s="119" t="str">
        <f>+VLOOKUP(A32,'IDENTIFICACIÓN DEL RC'!$B$6:$F$32,2,0)</f>
        <v>Gestión Contractual</v>
      </c>
      <c r="C32" s="174" t="str">
        <f>+VLOOKUP(A32,'IDENTIFICACIÓN DEL RC'!$B$6:$F$32,4,0)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2" t="s">
        <v>428</v>
      </c>
      <c r="E32" s="172" t="s">
        <v>429</v>
      </c>
      <c r="F32" s="172" t="s">
        <v>426</v>
      </c>
      <c r="G32" s="173" t="s">
        <v>427</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topLeftCell="A14" zoomScale="85" zoomScaleNormal="85" zoomScaleSheetLayoutView="90" workbookViewId="0">
      <selection activeCell="A3" sqref="A3:G4"/>
    </sheetView>
  </sheetViews>
  <sheetFormatPr baseColWidth="10" defaultColWidth="11.42578125" defaultRowHeight="14.25" x14ac:dyDescent="0.2"/>
  <cols>
    <col min="1" max="1" width="21.42578125" style="107" customWidth="1"/>
    <col min="2" max="5" width="23.5703125" style="107" customWidth="1"/>
    <col min="6" max="7" width="17.5703125" style="107" customWidth="1"/>
    <col min="8" max="16384" width="11.42578125" style="107"/>
  </cols>
  <sheetData>
    <row r="1" spans="1:10" s="105" customFormat="1" ht="96.75" customHeight="1" thickBot="1" x14ac:dyDescent="0.25">
      <c r="A1" s="104"/>
      <c r="B1" s="479" t="s">
        <v>0</v>
      </c>
      <c r="C1" s="479"/>
      <c r="D1" s="479"/>
      <c r="E1" s="479"/>
      <c r="F1" s="479"/>
      <c r="G1" s="183" t="s">
        <v>1</v>
      </c>
    </row>
    <row r="2" spans="1:10" s="105" customFormat="1" ht="10.5" customHeight="1" thickBot="1" x14ac:dyDescent="0.3">
      <c r="B2" s="116"/>
      <c r="C2" s="116"/>
      <c r="D2" s="116"/>
      <c r="E2" s="116"/>
      <c r="F2" s="116"/>
      <c r="G2" s="181"/>
    </row>
    <row r="3" spans="1:10" s="127" customFormat="1" ht="8.25" customHeight="1" x14ac:dyDescent="0.25">
      <c r="A3" s="480" t="s">
        <v>443</v>
      </c>
      <c r="B3" s="481"/>
      <c r="C3" s="481"/>
      <c r="D3" s="481"/>
      <c r="E3" s="481"/>
      <c r="F3" s="481"/>
      <c r="G3" s="482"/>
    </row>
    <row r="4" spans="1:10" s="127" customFormat="1" ht="8.25" customHeight="1" thickBot="1" x14ac:dyDescent="0.3">
      <c r="A4" s="483"/>
      <c r="B4" s="484"/>
      <c r="C4" s="484"/>
      <c r="D4" s="484"/>
      <c r="E4" s="484"/>
      <c r="F4" s="484"/>
      <c r="G4" s="485"/>
    </row>
    <row r="5" spans="1:10" x14ac:dyDescent="0.2">
      <c r="A5" s="487" t="s">
        <v>444</v>
      </c>
      <c r="B5" s="488"/>
      <c r="C5" s="488"/>
      <c r="D5" s="488"/>
      <c r="E5" s="488"/>
      <c r="F5" s="488"/>
      <c r="G5" s="489"/>
    </row>
    <row r="6" spans="1:10" x14ac:dyDescent="0.2">
      <c r="A6" s="490" t="s">
        <v>445</v>
      </c>
      <c r="B6" s="491"/>
      <c r="C6" s="491"/>
      <c r="D6" s="491"/>
      <c r="E6" s="491"/>
      <c r="F6" s="491"/>
      <c r="G6" s="492"/>
    </row>
    <row r="7" spans="1:10" ht="15" thickBot="1" x14ac:dyDescent="0.25">
      <c r="A7" s="493" t="s">
        <v>446</v>
      </c>
      <c r="B7" s="494"/>
      <c r="C7" s="494"/>
      <c r="D7" s="494"/>
      <c r="E7" s="494"/>
      <c r="F7" s="494"/>
      <c r="G7" s="495"/>
      <c r="H7" s="85"/>
      <c r="I7" s="85"/>
      <c r="J7" s="85"/>
    </row>
    <row r="8" spans="1:10" ht="15.75" thickBot="1" x14ac:dyDescent="0.25">
      <c r="A8" s="496" t="s">
        <v>447</v>
      </c>
      <c r="B8" s="498" t="s">
        <v>448</v>
      </c>
      <c r="C8" s="499"/>
      <c r="D8" s="499"/>
      <c r="E8" s="500"/>
      <c r="F8" s="501" t="s">
        <v>449</v>
      </c>
      <c r="G8" s="502"/>
    </row>
    <row r="9" spans="1:10" ht="15" customHeight="1" thickBot="1" x14ac:dyDescent="0.25">
      <c r="A9" s="497"/>
      <c r="B9" s="503" t="s">
        <v>450</v>
      </c>
      <c r="C9" s="504"/>
      <c r="D9" s="504"/>
      <c r="E9" s="505"/>
      <c r="F9" s="156" t="s">
        <v>451</v>
      </c>
      <c r="G9" s="155" t="s">
        <v>452</v>
      </c>
    </row>
    <row r="10" spans="1:10" x14ac:dyDescent="0.2">
      <c r="A10" s="86">
        <v>1</v>
      </c>
      <c r="B10" s="506" t="s">
        <v>453</v>
      </c>
      <c r="C10" s="506"/>
      <c r="D10" s="506"/>
      <c r="E10" s="506"/>
      <c r="F10" s="175"/>
      <c r="G10" s="176"/>
    </row>
    <row r="11" spans="1:10" x14ac:dyDescent="0.2">
      <c r="A11" s="87">
        <v>2</v>
      </c>
      <c r="B11" s="486" t="s">
        <v>454</v>
      </c>
      <c r="C11" s="486"/>
      <c r="D11" s="486"/>
      <c r="E11" s="486"/>
      <c r="F11" s="177"/>
      <c r="G11" s="178"/>
    </row>
    <row r="12" spans="1:10" x14ac:dyDescent="0.2">
      <c r="A12" s="87">
        <v>3</v>
      </c>
      <c r="B12" s="486" t="s">
        <v>455</v>
      </c>
      <c r="C12" s="486"/>
      <c r="D12" s="486"/>
      <c r="E12" s="486"/>
      <c r="F12" s="177"/>
      <c r="G12" s="178"/>
    </row>
    <row r="13" spans="1:10" x14ac:dyDescent="0.2">
      <c r="A13" s="87">
        <v>4</v>
      </c>
      <c r="B13" s="486" t="s">
        <v>456</v>
      </c>
      <c r="C13" s="486"/>
      <c r="D13" s="486"/>
      <c r="E13" s="486"/>
      <c r="F13" s="177"/>
      <c r="G13" s="178"/>
    </row>
    <row r="14" spans="1:10" x14ac:dyDescent="0.2">
      <c r="A14" s="87">
        <v>5</v>
      </c>
      <c r="B14" s="486" t="s">
        <v>457</v>
      </c>
      <c r="C14" s="486"/>
      <c r="D14" s="486"/>
      <c r="E14" s="486"/>
      <c r="F14" s="177"/>
      <c r="G14" s="178"/>
    </row>
    <row r="15" spans="1:10" x14ac:dyDescent="0.2">
      <c r="A15" s="87">
        <v>6</v>
      </c>
      <c r="B15" s="486" t="s">
        <v>458</v>
      </c>
      <c r="C15" s="486"/>
      <c r="D15" s="486"/>
      <c r="E15" s="486"/>
      <c r="F15" s="177"/>
      <c r="G15" s="178"/>
    </row>
    <row r="16" spans="1:10" x14ac:dyDescent="0.2">
      <c r="A16" s="87">
        <v>7</v>
      </c>
      <c r="B16" s="486" t="s">
        <v>459</v>
      </c>
      <c r="C16" s="486"/>
      <c r="D16" s="486"/>
      <c r="E16" s="486"/>
      <c r="F16" s="177"/>
      <c r="G16" s="178"/>
    </row>
    <row r="17" spans="1:7" ht="17.25" customHeight="1" x14ac:dyDescent="0.2">
      <c r="A17" s="87">
        <v>8</v>
      </c>
      <c r="B17" s="486" t="s">
        <v>460</v>
      </c>
      <c r="C17" s="486"/>
      <c r="D17" s="486"/>
      <c r="E17" s="486"/>
      <c r="F17" s="177"/>
      <c r="G17" s="178"/>
    </row>
    <row r="18" spans="1:7" x14ac:dyDescent="0.2">
      <c r="A18" s="87">
        <v>9</v>
      </c>
      <c r="B18" s="486" t="s">
        <v>461</v>
      </c>
      <c r="C18" s="486"/>
      <c r="D18" s="486"/>
      <c r="E18" s="486"/>
      <c r="F18" s="177"/>
      <c r="G18" s="178"/>
    </row>
    <row r="19" spans="1:7" x14ac:dyDescent="0.2">
      <c r="A19" s="87">
        <v>10</v>
      </c>
      <c r="B19" s="486" t="s">
        <v>462</v>
      </c>
      <c r="C19" s="486"/>
      <c r="D19" s="486"/>
      <c r="E19" s="486"/>
      <c r="F19" s="177"/>
      <c r="G19" s="178"/>
    </row>
    <row r="20" spans="1:7" x14ac:dyDescent="0.2">
      <c r="A20" s="87">
        <v>11</v>
      </c>
      <c r="B20" s="486" t="s">
        <v>463</v>
      </c>
      <c r="C20" s="486"/>
      <c r="D20" s="486"/>
      <c r="E20" s="486"/>
      <c r="F20" s="177"/>
      <c r="G20" s="178"/>
    </row>
    <row r="21" spans="1:7" x14ac:dyDescent="0.2">
      <c r="A21" s="87">
        <v>12</v>
      </c>
      <c r="B21" s="486" t="s">
        <v>464</v>
      </c>
      <c r="C21" s="486"/>
      <c r="D21" s="486"/>
      <c r="E21" s="486"/>
      <c r="F21" s="177"/>
      <c r="G21" s="178"/>
    </row>
    <row r="22" spans="1:7" x14ac:dyDescent="0.2">
      <c r="A22" s="87">
        <v>13</v>
      </c>
      <c r="B22" s="486" t="s">
        <v>465</v>
      </c>
      <c r="C22" s="486"/>
      <c r="D22" s="486"/>
      <c r="E22" s="486"/>
      <c r="F22" s="177"/>
      <c r="G22" s="178"/>
    </row>
    <row r="23" spans="1:7" x14ac:dyDescent="0.2">
      <c r="A23" s="87">
        <v>14</v>
      </c>
      <c r="B23" s="486" t="s">
        <v>466</v>
      </c>
      <c r="C23" s="486"/>
      <c r="D23" s="486"/>
      <c r="E23" s="486"/>
      <c r="F23" s="177"/>
      <c r="G23" s="178"/>
    </row>
    <row r="24" spans="1:7" x14ac:dyDescent="0.2">
      <c r="A24" s="87">
        <v>15</v>
      </c>
      <c r="B24" s="486" t="s">
        <v>467</v>
      </c>
      <c r="C24" s="486"/>
      <c r="D24" s="486"/>
      <c r="E24" s="486"/>
      <c r="F24" s="177"/>
      <c r="G24" s="178"/>
    </row>
    <row r="25" spans="1:7" x14ac:dyDescent="0.2">
      <c r="A25" s="87">
        <v>16</v>
      </c>
      <c r="B25" s="486" t="s">
        <v>468</v>
      </c>
      <c r="C25" s="486"/>
      <c r="D25" s="486"/>
      <c r="E25" s="486"/>
      <c r="F25" s="177"/>
      <c r="G25" s="178"/>
    </row>
    <row r="26" spans="1:7" x14ac:dyDescent="0.2">
      <c r="A26" s="87">
        <v>17</v>
      </c>
      <c r="B26" s="486" t="s">
        <v>469</v>
      </c>
      <c r="C26" s="486"/>
      <c r="D26" s="486"/>
      <c r="E26" s="486"/>
      <c r="F26" s="177"/>
      <c r="G26" s="178"/>
    </row>
    <row r="27" spans="1:7" x14ac:dyDescent="0.2">
      <c r="A27" s="87">
        <v>18</v>
      </c>
      <c r="B27" s="486" t="s">
        <v>470</v>
      </c>
      <c r="C27" s="486"/>
      <c r="D27" s="486"/>
      <c r="E27" s="486"/>
      <c r="F27" s="177"/>
      <c r="G27" s="178"/>
    </row>
    <row r="28" spans="1:7" ht="15" thickBot="1" x14ac:dyDescent="0.25">
      <c r="A28" s="88">
        <v>19</v>
      </c>
      <c r="B28" s="509" t="s">
        <v>471</v>
      </c>
      <c r="C28" s="509"/>
      <c r="D28" s="509"/>
      <c r="E28" s="509"/>
      <c r="F28" s="179"/>
      <c r="G28" s="180"/>
    </row>
    <row r="29" spans="1:7" ht="15" thickBot="1" x14ac:dyDescent="0.25">
      <c r="A29" s="510" t="s">
        <v>472</v>
      </c>
      <c r="B29" s="511"/>
      <c r="C29" s="511"/>
      <c r="D29" s="511"/>
      <c r="E29" s="512"/>
      <c r="F29" s="128">
        <f>+COUNTIF(F10:F28,"*")</f>
        <v>0</v>
      </c>
      <c r="G29" s="89" t="str">
        <f>IF(AND(F29&gt;=1,F29&lt;=5),"MODERADO",IF(AND(F29&gt;=6,F29&lt;=11),"MAYOR",IF(AND(F29&gt;=12,F29&lt;=19),"CATASTROFICO","SIN IMPACTO")))</f>
        <v>SIN IMPACTO</v>
      </c>
    </row>
    <row r="30" spans="1:7" ht="15" thickBot="1" x14ac:dyDescent="0.25">
      <c r="A30" s="129"/>
      <c r="B30" s="130"/>
      <c r="C30" s="130"/>
      <c r="D30" s="130"/>
      <c r="E30" s="130"/>
      <c r="F30" s="131"/>
      <c r="G30" s="125"/>
    </row>
    <row r="31" spans="1:7" ht="15" customHeight="1" x14ac:dyDescent="0.2">
      <c r="A31" s="132"/>
      <c r="B31" s="513" t="s">
        <v>473</v>
      </c>
      <c r="C31" s="514"/>
      <c r="D31" s="488" t="s">
        <v>474</v>
      </c>
      <c r="E31" s="488"/>
      <c r="F31" s="489"/>
      <c r="G31" s="133"/>
    </row>
    <row r="32" spans="1:7" ht="15" customHeight="1" x14ac:dyDescent="0.2">
      <c r="A32" s="132"/>
      <c r="B32" s="515" t="s">
        <v>475</v>
      </c>
      <c r="C32" s="516"/>
      <c r="D32" s="491" t="s">
        <v>476</v>
      </c>
      <c r="E32" s="491"/>
      <c r="F32" s="492"/>
      <c r="G32" s="133"/>
    </row>
    <row r="33" spans="1:7" ht="15" customHeight="1" thickBot="1" x14ac:dyDescent="0.25">
      <c r="A33" s="134"/>
      <c r="B33" s="507" t="s">
        <v>477</v>
      </c>
      <c r="C33" s="508"/>
      <c r="D33" s="494" t="s">
        <v>478</v>
      </c>
      <c r="E33" s="494"/>
      <c r="F33" s="495"/>
      <c r="G33" s="135"/>
    </row>
  </sheetData>
  <mergeCells count="35">
    <mergeCell ref="B27:E27"/>
    <mergeCell ref="B16:E16"/>
    <mergeCell ref="B17:E17"/>
    <mergeCell ref="B18:E18"/>
    <mergeCell ref="B19:E19"/>
    <mergeCell ref="B20:E20"/>
    <mergeCell ref="B23:E23"/>
    <mergeCell ref="B24:E24"/>
    <mergeCell ref="B25:E25"/>
    <mergeCell ref="B21:E21"/>
    <mergeCell ref="B22:E22"/>
    <mergeCell ref="B33:C33"/>
    <mergeCell ref="D33:F33"/>
    <mergeCell ref="B28:E28"/>
    <mergeCell ref="A29:E29"/>
    <mergeCell ref="B31:C31"/>
    <mergeCell ref="D31:F31"/>
    <mergeCell ref="B32:C32"/>
    <mergeCell ref="D32:F32"/>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s>
  <conditionalFormatting sqref="G29:G30">
    <cfRule type="cellIs" dxfId="15" priority="1" operator="equal">
      <formula>"CATASTROFICO"</formula>
    </cfRule>
    <cfRule type="cellIs" dxfId="14" priority="2" operator="equal">
      <formula>"MAYOR"</formula>
    </cfRule>
    <cfRule type="cellIs" dxfId="13"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zoomScale="90" zoomScaleNormal="100" zoomScaleSheetLayoutView="90" workbookViewId="0">
      <selection activeCell="A5" sqref="A5"/>
    </sheetView>
  </sheetViews>
  <sheetFormatPr baseColWidth="10" defaultColWidth="11.42578125" defaultRowHeight="14.25" x14ac:dyDescent="0.2"/>
  <cols>
    <col min="1" max="1" width="19.42578125" style="107" customWidth="1"/>
    <col min="2" max="2" width="54.140625" style="107" bestFit="1" customWidth="1"/>
    <col min="3" max="3" width="54.140625" style="107" customWidth="1"/>
    <col min="4" max="4" width="28" style="107" customWidth="1"/>
    <col min="5" max="5" width="24" style="107" bestFit="1" customWidth="1"/>
    <col min="6" max="6" width="20.5703125" style="107" bestFit="1" customWidth="1"/>
    <col min="7" max="7" width="26.5703125" style="107" bestFit="1" customWidth="1"/>
    <col min="8" max="16384" width="11.42578125" style="107"/>
  </cols>
  <sheetData>
    <row r="1" spans="1:7" s="105" customFormat="1" ht="121.5" customHeight="1" thickBot="1" x14ac:dyDescent="0.3">
      <c r="A1" s="104"/>
      <c r="B1" s="389" t="s">
        <v>0</v>
      </c>
      <c r="C1" s="389"/>
      <c r="D1" s="389"/>
      <c r="E1" s="389"/>
      <c r="F1" s="389"/>
      <c r="G1" s="99" t="s">
        <v>1</v>
      </c>
    </row>
    <row r="2" spans="1:7" s="105" customFormat="1" ht="9.75" customHeight="1" thickBot="1" x14ac:dyDescent="0.3">
      <c r="A2" s="120"/>
      <c r="B2" s="106"/>
      <c r="C2" s="106"/>
      <c r="D2" s="106"/>
      <c r="E2" s="106"/>
      <c r="F2" s="106"/>
      <c r="G2" s="121"/>
    </row>
    <row r="3" spans="1:7" ht="9" customHeight="1" x14ac:dyDescent="0.2">
      <c r="A3" s="473" t="s">
        <v>479</v>
      </c>
      <c r="B3" s="474"/>
      <c r="C3" s="474"/>
      <c r="D3" s="474"/>
      <c r="E3" s="474"/>
      <c r="F3" s="474"/>
      <c r="G3" s="475"/>
    </row>
    <row r="4" spans="1:7" ht="9" customHeight="1" thickBot="1" x14ac:dyDescent="0.25">
      <c r="A4" s="476"/>
      <c r="B4" s="477"/>
      <c r="C4" s="477"/>
      <c r="D4" s="477"/>
      <c r="E4" s="477"/>
      <c r="F4" s="477"/>
      <c r="G4" s="478"/>
    </row>
    <row r="5" spans="1:7" ht="39.75" customHeight="1" thickBot="1" x14ac:dyDescent="0.25">
      <c r="A5" s="246" t="s">
        <v>99</v>
      </c>
      <c r="B5" s="246" t="s">
        <v>100</v>
      </c>
      <c r="C5" s="247" t="s">
        <v>102</v>
      </c>
      <c r="D5" s="246" t="s">
        <v>480</v>
      </c>
      <c r="E5" s="246" t="s">
        <v>481</v>
      </c>
      <c r="F5" s="246" t="s">
        <v>482</v>
      </c>
      <c r="G5" s="246" t="s">
        <v>483</v>
      </c>
    </row>
    <row r="6" spans="1:7" ht="45" x14ac:dyDescent="0.2">
      <c r="A6" s="206">
        <v>1</v>
      </c>
      <c r="B6" s="214" t="str">
        <f>+VLOOKUP(A6,'IDENTIFICACIÓN DEL RC'!$B$6:$F$34,2,0)</f>
        <v>Acceso y Fortalecimiento a la Justicia</v>
      </c>
      <c r="C6" s="215" t="str">
        <f>+VLOOKUP(A6,'IDENTIFICACIÓN DEL RC'!$B$6:$F$34,4,0)</f>
        <v>Posibilidad de Registro de información errada en los informes de procesos vinculados al PDJJR (Programa de Justicia Juvenil Restaurativa)</v>
      </c>
      <c r="D6" s="216">
        <v>1</v>
      </c>
      <c r="E6" s="216">
        <v>5</v>
      </c>
      <c r="F6" s="217" t="str">
        <f>IF(AND(E6&lt;=5),"MODERADO",IF(AND(E6&gt;=6,E6&lt;=11),"MAYOR",IF(AND(E6&gt;=12),"CATASTROFICO")))</f>
        <v>MODERADO</v>
      </c>
      <c r="G6" s="21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5" x14ac:dyDescent="0.2">
      <c r="A7" s="118">
        <v>2</v>
      </c>
      <c r="B7" s="112" t="str">
        <f>+VLOOKUP(A7,'IDENTIFICACIÓN DEL RC'!$B$6:$F$34,2,0)</f>
        <v>Acceso y Fortalecimiento a la Justicia</v>
      </c>
      <c r="C7" s="229" t="str">
        <f>+VLOOKUP(A7,'IDENTIFICACIÓN DEL RC'!$B$6:$F$34,4,0)</f>
        <v>Posibilidad de actuaciones inadecuadas por parte de funcionarios y colaboradores de la Dirección de Acceso a la Justicia por el recibimiento de dadivas</v>
      </c>
      <c r="D7" s="184">
        <v>2</v>
      </c>
      <c r="E7" s="184">
        <v>17</v>
      </c>
      <c r="F7" s="126" t="str">
        <f t="shared" ref="F7:F29" si="0">IF(AND(E7&lt;=5),"MODERADO",IF(AND(E7&gt;=6,E7&lt;=11),"MAYOR",IF(AND(E7&gt;=12),"CATASTROFICO")))</f>
        <v>CATASTROFICO</v>
      </c>
      <c r="G7" s="24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45" x14ac:dyDescent="0.2">
      <c r="A8" s="118">
        <v>3</v>
      </c>
      <c r="B8" s="112" t="str">
        <f>+VLOOKUP(A8,'IDENTIFICACIÓN DEL RC'!$B$6:$F$34,2,0)</f>
        <v>Acceso y Fortalecimiento a la Justicia</v>
      </c>
      <c r="C8" s="229" t="str">
        <f>+VLOOKUP(A8,'IDENTIFICACIÓN DEL RC'!$B$6:$F$34,4,0)</f>
        <v>Posibilidad de presentar Inconsistencias en los reportes relacionados al Plan de Acción a la Justicia</v>
      </c>
      <c r="D8" s="184">
        <v>2</v>
      </c>
      <c r="E8" s="184">
        <v>15</v>
      </c>
      <c r="F8" s="126" t="str">
        <f t="shared" si="0"/>
        <v>CATASTROFICO</v>
      </c>
      <c r="G8" s="248" t="str">
        <f t="shared" si="1"/>
        <v>ZONA RIESGO EXTREMO</v>
      </c>
    </row>
    <row r="9" spans="1:7" ht="90" x14ac:dyDescent="0.2">
      <c r="A9" s="118">
        <v>4</v>
      </c>
      <c r="B9" s="112" t="str">
        <f>+VLOOKUP(A9,'IDENTIFICACIÓN DEL RC'!$B$6:$F$34,2,0)</f>
        <v>Gestión Integral a las Personas Privadas de la Libertad -PPL-</v>
      </c>
      <c r="C9" s="229" t="str">
        <f>+VLOOKUP(A9,'IDENTIFICACIÓN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9" s="184">
        <v>2</v>
      </c>
      <c r="E9" s="184">
        <v>11</v>
      </c>
      <c r="F9" s="126" t="str">
        <f t="shared" si="0"/>
        <v>MAYOR</v>
      </c>
      <c r="G9" s="248" t="str">
        <f t="shared" si="1"/>
        <v>ZONA RIESGO ALTO</v>
      </c>
    </row>
    <row r="10" spans="1:7" ht="30" x14ac:dyDescent="0.2">
      <c r="A10" s="118">
        <v>5</v>
      </c>
      <c r="B10" s="112" t="str">
        <f>+VLOOKUP(A10,'IDENTIFICACIÓN DEL RC'!$B$6:$F$34,2,0)</f>
        <v>Gestión Integral a las Personas Privadas de la Libertad -PPL-</v>
      </c>
      <c r="C10" s="229" t="str">
        <f>+VLOOKUP(A10,'IDENTIFICACIÓN DEL RC'!$B$6:$F$34,4,0)</f>
        <v>Posibilidad de Beneficio a particulares o a terceros derivados de la Custodia y Vigilancia a las PPL</v>
      </c>
      <c r="D10" s="184">
        <v>2</v>
      </c>
      <c r="E10" s="184">
        <v>11</v>
      </c>
      <c r="F10" s="126" t="str">
        <f t="shared" si="0"/>
        <v>MAYOR</v>
      </c>
      <c r="G10" s="248" t="str">
        <f t="shared" si="1"/>
        <v>ZONA RIESGO ALTO</v>
      </c>
    </row>
    <row r="11" spans="1:7" ht="30" x14ac:dyDescent="0.2">
      <c r="A11" s="118">
        <v>6</v>
      </c>
      <c r="B11" s="112" t="str">
        <f>+VLOOKUP(A11,'IDENTIFICACIÓN DEL RC'!$B$6:$F$34,2,0)</f>
        <v>Gestión Integral a las Personas Privadas de la Libertad -PPL-</v>
      </c>
      <c r="C11" s="229" t="str">
        <f>+VLOOKUP(A11,'IDENTIFICACIÓN DEL RC'!$B$6:$F$34,4,0)</f>
        <v>Posibilidad de Beneficio a particulares o a terceros derivados de los trámites Jurídicos</v>
      </c>
      <c r="D11" s="184">
        <v>1</v>
      </c>
      <c r="E11" s="184">
        <v>9</v>
      </c>
      <c r="F11" s="126" t="str">
        <f t="shared" si="0"/>
        <v>MAYOR</v>
      </c>
      <c r="G11" s="248" t="str">
        <f t="shared" si="1"/>
        <v>ZONA RIESGO ALTO</v>
      </c>
    </row>
    <row r="12" spans="1:7" ht="30" x14ac:dyDescent="0.2">
      <c r="A12" s="118">
        <v>7</v>
      </c>
      <c r="B12" s="112" t="str">
        <f>+VLOOKUP(A12,'IDENTIFICACIÓN DEL RC'!$B$6:$F$34,2,0)</f>
        <v>Control Disciplinario</v>
      </c>
      <c r="C12" s="229" t="str">
        <f>+VLOOKUP(A12,'IDENTIFICACIÓN DEL RC'!$B$6:$F$34,4,0)</f>
        <v>Posibilidad de desviaciones en las Investigaciones originadas por prácticas indebidas</v>
      </c>
      <c r="D12" s="184">
        <v>1</v>
      </c>
      <c r="E12" s="184">
        <v>10</v>
      </c>
      <c r="F12" s="126" t="str">
        <f t="shared" si="0"/>
        <v>MAYOR</v>
      </c>
      <c r="G12" s="248" t="str">
        <f t="shared" si="1"/>
        <v>ZONA RIESGO ALTO</v>
      </c>
    </row>
    <row r="13" spans="1:7" ht="60" x14ac:dyDescent="0.2">
      <c r="A13" s="118">
        <v>8</v>
      </c>
      <c r="B13" s="112" t="str">
        <f>+VLOOKUP(A13,'IDENTIFICACIÓN DEL RC'!$B$6:$F$34,2,0)</f>
        <v>Administración de Bienes Muebles e Inmuebles para el Fortalecimiento de las Capacidades Operativas</v>
      </c>
      <c r="C13" s="229" t="str">
        <f>+VLOOKUP(A13,'IDENTIFICACIÓN DEL RC'!$B$6:$F$34,4,0)</f>
        <v>Posibilidad de suministro de combustible por parte de los proveedores a vehículos que no son de propiedad o no están a cargo de la SDSCJ para beneficio propio o de terceros</v>
      </c>
      <c r="D13" s="184">
        <v>2</v>
      </c>
      <c r="E13" s="184">
        <v>16</v>
      </c>
      <c r="F13" s="126" t="str">
        <f t="shared" si="0"/>
        <v>CATASTROFICO</v>
      </c>
      <c r="G13" s="248" t="str">
        <f t="shared" si="1"/>
        <v>ZONA RIESGO EXTREMO</v>
      </c>
    </row>
    <row r="14" spans="1:7" ht="45" x14ac:dyDescent="0.2">
      <c r="A14" s="118">
        <v>9</v>
      </c>
      <c r="B14" s="112" t="str">
        <f>+VLOOKUP(A14,'IDENTIFICACIÓN DEL RC'!$B$6:$F$34,2,0)</f>
        <v>Gestión de Comunicaciones Estratégicas</v>
      </c>
      <c r="C14" s="229" t="str">
        <f>+VLOOKUP(A14,'IDENTIFICACIÓN DEL RC'!$B$6:$F$34,4,0)</f>
        <v>Posibilidad de Filtración o manejo inadecuado de información por parte de funcionarios de la entidad.</v>
      </c>
      <c r="D14" s="184">
        <v>1</v>
      </c>
      <c r="E14" s="184">
        <v>13</v>
      </c>
      <c r="F14" s="126" t="str">
        <f t="shared" si="0"/>
        <v>CATASTROFICO</v>
      </c>
      <c r="G14" s="248" t="str">
        <f t="shared" si="1"/>
        <v>ZONA RIESGO EXTREMO</v>
      </c>
    </row>
    <row r="15" spans="1:7" ht="105" x14ac:dyDescent="0.2">
      <c r="A15" s="118">
        <v>10</v>
      </c>
      <c r="B15" s="112" t="str">
        <f>+VLOOKUP(A15,'IDENTIFICACIÓN DEL RC'!$B$6:$F$34,2,0)</f>
        <v>Gestión de Emergencias</v>
      </c>
      <c r="C15" s="229" t="str">
        <f>+VLOOKUP(A15,'IDENTIFICACIÓN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4">
        <v>3</v>
      </c>
      <c r="E15" s="184">
        <v>6</v>
      </c>
      <c r="F15" s="126" t="str">
        <f t="shared" si="0"/>
        <v>MAYOR</v>
      </c>
      <c r="G15" s="248" t="str">
        <f t="shared" si="1"/>
        <v>ZONA RIESGO EXTREMO</v>
      </c>
    </row>
    <row r="16" spans="1:7" ht="60" x14ac:dyDescent="0.2">
      <c r="A16" s="118">
        <v>11</v>
      </c>
      <c r="B16" s="112" t="str">
        <f>+VLOOKUP(A16,'IDENTIFICACIÓN DEL RC'!$B$6:$F$34,2,0)</f>
        <v>Gestión Documental</v>
      </c>
      <c r="C16" s="229" t="str">
        <f>+VLOOKUP(A16,'IDENTIFICACIÓN DEL RC'!$B$6:$F$34,4,0)</f>
        <v>Posibilidad de Pérdida o extravió documental por parte de un servidor que, aprovechando su posición frente a un recurso público, privilegia a un tercero con información para su beneficio.</v>
      </c>
      <c r="D16" s="184">
        <v>1</v>
      </c>
      <c r="E16" s="184">
        <v>9</v>
      </c>
      <c r="F16" s="126" t="str">
        <f t="shared" si="0"/>
        <v>MAYOR</v>
      </c>
      <c r="G16" s="248" t="str">
        <f t="shared" si="1"/>
        <v>ZONA RIESGO ALTO</v>
      </c>
    </row>
    <row r="17" spans="1:7" ht="75" x14ac:dyDescent="0.2">
      <c r="A17" s="118">
        <v>12</v>
      </c>
      <c r="B17" s="112" t="str">
        <f>+VLOOKUP(A17,'IDENTIFICACIÓN DEL RC'!$B$6:$F$34,2,0)</f>
        <v>Gestión de Recursos Físicos al Servicio de la Entidad</v>
      </c>
      <c r="C17" s="229" t="str">
        <f>+VLOOKUP(A17,'IDENTIFICACIÓN DEL RC'!$B$6:$F$34,4,0)</f>
        <v>Posibilidad de Pérdida y/o desaparición de los bienes al servicio de la Entidad parte de un servidor que, aprovechando su posición frente a un recurso público, sustrae bienes de la Entidad para su beneficio personal o un tercero.</v>
      </c>
      <c r="D17" s="184">
        <v>1</v>
      </c>
      <c r="E17" s="184">
        <v>8</v>
      </c>
      <c r="F17" s="126" t="str">
        <f t="shared" si="0"/>
        <v>MAYOR</v>
      </c>
      <c r="G17" s="248" t="str">
        <f t="shared" si="1"/>
        <v>ZONA RIESGO ALTO</v>
      </c>
    </row>
    <row r="18" spans="1:7" ht="60" x14ac:dyDescent="0.2">
      <c r="A18" s="118">
        <v>13</v>
      </c>
      <c r="B18" s="112" t="str">
        <f>+VLOOKUP(A18,'IDENTIFICACIÓN DEL RC'!$B$6:$F$34,2,0)</f>
        <v>Gestión de Seguridad y Convivencia</v>
      </c>
      <c r="C18" s="229" t="str">
        <f>+VLOOKUP(A18,'IDENTIFICACIÓN DEL RC'!$B$6:$F$34,4,0)</f>
        <v>Posibilidad de pérdida económica y reputacional por demandas a la entidad por el uso indebido de información confidencial a terceros por parte de funcionarios</v>
      </c>
      <c r="D18" s="184">
        <v>1</v>
      </c>
      <c r="E18" s="184">
        <v>3</v>
      </c>
      <c r="F18" s="126" t="str">
        <f t="shared" si="0"/>
        <v>MODERADO</v>
      </c>
      <c r="G18" s="248" t="str">
        <f t="shared" si="1"/>
        <v>ZONA RIESGO MODERADO</v>
      </c>
    </row>
    <row r="19" spans="1:7" ht="75" x14ac:dyDescent="0.2">
      <c r="A19" s="118">
        <v>14</v>
      </c>
      <c r="B19" s="112" t="str">
        <f>+VLOOKUP(A19,'IDENTIFICACIÓN DEL RC'!$B$6:$F$34,2,0)</f>
        <v>Gestión de Tecnologías de la Información</v>
      </c>
      <c r="C19" s="229" t="str">
        <f>+VLOOKUP(A19,'IDENTIFICACIÓN DEL RC'!$B$6:$F$34,4,0)</f>
        <v>Posibilidad de pérdida económica y reputacional por demandas debido al uso inadecuado de información catalogada por la entidad como clasificada o reservada por parte de colaboradores de la Secretaría</v>
      </c>
      <c r="D19" s="184">
        <v>2</v>
      </c>
      <c r="E19" s="184">
        <v>17</v>
      </c>
      <c r="F19" s="126" t="str">
        <f t="shared" si="0"/>
        <v>CATASTROFICO</v>
      </c>
      <c r="G19" s="248" t="str">
        <f t="shared" si="1"/>
        <v>ZONA RIESGO EXTREMO</v>
      </c>
    </row>
    <row r="20" spans="1:7" ht="45" x14ac:dyDescent="0.2">
      <c r="A20" s="118">
        <v>15</v>
      </c>
      <c r="B20" s="112" t="str">
        <f>+VLOOKUP(A20,'IDENTIFICACIÓN DEL RC'!$B$6:$F$34,2,0)</f>
        <v>Gestión de Tecnologías de la Información</v>
      </c>
      <c r="C20" s="229" t="str">
        <f>+VLOOKUP(A20,'IDENTIFICACIÓN DEL RC'!$B$6:$F$34,4,0)</f>
        <v>Posibilidad de Pérdida de Integridad de la información almacenada en la infraestructura o soluciones tecnológicas de la entidad.</v>
      </c>
      <c r="D20" s="184">
        <v>2</v>
      </c>
      <c r="E20" s="184">
        <v>17</v>
      </c>
      <c r="F20" s="126" t="str">
        <f t="shared" si="0"/>
        <v>CATASTROFICO</v>
      </c>
      <c r="G20" s="248" t="str">
        <f t="shared" si="1"/>
        <v>ZONA RIESGO EXTREMO</v>
      </c>
    </row>
    <row r="21" spans="1:7" ht="60" x14ac:dyDescent="0.2">
      <c r="A21" s="118">
        <v>16</v>
      </c>
      <c r="B21" s="112" t="str">
        <f>+VLOOKUP(A21,'IDENTIFICACIÓN DEL RC'!$B$6:$F$34,2,0)</f>
        <v>Gestión Financiera</v>
      </c>
      <c r="C21" s="229" t="str">
        <f>+VLOOKUP(A21,'IDENTIFICACIÓN DEL RC'!$B$6:$F$34,4,0)</f>
        <v>Posibilidad de Tramite de pagos incumpliendo los requisitos establecidos otorgando beneficios a terceros en contra de lo establecido en el Procedimiento PD-GF-13 Gestión de Pagos</v>
      </c>
      <c r="D21" s="184">
        <v>4</v>
      </c>
      <c r="E21" s="184">
        <v>5</v>
      </c>
      <c r="F21" s="126" t="str">
        <f t="shared" si="0"/>
        <v>MODERADO</v>
      </c>
      <c r="G21" s="248" t="str">
        <f t="shared" si="1"/>
        <v>ZONA RIESGO ALTO</v>
      </c>
    </row>
    <row r="22" spans="1:7" ht="45" x14ac:dyDescent="0.2">
      <c r="A22" s="118">
        <v>17</v>
      </c>
      <c r="B22" s="112" t="str">
        <f>+VLOOKUP(A22,'IDENTIFICACIÓN DEL RC'!$B$6:$F$34,2,0)</f>
        <v>Gestión Estratégica del Talento Humano</v>
      </c>
      <c r="C22" s="229" t="str">
        <f>+VLOOKUP(A22,'IDENTIFICACIÓN DEL RC'!$B$6:$F$34,4,0)</f>
        <v>Posibilidad de Posesionar un servidor público que Incumpla con los requisitos establecidos en el Manual de Funciones de la SCJ</v>
      </c>
      <c r="D22" s="184">
        <v>2</v>
      </c>
      <c r="E22" s="184">
        <v>11</v>
      </c>
      <c r="F22" s="126" t="str">
        <f t="shared" si="0"/>
        <v>MAYOR</v>
      </c>
      <c r="G22" s="248" t="str">
        <f t="shared" si="1"/>
        <v>ZONA RIESGO ALTO</v>
      </c>
    </row>
    <row r="23" spans="1:7" ht="45" x14ac:dyDescent="0.2">
      <c r="A23" s="118">
        <v>18</v>
      </c>
      <c r="B23" s="112" t="str">
        <f>+VLOOKUP(A23,'IDENTIFICACIÓN DEL RC'!$B$6:$F$34,2,0)</f>
        <v>Gestión Estratégica del Talento Humano</v>
      </c>
      <c r="C23" s="229" t="str">
        <f>+VLOOKUP(A23,'IDENTIFICACIÓN DEL RC'!$B$6:$F$34,4,0)</f>
        <v>Posibilidad de Interés indebido por un oferente en los procesos de contratación de la Dirección de Gestión Humana</v>
      </c>
      <c r="D23" s="184">
        <v>3</v>
      </c>
      <c r="E23" s="184">
        <v>12</v>
      </c>
      <c r="F23" s="126" t="str">
        <f t="shared" si="0"/>
        <v>CATASTROFICO</v>
      </c>
      <c r="G23" s="248" t="str">
        <f t="shared" si="1"/>
        <v>ZONA RIESGO EXTREMO</v>
      </c>
    </row>
    <row r="24" spans="1:7" ht="105" x14ac:dyDescent="0.2">
      <c r="A24" s="118">
        <v>19</v>
      </c>
      <c r="B24" s="112" t="str">
        <f>+VLOOKUP(A24,'IDENTIFICACIÓN DEL RC'!$B$6:$F$34,2,0)</f>
        <v>Gestión Contractual</v>
      </c>
      <c r="C24" s="229" t="str">
        <f>+VLOOKUP(A24,'IDENTIFICACIÓN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4">
        <v>2</v>
      </c>
      <c r="E24" s="184">
        <v>16</v>
      </c>
      <c r="F24" s="126" t="str">
        <f t="shared" si="0"/>
        <v>CATASTROFICO</v>
      </c>
      <c r="G24" s="248" t="str">
        <f t="shared" si="1"/>
        <v>ZONA RIESGO EXTREMO</v>
      </c>
    </row>
    <row r="25" spans="1:7" ht="45" x14ac:dyDescent="0.2">
      <c r="A25" s="118">
        <v>20</v>
      </c>
      <c r="B25" s="112" t="str">
        <f>+VLOOKUP(A25,'IDENTIFICACIÓN DEL RC'!$B$6:$F$34,2,0)</f>
        <v>Gestión Contractual</v>
      </c>
      <c r="C25" s="229" t="str">
        <f>+VLOOKUP(A25,'IDENTIFICACIÓN DEL RC'!$B$6:$F$34,4,0)</f>
        <v>Posibilidad de Incumplimiento de funciones por acción u omisión por procedimientos desactualizados de la Gestión Contractual</v>
      </c>
      <c r="D25" s="184">
        <v>1</v>
      </c>
      <c r="E25" s="184">
        <v>13</v>
      </c>
      <c r="F25" s="126" t="str">
        <f t="shared" si="0"/>
        <v>CATASTROFICO</v>
      </c>
      <c r="G25" s="248" t="str">
        <f t="shared" si="1"/>
        <v>ZONA RIESGO EXTREMO</v>
      </c>
    </row>
    <row r="26" spans="1:7" ht="75" x14ac:dyDescent="0.2">
      <c r="A26" s="118">
        <v>21</v>
      </c>
      <c r="B26" s="112" t="str">
        <f>+VLOOKUP(A26,'IDENTIFICACIÓN DEL RC'!$B$6:$F$34,2,0)</f>
        <v>Evaluación al Sistema de Control Interno</v>
      </c>
      <c r="C26" s="229" t="str">
        <f>+VLOOKUP(A26,'IDENTIFICACIÓN DEL RC'!$B$6:$F$34,4,0)</f>
        <v>Posibilidad de Favorecimiento al proceso auditado o a terceros responsables a partir de auditorías, sesgadas, manipuladas o direccionadas, que impidan evidenciar la realidad de la gestión obstruyendo la evaluación de esta.</v>
      </c>
      <c r="D26" s="184">
        <v>1</v>
      </c>
      <c r="E26" s="184">
        <v>12</v>
      </c>
      <c r="F26" s="126" t="str">
        <f t="shared" si="0"/>
        <v>CATASTROFICO</v>
      </c>
      <c r="G26" s="248" t="str">
        <f t="shared" si="1"/>
        <v>ZONA RIESGO EXTREMO</v>
      </c>
    </row>
    <row r="27" spans="1:7" ht="60" x14ac:dyDescent="0.2">
      <c r="A27" s="118">
        <v>22</v>
      </c>
      <c r="B27" s="112" t="str">
        <f>+VLOOKUP(A27,'IDENTIFICACIÓN DEL RC'!$B$6:$F$34,2,0)</f>
        <v>Atención y Relación con el Ciudadano</v>
      </c>
      <c r="C27" s="229" t="str">
        <f>+VLOOKUP(A27,'IDENTIFICACIÓN DEL RC'!$B$6:$F$34,4,0)</f>
        <v>Posibilidad de Favorecimiento a terceros para acceder a los servicios ofertados por al SCJ por fuera de los lineamientos establecidos a cambio de dadivas</v>
      </c>
      <c r="D27" s="184">
        <v>3</v>
      </c>
      <c r="E27" s="184">
        <v>11</v>
      </c>
      <c r="F27" s="126" t="str">
        <f t="shared" si="0"/>
        <v>MAYOR</v>
      </c>
      <c r="G27" s="248" t="str">
        <f t="shared" si="1"/>
        <v>ZONA RIESGO EXTREMO</v>
      </c>
    </row>
    <row r="28" spans="1:7" ht="60" x14ac:dyDescent="0.2">
      <c r="A28" s="118">
        <v>23</v>
      </c>
      <c r="B28" s="112" t="str">
        <f>+VLOOKUP(A28,'IDENTIFICACIÓN DEL RC'!$B$6:$F$34,2,0)</f>
        <v>Gestión Integral a las Personas Privadas de la Libertad -PPL-</v>
      </c>
      <c r="C28" s="229" t="str">
        <f>+VLOOKUP(A28,'IDENTIFICACIÓN DEL RC'!$B$6:$F$34,4,0)</f>
        <v>Posibilidad de alteración de la información en el SISIPEC web generando beneficio en el trámite de Autorización para ingreso como visitante a la Cárcel Distrital de Varones y Anexo de Mujeres.</v>
      </c>
      <c r="D28" s="184">
        <v>1</v>
      </c>
      <c r="E28" s="184">
        <v>16</v>
      </c>
      <c r="F28" s="126" t="str">
        <f t="shared" si="0"/>
        <v>CATASTROFICO</v>
      </c>
      <c r="G28" s="248" t="str">
        <f t="shared" si="1"/>
        <v>ZONA RIESGO EXTREMO</v>
      </c>
    </row>
    <row r="29" spans="1:7" ht="75" x14ac:dyDescent="0.2">
      <c r="A29" s="118">
        <v>24</v>
      </c>
      <c r="B29" s="112" t="str">
        <f>+VLOOKUP(A29,'IDENTIFICACIÓN DEL RC'!$B$6:$F$34,2,0)</f>
        <v>Administración de Bienes Muebles e Inmuebles para el Fortalecimiento de las Capacidades Operativas</v>
      </c>
      <c r="C29" s="229" t="str">
        <f>+VLOOKUP(A29,'IDENTIFICACIÓN DEL RC'!$B$6:$F$34,4,0)</f>
        <v>Posibilidad de suministro de combustible por parte de los proveedores a vehículos de propiedad o a cargo de la SDSCJ, por fuera de los parámetros de suministro establecidos para beneficio propio o de terceros</v>
      </c>
      <c r="D29" s="184">
        <v>2</v>
      </c>
      <c r="E29" s="184">
        <v>16</v>
      </c>
      <c r="F29" s="126" t="str">
        <f t="shared" si="0"/>
        <v>CATASTROFICO</v>
      </c>
      <c r="G29" s="248" t="str">
        <f t="shared" si="1"/>
        <v>ZONA RIESGO EXTREMO</v>
      </c>
    </row>
    <row r="30" spans="1:7" ht="120" x14ac:dyDescent="0.2">
      <c r="A30" s="118">
        <v>25</v>
      </c>
      <c r="B30" s="112" t="str">
        <f>+VLOOKUP(A30,'IDENTIFICACIÓN DEL RC'!$B$6:$F$34,2,0)</f>
        <v>Administración de Bienes Muebles e Inmuebles para el Fortalecimiento de las Capacidades Operativas</v>
      </c>
      <c r="C30" s="229" t="str">
        <f>+VLOOKUP(A30,'IDENTIFICACIÓN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4">
        <v>2</v>
      </c>
      <c r="E30" s="184">
        <v>16</v>
      </c>
      <c r="F30" s="126" t="str">
        <f t="shared" ref="F30:F32" si="2">IF(AND(E30&lt;=5),"MODERADO",IF(AND(E30&gt;=6,E30&lt;=11),"MAYOR",IF(AND(E30&gt;=12),"CATASTROFICO")))</f>
        <v>CATASTROFICO</v>
      </c>
      <c r="G30" s="24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5" x14ac:dyDescent="0.2">
      <c r="A31" s="118">
        <v>26</v>
      </c>
      <c r="B31" s="112" t="str">
        <f>+VLOOKUP(A31,'IDENTIFICACIÓN DEL RC'!$B$6:$F$34,2,0)</f>
        <v>Gestión Jurídica</v>
      </c>
      <c r="C31" s="229" t="str">
        <f>+VLOOKUP(A31,'IDENTIFICACIÓN DEL RC'!$B$6:$F$34,4,0)</f>
        <v>Posibilidad de Incumplimiento de funciones por acción u omisión por procedimientos desactualizados de la Gestión Juridica</v>
      </c>
      <c r="D31" s="184">
        <v>1</v>
      </c>
      <c r="E31" s="184">
        <v>13</v>
      </c>
      <c r="F31" s="126" t="str">
        <f t="shared" ref="F31" si="4">IF(AND(E31&lt;=5),"MODERADO",IF(AND(E31&gt;=6,E31&lt;=11),"MAYOR",IF(AND(E31&gt;=12),"CATASTROFICO")))</f>
        <v>CATASTROFICO</v>
      </c>
      <c r="G31" s="24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35.75" thickBot="1" x14ac:dyDescent="0.25">
      <c r="A32" s="142">
        <v>27</v>
      </c>
      <c r="B32" s="143" t="str">
        <f>+VLOOKUP(A32,'IDENTIFICACIÓN DEL RC'!$B$6:$F$34,2,0)</f>
        <v>Gestión Contractual</v>
      </c>
      <c r="C32" s="230" t="str">
        <f>+VLOOKUP(A32,'IDENTIFICACIÓN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19">
        <v>2</v>
      </c>
      <c r="E32" s="219">
        <v>16</v>
      </c>
      <c r="F32" s="144" t="str">
        <f t="shared" si="2"/>
        <v>CATASTROFICO</v>
      </c>
      <c r="G32" s="249" t="str">
        <f t="shared" si="3"/>
        <v>ZONA RIESGO EXTREMO</v>
      </c>
    </row>
  </sheetData>
  <autoFilter ref="A5:G5" xr:uid="{00000000-0009-0000-0000-000008000000}"/>
  <mergeCells count="2">
    <mergeCell ref="B1:F1"/>
    <mergeCell ref="A3:G4"/>
  </mergeCells>
  <conditionalFormatting sqref="F6:F32">
    <cfRule type="containsText" dxfId="12" priority="4" operator="containsText" text="MAYOR">
      <formula>NOT(ISERROR(SEARCH("MAYOR",F6)))</formula>
    </cfRule>
    <cfRule type="containsText" dxfId="11" priority="5" operator="containsText" text="MODERADO">
      <formula>NOT(ISERROR(SEARCH("MODERADO",F6)))</formula>
    </cfRule>
    <cfRule type="containsText" dxfId="10" priority="6" operator="containsText" text="CATASTROFICO">
      <formula>NOT(ISERROR(SEARCH("CATASTROFICO",F6)))</formula>
    </cfRule>
  </conditionalFormatting>
  <conditionalFormatting sqref="G6:G32">
    <cfRule type="containsText" dxfId="9" priority="1" operator="containsText" text="ZONA RIESGO MODERADO">
      <formula>NOT(ISERROR(SEARCH("ZONA RIESGO MODERADO",G6)))</formula>
    </cfRule>
    <cfRule type="containsText" dxfId="8" priority="2" operator="containsText" text="ZONA RIESGO ALTO">
      <formula>NOT(ISERROR(SEARCH("ZONA RIESGO ALTO",G6)))</formula>
    </cfRule>
    <cfRule type="containsText" dxfId="7"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3"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15" ma:contentTypeDescription="Crear nuevo documento." ma:contentTypeScope="" ma:versionID="7d2bc55b6bcfacdd05f36a7dbd43a05a">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6bb5e39975d3699d57de6e5ea0e37377"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e5a538f-f42a-432f-8f57-65f1024192b3}" ma:internalName="TaxCatchAll" ma:showField="CatchAllData" ma:web="2ee1ba90-c6f8-42b9-9a56-f4ec64be4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97d152-313b-41dc-b90a-6f3a6d922f7d">
      <Terms xmlns="http://schemas.microsoft.com/office/infopath/2007/PartnerControls"/>
    </lcf76f155ced4ddcb4097134ff3c332f>
    <TaxCatchAll xmlns="2ee1ba90-c6f8-42b9-9a56-f4ec64be4862" xsi:nil="true"/>
    <_dlc_DocId xmlns="2ee1ba90-c6f8-42b9-9a56-f4ec64be4862">DRUKRJ7NFA2K-82944973-96906</_dlc_DocId>
    <_dlc_DocIdUrl xmlns="2ee1ba90-c6f8-42b9-9a56-f4ec64be4862">
      <Url>https://scjgovcol.sharepoint.com/sites/130-OCI/_layouts/15/DocIdRedir.aspx?ID=DRUKRJ7NFA2K-82944973-96906</Url>
      <Description>DRUKRJ7NFA2K-82944973-96906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94EBC4-3CDD-41C3-854B-873C0DCD6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3.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 ds:uri="8297d152-313b-41dc-b90a-6f3a6d922f7d"/>
    <ds:schemaRef ds:uri="2ee1ba90-c6f8-42b9-9a56-f4ec64be4862"/>
  </ds:schemaRefs>
</ds:datastoreItem>
</file>

<file path=customXml/itemProps4.xml><?xml version="1.0" encoding="utf-8"?>
<ds:datastoreItem xmlns:ds="http://schemas.openxmlformats.org/officeDocument/2006/customXml" ds:itemID="{256583FD-C859-4395-B122-E25187B3D1A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SDSCJ</vt:lpstr>
      <vt:lpstr>Componente PAAC</vt:lpstr>
      <vt:lpstr>INSTRUCCIONES DE DILIGENCIAM</vt:lpstr>
      <vt:lpstr>IDENTIFICACIÓN DEL RC</vt:lpstr>
      <vt:lpstr>MAPA RESUMEN OAP</vt:lpstr>
      <vt:lpstr>CAUSA-CONSECUENCIA</vt:lpstr>
      <vt:lpstr>DEFINICIÓN DEL RC</vt:lpstr>
      <vt:lpstr>CALIFICACION DE IMPACTO</vt:lpstr>
      <vt:lpstr>ANÁLISIS DEL RC</vt:lpstr>
      <vt:lpstr>CONTROL DEL RC_SEGUIMIENTO</vt:lpstr>
      <vt:lpstr>Matriz seguimiento MRC</vt:lpstr>
      <vt:lpstr>Evaluación controles </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'CONTROL DEL RC_SEGUIMIENTO'!Área_de_impresión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Ingrid Beatriz Acosta Velasquez</cp:lastModifiedBy>
  <cp:revision/>
  <dcterms:created xsi:type="dcterms:W3CDTF">2016-12-07T14:26:41Z</dcterms:created>
  <dcterms:modified xsi:type="dcterms:W3CDTF">2025-10-08T22:35:27Z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_dlc_DocIdItemGuid">
    <vt:lpwstr>42169258-8c3e-4326-8d92-8ad0faee14d4</vt:lpwstr>
  </property>
</Properties>
</file>