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updateLinks="never" codeName="ThisWorkbook"/>
  <mc:AlternateContent xmlns:mc="http://schemas.openxmlformats.org/markup-compatibility/2006">
    <mc:Choice Requires="x15">
      <x15ac:absPath xmlns:x15ac="http://schemas.microsoft.com/office/spreadsheetml/2010/11/ac" url="C:\Users\andrea.alejo\Downloads\"/>
    </mc:Choice>
  </mc:AlternateContent>
  <xr:revisionPtr revIDLastSave="0" documentId="13_ncr:1_{8B48BB95-BF73-4082-9306-6F2D4FD62EE3}" xr6:coauthVersionLast="47" xr6:coauthVersionMax="47" xr10:uidLastSave="{00000000-0000-0000-0000-000000000000}"/>
  <bookViews>
    <workbookView xWindow="-108" yWindow="-108" windowWidth="23256" windowHeight="12456" activeTab="2" xr2:uid="{00000000-000D-0000-FFFF-FFFF00000000}"/>
  </bookViews>
  <sheets>
    <sheet name="SDSCJ " sheetId="28" r:id="rId1"/>
    <sheet name="HOJA RESUMEN" sheetId="29" r:id="rId2"/>
    <sheet name="Eva_OCI_III_Tr_2025" sheetId="31" r:id="rId3"/>
    <sheet name="1 INSTRUCCIONES DE DILIGENCIAMI" sheetId="17" state="hidden" r:id="rId4"/>
    <sheet name="2 CONTEXTO E IDENTIFICACIÓN" sheetId="18" state="hidden" r:id="rId5"/>
    <sheet name="CAUSA-CONSECUENCIA" sheetId="19" state="hidden" r:id="rId6"/>
    <sheet name="3 PROBABIL E IMPACTO INHERENTE" sheetId="20" state="hidden" r:id="rId7"/>
    <sheet name="4 MAPA CALOR INHERENTE" sheetId="21" state="hidden" r:id="rId8"/>
    <sheet name="5 VALORACIÓN DEL CONTROL" sheetId="22" state="hidden" r:id="rId9"/>
    <sheet name="TABLAS DE INFORMACIÓN" sheetId="1" state="hidden" r:id="rId10"/>
    <sheet name="6 MAPA CALOR RESIDUAL" sheetId="23" state="hidden" r:id="rId11"/>
    <sheet name="7 MAPA CALOR INHEREN Y RESIDUAL" sheetId="24" state="hidden" r:id="rId12"/>
    <sheet name="8 MAPA RIESGOS" sheetId="25" state="hidden" r:id="rId13"/>
    <sheet name="9 RIESGO DEL PROCESO" sheetId="26" state="hidden" r:id="rId14"/>
    <sheet name="VALIDACION DE CONTROLES" sheetId="27" state="hidden" r:id="rId15"/>
  </sheets>
  <externalReferences>
    <externalReference r:id="rId16"/>
    <externalReference r:id="rId17"/>
    <externalReference r:id="rId18"/>
  </externalReferences>
  <definedNames>
    <definedName name="_xlnm._FilterDatabase" localSheetId="3" hidden="1">'1 INSTRUCCIONES DE DILIGENCIAMI'!$C$108:$G$108</definedName>
    <definedName name="_xlnm._FilterDatabase" localSheetId="4" hidden="1">'2 CONTEXTO E IDENTIFICACIÓN'!$A$7:$I$75</definedName>
    <definedName name="_xlnm._FilterDatabase" localSheetId="6" hidden="1">'3 PROBABIL E IMPACTO INHERENTE'!$A$6:$N$74</definedName>
    <definedName name="_xlnm._FilterDatabase" localSheetId="7" hidden="1">'4 MAPA CALOR INHERENTE'!$A$6:$AJ$6</definedName>
    <definedName name="_xlnm._FilterDatabase" localSheetId="8" hidden="1">'5 VALORACIÓN DEL CONTROL'!$A$6:$W$414</definedName>
    <definedName name="_xlnm._FilterDatabase" localSheetId="10" hidden="1">'6 MAPA CALOR RESIDUAL'!$A$6:$G$6</definedName>
    <definedName name="_xlnm._FilterDatabase" localSheetId="11" hidden="1">'7 MAPA CALOR INHEREN Y RESIDUAL'!$A$7:$AL$7</definedName>
    <definedName name="_xlnm._FilterDatabase" localSheetId="12" hidden="1">'8 MAPA RIESGOS'!$A$6:$T$74</definedName>
    <definedName name="_xlnm._FilterDatabase" localSheetId="2" hidden="1">Eva_OCI_III_Tr_2025!$A$11:$AC$131</definedName>
    <definedName name="_xlnm._FilterDatabase" localSheetId="1" hidden="1">'HOJA RESUMEN'!$A$5:$CZ$125</definedName>
    <definedName name="Afectación_Económica" localSheetId="14">'[1]3 PROBABIL E IMPACTO INHERENTE'!$X$11:$X$16</definedName>
    <definedName name="Afectación_Económica">'[1]3 PROBABIL E IMPACTO INHERENTE'!$X$11:$X$16</definedName>
    <definedName name="_xlnm.Print_Area" localSheetId="3">'1 INSTRUCCIONES DE DILIGENCIAMI'!$A$1:$I$147</definedName>
    <definedName name="_xlnm.Print_Area" localSheetId="4">'2 CONTEXTO E IDENTIFICACIÓN'!$A$1:$I$75</definedName>
    <definedName name="_xlnm.Print_Area" localSheetId="6">'3 PROBABIL E IMPACTO INHERENTE'!$A$1:$Y$74</definedName>
    <definedName name="_xlnm.Print_Area" localSheetId="7">'4 MAPA CALOR INHERENTE'!$A$1:$V$74</definedName>
    <definedName name="_xlnm.Print_Area" localSheetId="8">'5 VALORACIÓN DEL CONTROL'!$A$1:$AA$414</definedName>
    <definedName name="_xlnm.Print_Area" localSheetId="10">'6 MAPA CALOR RESIDUAL'!$A$1:$X$74</definedName>
    <definedName name="_xlnm.Print_Area" localSheetId="11">'7 MAPA CALOR INHEREN Y RESIDUAL'!$A$1:$W$12</definedName>
    <definedName name="_xlnm.Print_Area" localSheetId="12">'8 MAPA RIESGOS'!$A$1:$AE$77</definedName>
    <definedName name="_xlnm.Print_Area" localSheetId="2">Eva_OCI_III_Tr_2025!$A$1:$AC$141</definedName>
    <definedName name="_xlnm.Print_Area" localSheetId="1">'HOJA RESUMEN'!$A$1:$N$125</definedName>
    <definedName name="Definicion_tratamiento" localSheetId="14">'[1]11 FORMULAS'!#REF!</definedName>
    <definedName name="Definicion_tratamiento">'[1]11 FORMULAS'!#REF!</definedName>
    <definedName name="IMPACTO_PROCESOS" localSheetId="4">'[2]LISTAS FORMULAS'!$C$3:$C$7</definedName>
    <definedName name="IMPACTO_PROCESOS" localSheetId="7">'[2]LISTAS FORMULAS'!$C$3:$C$7</definedName>
    <definedName name="IMPACTO_PROCESOS" localSheetId="10">'[2]LISTAS FORMULAS'!$C$3:$C$7</definedName>
    <definedName name="IMPACTO_PROCESOS" localSheetId="11">'[2]LISTAS FORMULAS'!$C$3:$C$7</definedName>
    <definedName name="IMPACTO_PROCESOS" localSheetId="12">'[2]LISTAS FORMULAS'!$C$3:$C$7</definedName>
    <definedName name="IMPACTO_PROCESOS" localSheetId="13">'[2]LISTAS FORMULAS'!$C$3:$C$7</definedName>
    <definedName name="opciones" localSheetId="4">'[2]LISTAS FORMULAS'!$F$3:$F$4</definedName>
    <definedName name="opciones" localSheetId="7">'[2]LISTAS FORMULAS'!$F$3:$F$4</definedName>
    <definedName name="opciones" localSheetId="10">'[2]LISTAS FORMULAS'!$F$3:$F$4</definedName>
    <definedName name="opciones" localSheetId="11">'[2]LISTAS FORMULAS'!$F$3:$F$4</definedName>
    <definedName name="opciones" localSheetId="12">'[2]LISTAS FORMULAS'!$F$3:$F$4</definedName>
    <definedName name="opciones" localSheetId="13">'[2]LISTAS FORMULAS'!$F$3:$F$4</definedName>
    <definedName name="opciones2" localSheetId="4">'[2]LISTAS FORMULAS'!$G$3:$G$5</definedName>
    <definedName name="opciones2" localSheetId="7">'[2]LISTAS FORMULAS'!$G$3:$G$5</definedName>
    <definedName name="opciones2" localSheetId="10">'[2]LISTAS FORMULAS'!$G$3:$G$5</definedName>
    <definedName name="opciones2" localSheetId="11">'[2]LISTAS FORMULAS'!$G$3:$G$5</definedName>
    <definedName name="opciones2" localSheetId="12">'[2]LISTAS FORMULAS'!$G$3:$G$5</definedName>
    <definedName name="opciones2" localSheetId="13">'[2]LISTAS FORMULAS'!$G$3:$G$5</definedName>
    <definedName name="Plan_accion" localSheetId="14">'[1]11 FORMULAS'!#REF!</definedName>
    <definedName name="Plan_accion">'[1]11 FORMULAS'!#REF!</definedName>
    <definedName name="Plan_acción" localSheetId="14">'[1]11 FORMULAS'!#REF!</definedName>
    <definedName name="Plan_acción">'[1]11 FORMULAS'!#REF!</definedName>
    <definedName name="Plan_de_acción" localSheetId="14">'[1]11 FORMULAS'!#REF!</definedName>
    <definedName name="Plan_de_acción">'[1]11 FORMULAS'!#REF!</definedName>
    <definedName name="Quince_Cero" localSheetId="4">'[2]LISTAS FORMULAS'!$F$14:$F$15</definedName>
    <definedName name="Quince_Cero" localSheetId="7">'[2]LISTAS FORMULAS'!$F$14:$F$15</definedName>
    <definedName name="Quince_Cero" localSheetId="10">'[2]LISTAS FORMULAS'!$F$14:$F$15</definedName>
    <definedName name="Quince_Cero" localSheetId="11">'[2]LISTAS FORMULAS'!$F$14:$F$15</definedName>
    <definedName name="Quince_Cero" localSheetId="12">'[2]LISTAS FORMULAS'!$F$14:$F$15</definedName>
    <definedName name="Quince_Cero" localSheetId="13">'[2]LISTAS FORMULAS'!$F$14:$F$15</definedName>
    <definedName name="Rango_Calificacion_Ejecucion" localSheetId="4">'[2]LISTAS FORMULAS'!$H$3:$H$5</definedName>
    <definedName name="Rango_Calificacion_Ejecucion" localSheetId="7">'[2]LISTAS FORMULAS'!$H$3:$H$5</definedName>
    <definedName name="Rango_Calificacion_Ejecucion" localSheetId="10">'[2]LISTAS FORMULAS'!$H$3:$H$5</definedName>
    <definedName name="Rango_Calificacion_Ejecucion" localSheetId="11">'[2]LISTAS FORMULAS'!$H$3:$H$5</definedName>
    <definedName name="Rango_Calificacion_Ejecucion" localSheetId="12">'[2]LISTAS FORMULAS'!$H$3:$H$5</definedName>
    <definedName name="Rango_Calificacion_Ejecucion" localSheetId="13">'[2]LISTAS FORMULAS'!$H$3:$H$5</definedName>
    <definedName name="Reducir_mitigar_Transferir_Evitar" localSheetId="2">#REF!</definedName>
    <definedName name="Reducir_mitigar_Transferir_Evitar">'8 MAPA RIESGOS'!$AD$14:$AD$16</definedName>
    <definedName name="Reputacional" localSheetId="14">'[1]3 PROBABIL E IMPACTO INHERENTE'!$Y$11:$Y$16</definedName>
    <definedName name="Reputacional">'[1]3 PROBABIL E IMPACTO INHERENTE'!$Y$11:$Y$16</definedName>
    <definedName name="Requiere_Plan_de_Acción" localSheetId="2">#REF!</definedName>
    <definedName name="Requiere_Plan_de_Acción">'8 MAPA RIESGOS'!$AD$14:$AD$16</definedName>
    <definedName name="TIPO" localSheetId="7">'[2]CONTEXTO E IDENTIFICACIÓN'!$E$29:$E$32</definedName>
    <definedName name="TIPO" localSheetId="10">'[2]CONTEXTO E IDENTIFICACIÓN'!$E$29:$E$32</definedName>
    <definedName name="TIPO" localSheetId="11">'[2]CONTEXTO E IDENTIFICACIÓN'!$E$29:$E$32</definedName>
    <definedName name="TIPO" localSheetId="12">'[2]CONTEXTO E IDENTIFICACIÓN'!$E$29:$E$32</definedName>
    <definedName name="TIPO" localSheetId="13">'[2]CONTEXTO E IDENTIFICACIÓN'!$E$29:$E$32</definedName>
    <definedName name="Tipo" localSheetId="14">'[1]11 FORMULAS'!$A$4:$A$11</definedName>
    <definedName name="Tipo">'[1]11 FORMULAS'!$A$4:$A$11</definedName>
    <definedName name="_xlnm.Print_Titles" localSheetId="3">'1 INSTRUCCIONES DE DILIGENCIAMI'!$1:$4</definedName>
    <definedName name="_xlnm.Print_Titles" localSheetId="4">'2 CONTEXTO E IDENTIFICACIÓN'!$6:$7</definedName>
    <definedName name="_xlnm.Print_Titles" localSheetId="6">'3 PROBABIL E IMPACTO INHERENTE'!$3:$6</definedName>
    <definedName name="_xlnm.Print_Titles" localSheetId="8">'5 VALORACIÓN DEL CONTROL'!$2:$6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41" i="31" l="1"/>
  <c r="AC141" i="31"/>
  <c r="AB138" i="31"/>
  <c r="G104" i="29"/>
  <c r="G77" i="29"/>
  <c r="G49" i="29"/>
  <c r="G29" i="29"/>
  <c r="I43" i="22" l="1"/>
  <c r="F123" i="29"/>
  <c r="H123" i="29"/>
  <c r="F124" i="29"/>
  <c r="H124" i="29"/>
  <c r="F125" i="29"/>
  <c r="H125" i="29"/>
  <c r="H122" i="29"/>
  <c r="F122" i="29"/>
  <c r="H121" i="29"/>
  <c r="F121" i="29"/>
  <c r="H120" i="29"/>
  <c r="F120" i="29"/>
  <c r="F119" i="29"/>
  <c r="H119" i="29"/>
  <c r="H118" i="29"/>
  <c r="F118" i="29"/>
  <c r="H117" i="29"/>
  <c r="F117" i="29"/>
  <c r="H116" i="29"/>
  <c r="F116" i="29"/>
  <c r="F115" i="29"/>
  <c r="H115" i="29"/>
  <c r="H114" i="29"/>
  <c r="F114" i="29"/>
  <c r="H113" i="29"/>
  <c r="F113" i="29"/>
  <c r="H112" i="29"/>
  <c r="F112" i="29"/>
  <c r="H111" i="29"/>
  <c r="F111" i="29"/>
  <c r="H110" i="29"/>
  <c r="F110" i="29"/>
  <c r="H109" i="29"/>
  <c r="F109" i="29"/>
  <c r="H108" i="29"/>
  <c r="F108" i="29"/>
  <c r="F107" i="29"/>
  <c r="H107" i="29"/>
  <c r="H106" i="29"/>
  <c r="F106" i="29"/>
  <c r="H105" i="29"/>
  <c r="F105" i="29"/>
  <c r="H104" i="29"/>
  <c r="F104" i="29"/>
  <c r="H103" i="29"/>
  <c r="F103" i="29"/>
  <c r="F102" i="29"/>
  <c r="H102" i="29"/>
  <c r="H101" i="29"/>
  <c r="F101" i="29"/>
  <c r="F100" i="29"/>
  <c r="H100" i="29"/>
  <c r="H99" i="29"/>
  <c r="F99" i="29"/>
  <c r="F98" i="29"/>
  <c r="H98" i="29"/>
  <c r="H97" i="29"/>
  <c r="F97" i="29"/>
  <c r="H96" i="29"/>
  <c r="F96" i="29"/>
  <c r="H95" i="29"/>
  <c r="F95" i="29"/>
  <c r="F94" i="29"/>
  <c r="H94" i="29"/>
  <c r="H93" i="29"/>
  <c r="F93" i="29"/>
  <c r="H92" i="29"/>
  <c r="F92" i="29"/>
  <c r="H91" i="29"/>
  <c r="F91" i="29"/>
  <c r="F90" i="29"/>
  <c r="H90" i="29"/>
  <c r="H89" i="29"/>
  <c r="F89" i="29"/>
  <c r="H88" i="29"/>
  <c r="F88" i="29"/>
  <c r="H87" i="29"/>
  <c r="F87" i="29"/>
  <c r="H86" i="29"/>
  <c r="F86" i="29"/>
  <c r="F85" i="29"/>
  <c r="H85" i="29"/>
  <c r="H84" i="29"/>
  <c r="F84" i="29"/>
  <c r="F83" i="29"/>
  <c r="H83" i="29"/>
  <c r="H82" i="29"/>
  <c r="F82" i="29"/>
  <c r="F81" i="29"/>
  <c r="H81" i="29"/>
  <c r="H80" i="29"/>
  <c r="F80" i="29"/>
  <c r="F79" i="29"/>
  <c r="H79" i="29"/>
  <c r="H78" i="29"/>
  <c r="F78" i="29"/>
  <c r="F77" i="29" l="1"/>
  <c r="H77" i="29"/>
  <c r="H76" i="29"/>
  <c r="F76" i="29"/>
  <c r="H75" i="29"/>
  <c r="F75" i="29"/>
  <c r="F74" i="29"/>
  <c r="H74" i="29"/>
  <c r="H73" i="29"/>
  <c r="F73" i="29"/>
  <c r="H72" i="29"/>
  <c r="F72" i="29"/>
  <c r="H71" i="29"/>
  <c r="F71" i="29"/>
  <c r="F70" i="29"/>
  <c r="H70" i="29"/>
  <c r="H69" i="29"/>
  <c r="F69" i="29"/>
  <c r="H68" i="29"/>
  <c r="H67" i="29"/>
  <c r="F68" i="29"/>
  <c r="F67" i="29"/>
  <c r="F66" i="29"/>
  <c r="H66" i="29"/>
  <c r="H65" i="29"/>
  <c r="F65" i="29"/>
  <c r="H64" i="29"/>
  <c r="H63" i="29"/>
  <c r="F64" i="29"/>
  <c r="F63" i="29"/>
  <c r="F62" i="29"/>
  <c r="H62" i="29"/>
  <c r="F58" i="29"/>
  <c r="H58" i="29"/>
  <c r="F59" i="29"/>
  <c r="H59" i="29"/>
  <c r="F60" i="29"/>
  <c r="H60" i="29"/>
  <c r="F61" i="29"/>
  <c r="H61" i="29"/>
  <c r="H57" i="29"/>
  <c r="F57" i="29"/>
  <c r="F56" i="29"/>
  <c r="H56" i="29"/>
  <c r="H55" i="29"/>
  <c r="F55" i="29"/>
  <c r="F53" i="29" l="1"/>
  <c r="H53" i="29"/>
  <c r="F54" i="29"/>
  <c r="H54" i="29"/>
  <c r="H52" i="29"/>
  <c r="F52" i="29"/>
  <c r="H51" i="29"/>
  <c r="F51" i="29"/>
  <c r="H50" i="29"/>
  <c r="F50" i="29"/>
  <c r="F48" i="29"/>
  <c r="H48" i="29"/>
  <c r="F49" i="29"/>
  <c r="H49" i="29"/>
  <c r="H47" i="29"/>
  <c r="F47" i="29"/>
  <c r="F45" i="29"/>
  <c r="H45" i="29"/>
  <c r="F46" i="29"/>
  <c r="H46" i="29"/>
  <c r="H44" i="29"/>
  <c r="F44" i="29"/>
  <c r="H43" i="29"/>
  <c r="F43" i="29"/>
  <c r="F40" i="29"/>
  <c r="H40" i="29"/>
  <c r="F41" i="29"/>
  <c r="H41" i="29"/>
  <c r="F42" i="29"/>
  <c r="H42" i="29"/>
  <c r="H39" i="29"/>
  <c r="F39" i="29"/>
  <c r="F38" i="29"/>
  <c r="H38" i="29"/>
  <c r="H37" i="29"/>
  <c r="F37" i="29"/>
  <c r="F34" i="29"/>
  <c r="H34" i="29"/>
  <c r="F35" i="29"/>
  <c r="H35" i="29"/>
  <c r="F36" i="29"/>
  <c r="H36" i="29"/>
  <c r="H33" i="29"/>
  <c r="F33" i="29"/>
  <c r="H32" i="29"/>
  <c r="F32" i="29"/>
  <c r="F28" i="29"/>
  <c r="H28" i="29"/>
  <c r="F29" i="29"/>
  <c r="H29" i="29"/>
  <c r="F30" i="29"/>
  <c r="H30" i="29"/>
  <c r="F31" i="29"/>
  <c r="H31" i="29"/>
  <c r="H27" i="29"/>
  <c r="F27" i="29"/>
  <c r="H26" i="29"/>
  <c r="F26" i="29"/>
  <c r="H25" i="29"/>
  <c r="F25" i="29"/>
  <c r="H24" i="29"/>
  <c r="F24" i="29"/>
  <c r="H23" i="29"/>
  <c r="F23" i="29"/>
  <c r="F22" i="29"/>
  <c r="H22" i="29"/>
  <c r="H21" i="29"/>
  <c r="G21" i="29"/>
  <c r="F21" i="29"/>
  <c r="H20" i="29"/>
  <c r="F20" i="29"/>
  <c r="H19" i="29"/>
  <c r="F19" i="29"/>
  <c r="F18" i="29"/>
  <c r="H18" i="29"/>
  <c r="H17" i="29"/>
  <c r="F17" i="29"/>
  <c r="F14" i="29"/>
  <c r="H14" i="29"/>
  <c r="F15" i="29"/>
  <c r="H15" i="29"/>
  <c r="F16" i="29"/>
  <c r="H16" i="29"/>
  <c r="H13" i="29"/>
  <c r="F13" i="29"/>
  <c r="F12" i="29"/>
  <c r="H12" i="29"/>
  <c r="F11" i="29"/>
  <c r="H11" i="29"/>
  <c r="H10" i="29"/>
  <c r="F10" i="29"/>
  <c r="F8" i="29"/>
  <c r="H8" i="29"/>
  <c r="F9" i="29"/>
  <c r="H9" i="29"/>
  <c r="H7" i="29"/>
  <c r="F7" i="29"/>
  <c r="C10" i="29" l="1"/>
  <c r="C13" i="29"/>
  <c r="C17" i="29"/>
  <c r="C19" i="29"/>
  <c r="C20" i="29"/>
  <c r="C21" i="29"/>
  <c r="C23" i="29"/>
  <c r="C24" i="29"/>
  <c r="C25" i="29"/>
  <c r="C26" i="29"/>
  <c r="C27" i="29"/>
  <c r="C32" i="29"/>
  <c r="C33" i="29"/>
  <c r="C37" i="29"/>
  <c r="C39" i="29"/>
  <c r="C43" i="29"/>
  <c r="C44" i="29"/>
  <c r="C47" i="29"/>
  <c r="C50" i="29"/>
  <c r="C51" i="29"/>
  <c r="C52" i="29"/>
  <c r="C55" i="29"/>
  <c r="C57" i="29"/>
  <c r="C63" i="29"/>
  <c r="C64" i="29"/>
  <c r="C65" i="29"/>
  <c r="C67" i="29"/>
  <c r="C68" i="29"/>
  <c r="C69" i="29"/>
  <c r="C71" i="29"/>
  <c r="C72" i="29"/>
  <c r="C73" i="29"/>
  <c r="C75" i="29"/>
  <c r="C76" i="29"/>
  <c r="C78" i="29"/>
  <c r="C80" i="29"/>
  <c r="C82" i="29"/>
  <c r="C84" i="29"/>
  <c r="C86" i="29"/>
  <c r="C87" i="29"/>
  <c r="C88" i="29"/>
  <c r="C89" i="29"/>
  <c r="C91" i="29"/>
  <c r="C92" i="29"/>
  <c r="C93" i="29"/>
  <c r="C95" i="29"/>
  <c r="C96" i="29"/>
  <c r="C97" i="29"/>
  <c r="C99" i="29"/>
  <c r="C101" i="29"/>
  <c r="C103" i="29"/>
  <c r="C104" i="29"/>
  <c r="C105" i="29"/>
  <c r="C106" i="29"/>
  <c r="C108" i="29"/>
  <c r="C109" i="29"/>
  <c r="C110" i="29"/>
  <c r="C111" i="29"/>
  <c r="C112" i="29"/>
  <c r="C113" i="29"/>
  <c r="C114" i="29"/>
  <c r="C116" i="29"/>
  <c r="C117" i="29"/>
  <c r="C118" i="29"/>
  <c r="C120" i="29"/>
  <c r="C121" i="29"/>
  <c r="C122" i="29"/>
  <c r="C7" i="29"/>
  <c r="A120" i="29"/>
  <c r="A121" i="29"/>
  <c r="A125" i="29"/>
  <c r="A109" i="29"/>
  <c r="A110" i="29"/>
  <c r="A111" i="29"/>
  <c r="A112" i="29"/>
  <c r="A113" i="29"/>
  <c r="A115" i="29"/>
  <c r="A116" i="29"/>
  <c r="A117" i="29"/>
  <c r="A119" i="29"/>
  <c r="A94" i="29"/>
  <c r="A95" i="29"/>
  <c r="A96" i="29"/>
  <c r="A98" i="29"/>
  <c r="A100" i="29"/>
  <c r="A102" i="29"/>
  <c r="A103" i="29"/>
  <c r="A104" i="29"/>
  <c r="A105" i="29"/>
  <c r="A107" i="29"/>
  <c r="A108" i="29"/>
  <c r="A12" i="29"/>
  <c r="A16" i="29"/>
  <c r="A18" i="29"/>
  <c r="A19" i="29"/>
  <c r="A20" i="29"/>
  <c r="A22" i="29"/>
  <c r="A23" i="29"/>
  <c r="A24" i="29"/>
  <c r="A25" i="29"/>
  <c r="A26" i="29"/>
  <c r="A31" i="29"/>
  <c r="A32" i="29"/>
  <c r="A36" i="29"/>
  <c r="A38" i="29"/>
  <c r="A42" i="29"/>
  <c r="A43" i="29"/>
  <c r="A46" i="29"/>
  <c r="A49" i="29"/>
  <c r="A50" i="29"/>
  <c r="A51" i="29"/>
  <c r="A54" i="29"/>
  <c r="A56" i="29"/>
  <c r="A62" i="29"/>
  <c r="A63" i="29"/>
  <c r="A64" i="29"/>
  <c r="A66" i="29"/>
  <c r="A67" i="29"/>
  <c r="A68" i="29"/>
  <c r="A70" i="29"/>
  <c r="A71" i="29"/>
  <c r="A72" i="29"/>
  <c r="A74" i="29"/>
  <c r="A75" i="29"/>
  <c r="A77" i="29"/>
  <c r="A79" i="29"/>
  <c r="A81" i="29"/>
  <c r="A83" i="29"/>
  <c r="A85" i="29"/>
  <c r="A86" i="29"/>
  <c r="A87" i="29"/>
  <c r="A88" i="29"/>
  <c r="A90" i="29"/>
  <c r="A91" i="29"/>
  <c r="A92" i="29"/>
  <c r="A7" i="29"/>
  <c r="S119" i="22"/>
  <c r="I25" i="22"/>
  <c r="G17" i="29" s="1"/>
  <c r="S25" i="22"/>
  <c r="I17" i="29" s="1"/>
  <c r="I26" i="22"/>
  <c r="G18" i="29" s="1"/>
  <c r="S26" i="22"/>
  <c r="I18" i="29" s="1"/>
  <c r="I27" i="22"/>
  <c r="S27" i="22"/>
  <c r="I28" i="22"/>
  <c r="S28" i="22"/>
  <c r="I29" i="22"/>
  <c r="S29" i="22"/>
  <c r="I30" i="22"/>
  <c r="S30" i="22"/>
  <c r="I31" i="22"/>
  <c r="G19" i="29" s="1"/>
  <c r="S31" i="22"/>
  <c r="I19" i="29" s="1"/>
  <c r="I32" i="22"/>
  <c r="S32" i="22"/>
  <c r="I33" i="22"/>
  <c r="I34" i="22"/>
  <c r="S34" i="22"/>
  <c r="I35" i="22"/>
  <c r="S35" i="22"/>
  <c r="I36" i="22"/>
  <c r="S36" i="22"/>
  <c r="I37" i="22"/>
  <c r="G20" i="29" s="1"/>
  <c r="S37" i="22"/>
  <c r="I20" i="29" s="1"/>
  <c r="I38" i="22"/>
  <c r="S38" i="22"/>
  <c r="I39" i="22"/>
  <c r="S39" i="22"/>
  <c r="I40" i="22"/>
  <c r="S40" i="22"/>
  <c r="I41" i="22"/>
  <c r="S41" i="22"/>
  <c r="I42" i="22"/>
  <c r="S42" i="22"/>
  <c r="S43" i="22"/>
  <c r="I21" i="29" s="1"/>
  <c r="I44" i="22"/>
  <c r="G22" i="29" s="1"/>
  <c r="S44" i="22"/>
  <c r="I22" i="29" s="1"/>
  <c r="I45" i="22"/>
  <c r="I46" i="22"/>
  <c r="S46" i="22"/>
  <c r="I47" i="22"/>
  <c r="S47" i="22"/>
  <c r="I48" i="22"/>
  <c r="S48" i="22"/>
  <c r="I49" i="22"/>
  <c r="G23" i="29" s="1"/>
  <c r="S49" i="22"/>
  <c r="I23" i="29" s="1"/>
  <c r="I50" i="22"/>
  <c r="S50" i="22"/>
  <c r="I51" i="22"/>
  <c r="S51" i="22"/>
  <c r="I52" i="22"/>
  <c r="S52" i="22"/>
  <c r="I53" i="22"/>
  <c r="S53" i="22"/>
  <c r="I54" i="22"/>
  <c r="S54" i="22"/>
  <c r="I55" i="22"/>
  <c r="G24" i="29" s="1"/>
  <c r="S55" i="22"/>
  <c r="I24" i="29" s="1"/>
  <c r="I56" i="22"/>
  <c r="S56" i="22"/>
  <c r="I57" i="22"/>
  <c r="I58" i="22"/>
  <c r="S58" i="22"/>
  <c r="I59" i="22"/>
  <c r="S59" i="22"/>
  <c r="I60" i="22"/>
  <c r="S60" i="22"/>
  <c r="I61" i="22"/>
  <c r="G25" i="29" s="1"/>
  <c r="S61" i="22"/>
  <c r="I25" i="29" s="1"/>
  <c r="I62" i="22"/>
  <c r="S62" i="22"/>
  <c r="I63" i="22"/>
  <c r="S63" i="22"/>
  <c r="I64" i="22"/>
  <c r="S64" i="22"/>
  <c r="I65" i="22"/>
  <c r="S65" i="22"/>
  <c r="I66" i="22"/>
  <c r="S66" i="22"/>
  <c r="I67" i="22"/>
  <c r="G26" i="29" s="1"/>
  <c r="S67" i="22"/>
  <c r="I26" i="29" s="1"/>
  <c r="I68" i="22"/>
  <c r="S68" i="22"/>
  <c r="I69" i="22"/>
  <c r="I70" i="22"/>
  <c r="S70" i="22"/>
  <c r="I71" i="22"/>
  <c r="S71" i="22"/>
  <c r="I72" i="22"/>
  <c r="S72" i="22"/>
  <c r="I73" i="22"/>
  <c r="G27" i="29" s="1"/>
  <c r="S73" i="22"/>
  <c r="I27" i="29" s="1"/>
  <c r="I74" i="22"/>
  <c r="G28" i="29" s="1"/>
  <c r="S74" i="22"/>
  <c r="I28" i="29" s="1"/>
  <c r="I75" i="22"/>
  <c r="S75" i="22"/>
  <c r="I29" i="29" s="1"/>
  <c r="I76" i="22"/>
  <c r="G30" i="29" s="1"/>
  <c r="S76" i="22"/>
  <c r="I30" i="29" s="1"/>
  <c r="I77" i="22"/>
  <c r="G31" i="29" s="1"/>
  <c r="S77" i="22"/>
  <c r="I31" i="29" s="1"/>
  <c r="I78" i="22"/>
  <c r="S78" i="22"/>
  <c r="I79" i="22"/>
  <c r="G32" i="29" s="1"/>
  <c r="S79" i="22"/>
  <c r="I32" i="29" s="1"/>
  <c r="I80" i="22"/>
  <c r="S80" i="22"/>
  <c r="I81" i="22"/>
  <c r="S81" i="22"/>
  <c r="I82" i="22"/>
  <c r="S82" i="22"/>
  <c r="I83" i="22"/>
  <c r="S83" i="22"/>
  <c r="I84" i="22"/>
  <c r="S84" i="22"/>
  <c r="I85" i="22"/>
  <c r="G33" i="29" s="1"/>
  <c r="S85" i="22"/>
  <c r="I33" i="29" s="1"/>
  <c r="I86" i="22"/>
  <c r="G34" i="29" s="1"/>
  <c r="S86" i="22"/>
  <c r="I34" i="29" s="1"/>
  <c r="I87" i="22"/>
  <c r="G35" i="29" s="1"/>
  <c r="S87" i="22"/>
  <c r="I35" i="29" s="1"/>
  <c r="I88" i="22"/>
  <c r="G36" i="29" s="1"/>
  <c r="S88" i="22"/>
  <c r="I36" i="29" s="1"/>
  <c r="I89" i="22"/>
  <c r="S89" i="22"/>
  <c r="I90" i="22"/>
  <c r="S90" i="22"/>
  <c r="I91" i="22"/>
  <c r="G37" i="29" s="1"/>
  <c r="S91" i="22"/>
  <c r="I37" i="29" s="1"/>
  <c r="I92" i="22"/>
  <c r="G38" i="29" s="1"/>
  <c r="S92" i="22"/>
  <c r="I38" i="29" s="1"/>
  <c r="I93" i="22"/>
  <c r="S93" i="22"/>
  <c r="I94" i="22"/>
  <c r="S94" i="22"/>
  <c r="I95" i="22"/>
  <c r="S95" i="22"/>
  <c r="I96" i="22"/>
  <c r="S96" i="22"/>
  <c r="I97" i="22"/>
  <c r="G39" i="29" s="1"/>
  <c r="S97" i="22"/>
  <c r="I39" i="29" s="1"/>
  <c r="I98" i="22"/>
  <c r="G40" i="29" s="1"/>
  <c r="S98" i="22"/>
  <c r="I40" i="29" s="1"/>
  <c r="I99" i="22"/>
  <c r="G41" i="29" s="1"/>
  <c r="S99" i="22"/>
  <c r="I41" i="29" s="1"/>
  <c r="I100" i="22"/>
  <c r="G42" i="29" s="1"/>
  <c r="S100" i="22"/>
  <c r="I42" i="29" s="1"/>
  <c r="I101" i="22"/>
  <c r="S101" i="22"/>
  <c r="I102" i="22"/>
  <c r="S102" i="22"/>
  <c r="I103" i="22"/>
  <c r="G43" i="29" s="1"/>
  <c r="S103" i="22"/>
  <c r="I43" i="29" s="1"/>
  <c r="I104" i="22"/>
  <c r="S104" i="22"/>
  <c r="I105" i="22"/>
  <c r="I106" i="22"/>
  <c r="S106" i="22"/>
  <c r="I107" i="22"/>
  <c r="S107" i="22"/>
  <c r="I108" i="22"/>
  <c r="S108" i="22"/>
  <c r="I109" i="22"/>
  <c r="G44" i="29" s="1"/>
  <c r="S109" i="22"/>
  <c r="I44" i="29" s="1"/>
  <c r="I110" i="22"/>
  <c r="G45" i="29" s="1"/>
  <c r="S110" i="22"/>
  <c r="I45" i="29" s="1"/>
  <c r="I111" i="22"/>
  <c r="G46" i="29" s="1"/>
  <c r="S111" i="22"/>
  <c r="I46" i="29" s="1"/>
  <c r="I112" i="22"/>
  <c r="S112" i="22"/>
  <c r="I113" i="22"/>
  <c r="S113" i="22"/>
  <c r="I114" i="22"/>
  <c r="S114" i="22"/>
  <c r="I115" i="22"/>
  <c r="G47" i="29" s="1"/>
  <c r="S115" i="22"/>
  <c r="I47" i="29" s="1"/>
  <c r="I116" i="22"/>
  <c r="G48" i="29" s="1"/>
  <c r="S116" i="22"/>
  <c r="I48" i="29" s="1"/>
  <c r="I117" i="22"/>
  <c r="S117" i="22"/>
  <c r="I49" i="29" s="1"/>
  <c r="I118" i="22"/>
  <c r="S118" i="22"/>
  <c r="I119" i="22"/>
  <c r="I120" i="22"/>
  <c r="S120" i="22"/>
  <c r="I121" i="22"/>
  <c r="G50" i="29" s="1"/>
  <c r="S121" i="22"/>
  <c r="I50" i="29" s="1"/>
  <c r="I122" i="22"/>
  <c r="S122" i="22"/>
  <c r="I123" i="22"/>
  <c r="S123" i="22"/>
  <c r="I124" i="22"/>
  <c r="S124" i="22"/>
  <c r="I125" i="22"/>
  <c r="S125" i="22"/>
  <c r="I126" i="22"/>
  <c r="S126" i="22"/>
  <c r="I127" i="22"/>
  <c r="G51" i="29" s="1"/>
  <c r="S127" i="22"/>
  <c r="I51" i="29" s="1"/>
  <c r="I128" i="22"/>
  <c r="S128" i="22"/>
  <c r="I129" i="22"/>
  <c r="S129" i="22"/>
  <c r="I130" i="22"/>
  <c r="S130" i="22"/>
  <c r="I131" i="22"/>
  <c r="S131" i="22"/>
  <c r="I132" i="22"/>
  <c r="S132" i="22"/>
  <c r="I133" i="22"/>
  <c r="G52" i="29" s="1"/>
  <c r="S133" i="22"/>
  <c r="I52" i="29" s="1"/>
  <c r="I134" i="22"/>
  <c r="G53" i="29" s="1"/>
  <c r="S134" i="22"/>
  <c r="I53" i="29" s="1"/>
  <c r="I135" i="22"/>
  <c r="G54" i="29" s="1"/>
  <c r="S135" i="22"/>
  <c r="I54" i="29" s="1"/>
  <c r="I136" i="22"/>
  <c r="S136" i="22"/>
  <c r="I137" i="22"/>
  <c r="S137" i="22"/>
  <c r="I138" i="22"/>
  <c r="S138" i="22"/>
  <c r="I139" i="22"/>
  <c r="G55" i="29" s="1"/>
  <c r="S139" i="22"/>
  <c r="I55" i="29" s="1"/>
  <c r="I140" i="22"/>
  <c r="G56" i="29" s="1"/>
  <c r="S140" i="22"/>
  <c r="I56" i="29" s="1"/>
  <c r="I141" i="22"/>
  <c r="S141" i="22"/>
  <c r="I142" i="22"/>
  <c r="S142" i="22"/>
  <c r="I143" i="22"/>
  <c r="S143" i="22"/>
  <c r="I144" i="22"/>
  <c r="S144" i="22"/>
  <c r="I145" i="22"/>
  <c r="G57" i="29" s="1"/>
  <c r="S145" i="22"/>
  <c r="I57" i="29" s="1"/>
  <c r="I146" i="22"/>
  <c r="G58" i="29" s="1"/>
  <c r="S146" i="22"/>
  <c r="I58" i="29" s="1"/>
  <c r="I147" i="22"/>
  <c r="G59" i="29" s="1"/>
  <c r="S147" i="22"/>
  <c r="I59" i="29" s="1"/>
  <c r="I148" i="22"/>
  <c r="G60" i="29" s="1"/>
  <c r="S148" i="22"/>
  <c r="I60" i="29" s="1"/>
  <c r="I149" i="22"/>
  <c r="G61" i="29" s="1"/>
  <c r="S149" i="22"/>
  <c r="I61" i="29" s="1"/>
  <c r="I150" i="22"/>
  <c r="G62" i="29" s="1"/>
  <c r="S150" i="22"/>
  <c r="I62" i="29" s="1"/>
  <c r="I151" i="22"/>
  <c r="G63" i="29" s="1"/>
  <c r="S151" i="22"/>
  <c r="I63" i="29" s="1"/>
  <c r="I152" i="22"/>
  <c r="S152" i="22"/>
  <c r="I153" i="22"/>
  <c r="S153" i="22"/>
  <c r="I154" i="22"/>
  <c r="S154" i="22"/>
  <c r="I155" i="22"/>
  <c r="S155" i="22"/>
  <c r="I156" i="22"/>
  <c r="S156" i="22"/>
  <c r="I157" i="22"/>
  <c r="G64" i="29" s="1"/>
  <c r="S157" i="22"/>
  <c r="I64" i="29" s="1"/>
  <c r="I158" i="22"/>
  <c r="S158" i="22"/>
  <c r="I159" i="22"/>
  <c r="S159" i="22"/>
  <c r="I160" i="22"/>
  <c r="S160" i="22"/>
  <c r="I161" i="22"/>
  <c r="S161" i="22"/>
  <c r="I162" i="22"/>
  <c r="S162" i="22"/>
  <c r="I163" i="22"/>
  <c r="G65" i="29" s="1"/>
  <c r="S163" i="22"/>
  <c r="I65" i="29" s="1"/>
  <c r="I164" i="22"/>
  <c r="G66" i="29" s="1"/>
  <c r="S164" i="22"/>
  <c r="I66" i="29" s="1"/>
  <c r="I165" i="22"/>
  <c r="S165" i="22"/>
  <c r="I166" i="22"/>
  <c r="S166" i="22"/>
  <c r="I167" i="22"/>
  <c r="S167" i="22"/>
  <c r="I168" i="22"/>
  <c r="S168" i="22"/>
  <c r="I169" i="22"/>
  <c r="G67" i="29" s="1"/>
  <c r="S169" i="22"/>
  <c r="I67" i="29" s="1"/>
  <c r="I170" i="22"/>
  <c r="S170" i="22"/>
  <c r="I171" i="22"/>
  <c r="S171" i="22"/>
  <c r="I172" i="22"/>
  <c r="S172" i="22"/>
  <c r="I173" i="22"/>
  <c r="S173" i="22"/>
  <c r="I174" i="22"/>
  <c r="S174" i="22"/>
  <c r="I175" i="22"/>
  <c r="G68" i="29" s="1"/>
  <c r="S175" i="22"/>
  <c r="I68" i="29" s="1"/>
  <c r="I176" i="22"/>
  <c r="S176" i="22"/>
  <c r="I177" i="22"/>
  <c r="S177" i="22"/>
  <c r="I178" i="22"/>
  <c r="S178" i="22"/>
  <c r="I179" i="22"/>
  <c r="S179" i="22"/>
  <c r="I180" i="22"/>
  <c r="S180" i="22"/>
  <c r="I181" i="22"/>
  <c r="G69" i="29" s="1"/>
  <c r="S181" i="22"/>
  <c r="I69" i="29" s="1"/>
  <c r="I182" i="22"/>
  <c r="G70" i="29" s="1"/>
  <c r="S182" i="22"/>
  <c r="I70" i="29" s="1"/>
  <c r="I183" i="22"/>
  <c r="S183" i="22"/>
  <c r="I184" i="22"/>
  <c r="S184" i="22"/>
  <c r="I185" i="22"/>
  <c r="S185" i="22"/>
  <c r="I186" i="22"/>
  <c r="S186" i="22"/>
  <c r="I187" i="22"/>
  <c r="G71" i="29" s="1"/>
  <c r="S187" i="22"/>
  <c r="I71" i="29" s="1"/>
  <c r="I188" i="22"/>
  <c r="S188" i="22"/>
  <c r="I189" i="22"/>
  <c r="S189" i="22"/>
  <c r="I190" i="22"/>
  <c r="S190" i="22"/>
  <c r="I191" i="22"/>
  <c r="S191" i="22"/>
  <c r="I192" i="22"/>
  <c r="S192" i="22"/>
  <c r="I193" i="22"/>
  <c r="G72" i="29" s="1"/>
  <c r="S193" i="22"/>
  <c r="I72" i="29" s="1"/>
  <c r="I194" i="22"/>
  <c r="S194" i="22"/>
  <c r="I195" i="22"/>
  <c r="S195" i="22"/>
  <c r="I196" i="22"/>
  <c r="S196" i="22"/>
  <c r="I197" i="22"/>
  <c r="S197" i="22"/>
  <c r="I198" i="22"/>
  <c r="S198" i="22"/>
  <c r="I199" i="22"/>
  <c r="G73" i="29" s="1"/>
  <c r="S199" i="22"/>
  <c r="I73" i="29" s="1"/>
  <c r="I200" i="22"/>
  <c r="G74" i="29" s="1"/>
  <c r="S200" i="22"/>
  <c r="I74" i="29" s="1"/>
  <c r="I201" i="22"/>
  <c r="S201" i="22"/>
  <c r="I202" i="22"/>
  <c r="S202" i="22"/>
  <c r="I203" i="22"/>
  <c r="S203" i="22"/>
  <c r="I204" i="22"/>
  <c r="S204" i="22"/>
  <c r="I205" i="22"/>
  <c r="G75" i="29" s="1"/>
  <c r="S205" i="22"/>
  <c r="I75" i="29" s="1"/>
  <c r="I206" i="22"/>
  <c r="S206" i="22"/>
  <c r="I207" i="22"/>
  <c r="S207" i="22"/>
  <c r="I208" i="22"/>
  <c r="S208" i="22"/>
  <c r="I209" i="22"/>
  <c r="S209" i="22"/>
  <c r="I210" i="22"/>
  <c r="S210" i="22"/>
  <c r="I211" i="22"/>
  <c r="G76" i="29" s="1"/>
  <c r="S211" i="22"/>
  <c r="I76" i="29" s="1"/>
  <c r="I212" i="22"/>
  <c r="S212" i="22"/>
  <c r="I77" i="29" s="1"/>
  <c r="I213" i="22"/>
  <c r="S213" i="22"/>
  <c r="I214" i="22"/>
  <c r="S214" i="22"/>
  <c r="I215" i="22"/>
  <c r="S215" i="22"/>
  <c r="I216" i="22"/>
  <c r="S216" i="22"/>
  <c r="I217" i="22"/>
  <c r="G78" i="29" s="1"/>
  <c r="S217" i="22"/>
  <c r="I78" i="29" s="1"/>
  <c r="I218" i="22"/>
  <c r="G79" i="29" s="1"/>
  <c r="S218" i="22"/>
  <c r="I79" i="29" s="1"/>
  <c r="I219" i="22"/>
  <c r="S219" i="22"/>
  <c r="I220" i="22"/>
  <c r="S220" i="22"/>
  <c r="I221" i="22"/>
  <c r="S221" i="22"/>
  <c r="I222" i="22"/>
  <c r="S222" i="22"/>
  <c r="I223" i="22"/>
  <c r="G80" i="29" s="1"/>
  <c r="S223" i="22"/>
  <c r="I80" i="29" s="1"/>
  <c r="I224" i="22"/>
  <c r="G81" i="29" s="1"/>
  <c r="S224" i="22"/>
  <c r="I81" i="29" s="1"/>
  <c r="I225" i="22"/>
  <c r="S225" i="22"/>
  <c r="I226" i="22"/>
  <c r="S226" i="22"/>
  <c r="I227" i="22"/>
  <c r="S227" i="22"/>
  <c r="I228" i="22"/>
  <c r="S228" i="22"/>
  <c r="I229" i="22"/>
  <c r="G82" i="29" s="1"/>
  <c r="S229" i="22"/>
  <c r="I82" i="29" s="1"/>
  <c r="I230" i="22"/>
  <c r="G83" i="29" s="1"/>
  <c r="S230" i="22"/>
  <c r="I83" i="29" s="1"/>
  <c r="I231" i="22"/>
  <c r="S231" i="22"/>
  <c r="I232" i="22"/>
  <c r="S232" i="22"/>
  <c r="I233" i="22"/>
  <c r="S233" i="22"/>
  <c r="I234" i="22"/>
  <c r="S234" i="22"/>
  <c r="I235" i="22"/>
  <c r="G84" i="29" s="1"/>
  <c r="S235" i="22"/>
  <c r="I84" i="29" s="1"/>
  <c r="I236" i="22"/>
  <c r="G85" i="29" s="1"/>
  <c r="S236" i="22"/>
  <c r="I85" i="29" s="1"/>
  <c r="I237" i="22"/>
  <c r="S237" i="22"/>
  <c r="I238" i="22"/>
  <c r="S238" i="22"/>
  <c r="I239" i="22"/>
  <c r="S239" i="22"/>
  <c r="I240" i="22"/>
  <c r="S240" i="22"/>
  <c r="I241" i="22"/>
  <c r="G86" i="29" s="1"/>
  <c r="S241" i="22"/>
  <c r="I86" i="29" s="1"/>
  <c r="I242" i="22"/>
  <c r="S242" i="22"/>
  <c r="I243" i="22"/>
  <c r="S243" i="22"/>
  <c r="I244" i="22"/>
  <c r="S244" i="22"/>
  <c r="I245" i="22"/>
  <c r="S245" i="22"/>
  <c r="I246" i="22"/>
  <c r="S246" i="22"/>
  <c r="I247" i="22"/>
  <c r="G87" i="29" s="1"/>
  <c r="S247" i="22"/>
  <c r="I87" i="29" s="1"/>
  <c r="I248" i="22"/>
  <c r="S248" i="22"/>
  <c r="I249" i="22"/>
  <c r="S249" i="22"/>
  <c r="I250" i="22"/>
  <c r="S250" i="22"/>
  <c r="I251" i="22"/>
  <c r="S251" i="22"/>
  <c r="I252" i="22"/>
  <c r="S252" i="22"/>
  <c r="I253" i="22"/>
  <c r="G88" i="29" s="1"/>
  <c r="S253" i="22"/>
  <c r="I88" i="29" s="1"/>
  <c r="I254" i="22"/>
  <c r="S254" i="22"/>
  <c r="I255" i="22"/>
  <c r="S255" i="22"/>
  <c r="I256" i="22"/>
  <c r="S256" i="22"/>
  <c r="I257" i="22"/>
  <c r="S257" i="22"/>
  <c r="I258" i="22"/>
  <c r="S258" i="22"/>
  <c r="I259" i="22"/>
  <c r="G89" i="29" s="1"/>
  <c r="S259" i="22"/>
  <c r="I89" i="29" s="1"/>
  <c r="I260" i="22"/>
  <c r="G90" i="29" s="1"/>
  <c r="S260" i="22"/>
  <c r="I90" i="29" s="1"/>
  <c r="I261" i="22"/>
  <c r="S261" i="22"/>
  <c r="I262" i="22"/>
  <c r="S262" i="22"/>
  <c r="I263" i="22"/>
  <c r="S263" i="22"/>
  <c r="I264" i="22"/>
  <c r="S264" i="22"/>
  <c r="I265" i="22"/>
  <c r="G91" i="29" s="1"/>
  <c r="S265" i="22"/>
  <c r="I91" i="29" s="1"/>
  <c r="I266" i="22"/>
  <c r="S266" i="22"/>
  <c r="I267" i="22"/>
  <c r="S267" i="22"/>
  <c r="I268" i="22"/>
  <c r="S268" i="22"/>
  <c r="I269" i="22"/>
  <c r="S269" i="22"/>
  <c r="I270" i="22"/>
  <c r="S270" i="22"/>
  <c r="I271" i="22"/>
  <c r="G92" i="29" s="1"/>
  <c r="S271" i="22"/>
  <c r="I92" i="29" s="1"/>
  <c r="I272" i="22"/>
  <c r="S272" i="22"/>
  <c r="I273" i="22"/>
  <c r="S273" i="22"/>
  <c r="I274" i="22"/>
  <c r="S274" i="22"/>
  <c r="I275" i="22"/>
  <c r="S275" i="22"/>
  <c r="I276" i="22"/>
  <c r="S276" i="22"/>
  <c r="I277" i="22"/>
  <c r="G93" i="29" s="1"/>
  <c r="S277" i="22"/>
  <c r="I93" i="29" s="1"/>
  <c r="I278" i="22"/>
  <c r="G94" i="29" s="1"/>
  <c r="S278" i="22"/>
  <c r="I94" i="29" s="1"/>
  <c r="I279" i="22"/>
  <c r="S279" i="22"/>
  <c r="I280" i="22"/>
  <c r="S280" i="22"/>
  <c r="I281" i="22"/>
  <c r="S281" i="22"/>
  <c r="I282" i="22"/>
  <c r="S282" i="22"/>
  <c r="I283" i="22"/>
  <c r="G95" i="29" s="1"/>
  <c r="S283" i="22"/>
  <c r="I95" i="29" s="1"/>
  <c r="I284" i="22"/>
  <c r="S284" i="22"/>
  <c r="I285" i="22"/>
  <c r="S285" i="22"/>
  <c r="I286" i="22"/>
  <c r="S286" i="22"/>
  <c r="I287" i="22"/>
  <c r="S287" i="22"/>
  <c r="I288" i="22"/>
  <c r="S288" i="22"/>
  <c r="I289" i="22"/>
  <c r="G96" i="29" s="1"/>
  <c r="S289" i="22"/>
  <c r="I96" i="29" s="1"/>
  <c r="I290" i="22"/>
  <c r="S290" i="22"/>
  <c r="I291" i="22"/>
  <c r="S291" i="22"/>
  <c r="I292" i="22"/>
  <c r="S292" i="22"/>
  <c r="I293" i="22"/>
  <c r="S293" i="22"/>
  <c r="I294" i="22"/>
  <c r="S294" i="22"/>
  <c r="I295" i="22"/>
  <c r="G97" i="29" s="1"/>
  <c r="S295" i="22"/>
  <c r="I97" i="29" s="1"/>
  <c r="I296" i="22"/>
  <c r="G98" i="29" s="1"/>
  <c r="S296" i="22"/>
  <c r="I98" i="29" s="1"/>
  <c r="I297" i="22"/>
  <c r="S297" i="22"/>
  <c r="I298" i="22"/>
  <c r="S298" i="22"/>
  <c r="I299" i="22"/>
  <c r="S299" i="22"/>
  <c r="I300" i="22"/>
  <c r="S300" i="22"/>
  <c r="I301" i="22"/>
  <c r="G99" i="29" s="1"/>
  <c r="S301" i="22"/>
  <c r="I99" i="29" s="1"/>
  <c r="I302" i="22"/>
  <c r="G100" i="29" s="1"/>
  <c r="S302" i="22"/>
  <c r="I100" i="29" s="1"/>
  <c r="I303" i="22"/>
  <c r="S303" i="22"/>
  <c r="I304" i="22"/>
  <c r="S304" i="22"/>
  <c r="I305" i="22"/>
  <c r="S305" i="22"/>
  <c r="I306" i="22"/>
  <c r="S306" i="22"/>
  <c r="I307" i="22"/>
  <c r="G101" i="29" s="1"/>
  <c r="S307" i="22"/>
  <c r="I101" i="29" s="1"/>
  <c r="I308" i="22"/>
  <c r="G102" i="29" s="1"/>
  <c r="S308" i="22"/>
  <c r="I102" i="29" s="1"/>
  <c r="I309" i="22"/>
  <c r="S309" i="22"/>
  <c r="I310" i="22"/>
  <c r="S310" i="22"/>
  <c r="I311" i="22"/>
  <c r="S311" i="22"/>
  <c r="I312" i="22"/>
  <c r="S312" i="22"/>
  <c r="I313" i="22"/>
  <c r="G103" i="29" s="1"/>
  <c r="S313" i="22"/>
  <c r="I103" i="29" s="1"/>
  <c r="I314" i="22"/>
  <c r="S314" i="22"/>
  <c r="I315" i="22"/>
  <c r="S315" i="22"/>
  <c r="I316" i="22"/>
  <c r="S316" i="22"/>
  <c r="I317" i="22"/>
  <c r="S317" i="22"/>
  <c r="I318" i="22"/>
  <c r="S318" i="22"/>
  <c r="I319" i="22"/>
  <c r="S319" i="22"/>
  <c r="I104" i="29" s="1"/>
  <c r="I320" i="22"/>
  <c r="S320" i="22"/>
  <c r="I321" i="22"/>
  <c r="S321" i="22"/>
  <c r="I322" i="22"/>
  <c r="S322" i="22"/>
  <c r="I323" i="22"/>
  <c r="S323" i="22"/>
  <c r="I324" i="22"/>
  <c r="S324" i="22"/>
  <c r="I325" i="22"/>
  <c r="G105" i="29" s="1"/>
  <c r="S325" i="22"/>
  <c r="I105" i="29" s="1"/>
  <c r="I326" i="22"/>
  <c r="S326" i="22"/>
  <c r="I327" i="22"/>
  <c r="S327" i="22"/>
  <c r="I328" i="22"/>
  <c r="S328" i="22"/>
  <c r="I329" i="22"/>
  <c r="I330" i="22"/>
  <c r="S330" i="22"/>
  <c r="I331" i="22"/>
  <c r="G106" i="29" s="1"/>
  <c r="S331" i="22"/>
  <c r="I106" i="29" s="1"/>
  <c r="I332" i="22"/>
  <c r="G107" i="29" s="1"/>
  <c r="S332" i="22"/>
  <c r="I107" i="29" s="1"/>
  <c r="I333" i="22"/>
  <c r="S333" i="22"/>
  <c r="I334" i="22"/>
  <c r="S334" i="22"/>
  <c r="I335" i="22"/>
  <c r="I336" i="22"/>
  <c r="S336" i="22"/>
  <c r="I337" i="22"/>
  <c r="G108" i="29" s="1"/>
  <c r="S337" i="22"/>
  <c r="I108" i="29" s="1"/>
  <c r="I338" i="22"/>
  <c r="S338" i="22"/>
  <c r="I339" i="22"/>
  <c r="S339" i="22"/>
  <c r="I340" i="22"/>
  <c r="S340" i="22"/>
  <c r="I341" i="22"/>
  <c r="S341" i="22"/>
  <c r="I342" i="22"/>
  <c r="S342" i="22"/>
  <c r="I343" i="22"/>
  <c r="G109" i="29" s="1"/>
  <c r="S343" i="22"/>
  <c r="I109" i="29" s="1"/>
  <c r="I344" i="22"/>
  <c r="S344" i="22"/>
  <c r="I345" i="22"/>
  <c r="S345" i="22"/>
  <c r="I346" i="22"/>
  <c r="S346" i="22"/>
  <c r="I347" i="22"/>
  <c r="S347" i="22"/>
  <c r="I348" i="22"/>
  <c r="S348" i="22"/>
  <c r="I349" i="22"/>
  <c r="G110" i="29" s="1"/>
  <c r="S349" i="22"/>
  <c r="I110" i="29" s="1"/>
  <c r="I350" i="22"/>
  <c r="S350" i="22"/>
  <c r="I351" i="22"/>
  <c r="S351" i="22"/>
  <c r="I352" i="22"/>
  <c r="S352" i="22"/>
  <c r="I353" i="22"/>
  <c r="S353" i="22"/>
  <c r="I354" i="22"/>
  <c r="S354" i="22"/>
  <c r="I355" i="22"/>
  <c r="G111" i="29" s="1"/>
  <c r="S355" i="22"/>
  <c r="I111" i="29" s="1"/>
  <c r="I356" i="22"/>
  <c r="S356" i="22"/>
  <c r="I357" i="22"/>
  <c r="S357" i="22"/>
  <c r="I358" i="22"/>
  <c r="S358" i="22"/>
  <c r="I359" i="22"/>
  <c r="S359" i="22"/>
  <c r="I360" i="22"/>
  <c r="S360" i="22"/>
  <c r="I361" i="22"/>
  <c r="G112" i="29" s="1"/>
  <c r="S361" i="22"/>
  <c r="I112" i="29" s="1"/>
  <c r="I362" i="22"/>
  <c r="S362" i="22"/>
  <c r="I363" i="22"/>
  <c r="S363" i="22"/>
  <c r="I364" i="22"/>
  <c r="S364" i="22"/>
  <c r="I365" i="22"/>
  <c r="S365" i="22"/>
  <c r="I366" i="22"/>
  <c r="S366" i="22"/>
  <c r="I367" i="22"/>
  <c r="G113" i="29" s="1"/>
  <c r="S367" i="22"/>
  <c r="I113" i="29" s="1"/>
  <c r="I368" i="22"/>
  <c r="S368" i="22"/>
  <c r="I369" i="22"/>
  <c r="S369" i="22"/>
  <c r="I370" i="22"/>
  <c r="S370" i="22"/>
  <c r="I371" i="22"/>
  <c r="S371" i="22"/>
  <c r="I372" i="22"/>
  <c r="S372" i="22"/>
  <c r="I373" i="22"/>
  <c r="G114" i="29" s="1"/>
  <c r="S373" i="22"/>
  <c r="I114" i="29" s="1"/>
  <c r="I374" i="22"/>
  <c r="G115" i="29" s="1"/>
  <c r="S374" i="22"/>
  <c r="I115" i="29" s="1"/>
  <c r="I375" i="22"/>
  <c r="S375" i="22"/>
  <c r="I376" i="22"/>
  <c r="S376" i="22"/>
  <c r="I377" i="22"/>
  <c r="S377" i="22"/>
  <c r="I378" i="22"/>
  <c r="S378" i="22"/>
  <c r="I379" i="22"/>
  <c r="G116" i="29" s="1"/>
  <c r="S379" i="22"/>
  <c r="I116" i="29" s="1"/>
  <c r="I380" i="22"/>
  <c r="S380" i="22"/>
  <c r="I381" i="22"/>
  <c r="S381" i="22"/>
  <c r="I382" i="22"/>
  <c r="S382" i="22"/>
  <c r="I383" i="22"/>
  <c r="S383" i="22"/>
  <c r="I384" i="22"/>
  <c r="S384" i="22"/>
  <c r="I385" i="22"/>
  <c r="G117" i="29" s="1"/>
  <c r="S385" i="22"/>
  <c r="I117" i="29" s="1"/>
  <c r="I386" i="22"/>
  <c r="S386" i="22"/>
  <c r="I387" i="22"/>
  <c r="S387" i="22"/>
  <c r="I388" i="22"/>
  <c r="S388" i="22"/>
  <c r="I389" i="22"/>
  <c r="S389" i="22"/>
  <c r="I390" i="22"/>
  <c r="S390" i="22"/>
  <c r="I391" i="22"/>
  <c r="G118" i="29" s="1"/>
  <c r="S391" i="22"/>
  <c r="I118" i="29" s="1"/>
  <c r="I392" i="22"/>
  <c r="G119" i="29" s="1"/>
  <c r="S392" i="22"/>
  <c r="I119" i="29" s="1"/>
  <c r="I393" i="22"/>
  <c r="S393" i="22"/>
  <c r="I394" i="22"/>
  <c r="S394" i="22"/>
  <c r="I395" i="22"/>
  <c r="S395" i="22"/>
  <c r="I396" i="22"/>
  <c r="S396" i="22"/>
  <c r="I397" i="22"/>
  <c r="G120" i="29" s="1"/>
  <c r="S397" i="22"/>
  <c r="I120" i="29" s="1"/>
  <c r="I398" i="22"/>
  <c r="S398" i="22"/>
  <c r="I399" i="22"/>
  <c r="S399" i="22"/>
  <c r="I400" i="22"/>
  <c r="S400" i="22"/>
  <c r="I401" i="22"/>
  <c r="S401" i="22"/>
  <c r="I402" i="22"/>
  <c r="S402" i="22"/>
  <c r="I403" i="22"/>
  <c r="G121" i="29" s="1"/>
  <c r="S403" i="22"/>
  <c r="I121" i="29" s="1"/>
  <c r="I404" i="22"/>
  <c r="S404" i="22"/>
  <c r="I405" i="22"/>
  <c r="S405" i="22"/>
  <c r="I406" i="22"/>
  <c r="S406" i="22"/>
  <c r="I407" i="22"/>
  <c r="S407" i="22"/>
  <c r="I408" i="22"/>
  <c r="S408" i="22"/>
  <c r="I409" i="22"/>
  <c r="G122" i="29" s="1"/>
  <c r="S409" i="22"/>
  <c r="I122" i="29" s="1"/>
  <c r="I410" i="22"/>
  <c r="G123" i="29" s="1"/>
  <c r="S410" i="22"/>
  <c r="I123" i="29" s="1"/>
  <c r="I411" i="22"/>
  <c r="G124" i="29" s="1"/>
  <c r="S411" i="22"/>
  <c r="I124" i="29" s="1"/>
  <c r="I412" i="22"/>
  <c r="G125" i="29" s="1"/>
  <c r="S412" i="22"/>
  <c r="I125" i="29" s="1"/>
  <c r="I413" i="22"/>
  <c r="S413" i="22"/>
  <c r="I414" i="22"/>
  <c r="S414" i="22"/>
  <c r="S24" i="22"/>
  <c r="S23" i="22"/>
  <c r="S22" i="22"/>
  <c r="I16" i="29" s="1"/>
  <c r="S21" i="22"/>
  <c r="I15" i="29" s="1"/>
  <c r="S19" i="22"/>
  <c r="I13" i="29" s="1"/>
  <c r="I24" i="22"/>
  <c r="I23" i="22"/>
  <c r="I22" i="22"/>
  <c r="G16" i="29" s="1"/>
  <c r="I21" i="22"/>
  <c r="G15" i="29" s="1"/>
  <c r="S20" i="22"/>
  <c r="I14" i="29" s="1"/>
  <c r="I20" i="22"/>
  <c r="G14" i="29" s="1"/>
  <c r="I19" i="22"/>
  <c r="G13" i="29" s="1"/>
  <c r="I16" i="22"/>
  <c r="I17" i="22"/>
  <c r="I18" i="22"/>
  <c r="I10" i="22"/>
  <c r="I11" i="22"/>
  <c r="I12" i="22"/>
  <c r="I7" i="22"/>
  <c r="G7" i="29" s="1"/>
  <c r="S335" i="22" l="1"/>
  <c r="S69" i="22"/>
  <c r="S105" i="22"/>
  <c r="S45" i="22"/>
  <c r="S329" i="22"/>
  <c r="S57" i="22"/>
  <c r="S33" i="22"/>
  <c r="S18" i="22"/>
  <c r="S17" i="22"/>
  <c r="S16" i="22"/>
  <c r="A8" i="23" l="1"/>
  <c r="B8" i="23"/>
  <c r="A9" i="23"/>
  <c r="B9" i="23"/>
  <c r="A10" i="23"/>
  <c r="B10" i="23"/>
  <c r="A11" i="23"/>
  <c r="B11" i="23"/>
  <c r="A12" i="23"/>
  <c r="B12" i="23"/>
  <c r="A13" i="23"/>
  <c r="B13" i="23"/>
  <c r="A14" i="23"/>
  <c r="B14" i="23"/>
  <c r="A15" i="23"/>
  <c r="B15" i="23"/>
  <c r="A16" i="23"/>
  <c r="B16" i="23"/>
  <c r="A17" i="23"/>
  <c r="B17" i="23"/>
  <c r="A18" i="23"/>
  <c r="B18" i="23"/>
  <c r="A19" i="23"/>
  <c r="B19" i="23"/>
  <c r="A20" i="23"/>
  <c r="B20" i="23"/>
  <c r="A21" i="23"/>
  <c r="B21" i="23"/>
  <c r="A22" i="23"/>
  <c r="B22" i="23"/>
  <c r="A23" i="23"/>
  <c r="B23" i="23"/>
  <c r="A24" i="23"/>
  <c r="B24" i="23"/>
  <c r="A25" i="23"/>
  <c r="B25" i="23"/>
  <c r="A26" i="23"/>
  <c r="B26" i="23"/>
  <c r="A27" i="23"/>
  <c r="B27" i="23"/>
  <c r="A28" i="23"/>
  <c r="B28" i="23"/>
  <c r="A29" i="23"/>
  <c r="B29" i="23"/>
  <c r="A30" i="23"/>
  <c r="B30" i="23"/>
  <c r="A31" i="23"/>
  <c r="B31" i="23"/>
  <c r="A32" i="23"/>
  <c r="B32" i="23"/>
  <c r="A33" i="23"/>
  <c r="B33" i="23"/>
  <c r="A34" i="23"/>
  <c r="B34" i="23"/>
  <c r="A35" i="23"/>
  <c r="B35" i="23"/>
  <c r="A36" i="23"/>
  <c r="B36" i="23"/>
  <c r="A37" i="23"/>
  <c r="B37" i="23"/>
  <c r="A38" i="23"/>
  <c r="B38" i="23"/>
  <c r="A39" i="23"/>
  <c r="B39" i="23"/>
  <c r="A40" i="23"/>
  <c r="B40" i="23"/>
  <c r="A41" i="23"/>
  <c r="B41" i="23"/>
  <c r="A42" i="23"/>
  <c r="B42" i="23"/>
  <c r="A43" i="23"/>
  <c r="B43" i="23"/>
  <c r="A44" i="23"/>
  <c r="B44" i="23"/>
  <c r="A45" i="23"/>
  <c r="B45" i="23"/>
  <c r="A46" i="23"/>
  <c r="B46" i="23"/>
  <c r="A47" i="23"/>
  <c r="B47" i="23"/>
  <c r="A48" i="23"/>
  <c r="B48" i="23"/>
  <c r="A49" i="23"/>
  <c r="B49" i="23"/>
  <c r="A50" i="23"/>
  <c r="B50" i="23"/>
  <c r="A51" i="23"/>
  <c r="B51" i="23"/>
  <c r="A52" i="23"/>
  <c r="B52" i="23"/>
  <c r="A53" i="23"/>
  <c r="B53" i="23"/>
  <c r="A54" i="23"/>
  <c r="B54" i="23"/>
  <c r="A55" i="23"/>
  <c r="B55" i="23"/>
  <c r="A56" i="23"/>
  <c r="B56" i="23"/>
  <c r="A57" i="23"/>
  <c r="B57" i="23"/>
  <c r="A58" i="23"/>
  <c r="B58" i="23"/>
  <c r="A59" i="23"/>
  <c r="B59" i="23"/>
  <c r="A60" i="23"/>
  <c r="B60" i="23"/>
  <c r="A61" i="23"/>
  <c r="B61" i="23"/>
  <c r="A62" i="23"/>
  <c r="B62" i="23"/>
  <c r="A63" i="23"/>
  <c r="B63" i="23"/>
  <c r="A64" i="23"/>
  <c r="B64" i="23"/>
  <c r="A65" i="23"/>
  <c r="B65" i="23"/>
  <c r="A66" i="23"/>
  <c r="B66" i="23"/>
  <c r="A67" i="23"/>
  <c r="B67" i="23"/>
  <c r="A68" i="23"/>
  <c r="B68" i="23"/>
  <c r="A69" i="23"/>
  <c r="B69" i="23"/>
  <c r="A70" i="23"/>
  <c r="B70" i="23"/>
  <c r="A71" i="23"/>
  <c r="A72" i="23"/>
  <c r="B72" i="23"/>
  <c r="A73" i="23"/>
  <c r="B73" i="23"/>
  <c r="A74" i="23"/>
  <c r="B74" i="23"/>
  <c r="B8" i="20"/>
  <c r="B8" i="21" s="1"/>
  <c r="B9" i="20"/>
  <c r="B9" i="21" s="1"/>
  <c r="B10" i="20"/>
  <c r="B10" i="21" s="1"/>
  <c r="B11" i="20"/>
  <c r="B11" i="21" s="1"/>
  <c r="B12" i="20"/>
  <c r="B12" i="21" s="1"/>
  <c r="B13" i="20"/>
  <c r="B13" i="21" s="1"/>
  <c r="B14" i="20"/>
  <c r="B14" i="21" s="1"/>
  <c r="B15" i="20"/>
  <c r="B15" i="21" s="1"/>
  <c r="B16" i="20"/>
  <c r="B16" i="21" s="1"/>
  <c r="B17" i="20"/>
  <c r="B17" i="21" s="1"/>
  <c r="B18" i="20"/>
  <c r="B18" i="21" s="1"/>
  <c r="B19" i="20"/>
  <c r="B19" i="21" s="1"/>
  <c r="B20" i="20"/>
  <c r="B20" i="21" s="1"/>
  <c r="B21" i="20"/>
  <c r="B21" i="21" s="1"/>
  <c r="B22" i="20"/>
  <c r="B22" i="21" s="1"/>
  <c r="B23" i="20"/>
  <c r="B23" i="21" s="1"/>
  <c r="B24" i="20"/>
  <c r="B24" i="21" s="1"/>
  <c r="B25" i="20"/>
  <c r="B25" i="21" s="1"/>
  <c r="B26" i="20"/>
  <c r="B26" i="21" s="1"/>
  <c r="B27" i="20"/>
  <c r="B27" i="21" s="1"/>
  <c r="B28" i="20"/>
  <c r="B28" i="21" s="1"/>
  <c r="B29" i="20"/>
  <c r="B29" i="21" s="1"/>
  <c r="B30" i="20"/>
  <c r="B30" i="21" s="1"/>
  <c r="B31" i="20"/>
  <c r="B31" i="21" s="1"/>
  <c r="B32" i="20"/>
  <c r="B32" i="21" s="1"/>
  <c r="B33" i="20"/>
  <c r="B33" i="21" s="1"/>
  <c r="B34" i="20"/>
  <c r="B34" i="21" s="1"/>
  <c r="B35" i="20"/>
  <c r="B35" i="21" s="1"/>
  <c r="B36" i="20"/>
  <c r="B36" i="21" s="1"/>
  <c r="B37" i="20"/>
  <c r="B37" i="21" s="1"/>
  <c r="B38" i="20"/>
  <c r="B38" i="21" s="1"/>
  <c r="B39" i="20"/>
  <c r="B39" i="21" s="1"/>
  <c r="B40" i="20"/>
  <c r="B40" i="21" s="1"/>
  <c r="B41" i="20"/>
  <c r="B41" i="21" s="1"/>
  <c r="B43" i="20"/>
  <c r="B43" i="21" s="1"/>
  <c r="B44" i="20"/>
  <c r="B44" i="21" s="1"/>
  <c r="B45" i="20"/>
  <c r="B45" i="21" s="1"/>
  <c r="B46" i="20"/>
  <c r="B46" i="21" s="1"/>
  <c r="B47" i="20"/>
  <c r="B47" i="21" s="1"/>
  <c r="B48" i="20"/>
  <c r="B48" i="21" s="1"/>
  <c r="B49" i="20"/>
  <c r="B49" i="21" s="1"/>
  <c r="B50" i="20"/>
  <c r="B50" i="21" s="1"/>
  <c r="B51" i="20"/>
  <c r="B51" i="21" s="1"/>
  <c r="B52" i="20"/>
  <c r="B52" i="21" s="1"/>
  <c r="B53" i="20"/>
  <c r="B53" i="21" s="1"/>
  <c r="B54" i="20"/>
  <c r="B54" i="21" s="1"/>
  <c r="B55" i="20"/>
  <c r="B55" i="21" s="1"/>
  <c r="B56" i="20"/>
  <c r="B56" i="21" s="1"/>
  <c r="B57" i="20"/>
  <c r="B57" i="21" s="1"/>
  <c r="B58" i="20"/>
  <c r="B58" i="21" s="1"/>
  <c r="B59" i="20"/>
  <c r="B59" i="21" s="1"/>
  <c r="B60" i="20"/>
  <c r="B60" i="21" s="1"/>
  <c r="B61" i="20"/>
  <c r="B61" i="21" s="1"/>
  <c r="B62" i="20"/>
  <c r="B62" i="21" s="1"/>
  <c r="B63" i="20"/>
  <c r="B63" i="21" s="1"/>
  <c r="B64" i="20"/>
  <c r="B64" i="21" s="1"/>
  <c r="B65" i="20"/>
  <c r="B65" i="21" s="1"/>
  <c r="B66" i="20"/>
  <c r="B66" i="21" s="1"/>
  <c r="B67" i="20"/>
  <c r="B67" i="21" s="1"/>
  <c r="B68" i="20"/>
  <c r="B68" i="21" s="1"/>
  <c r="B69" i="20"/>
  <c r="B69" i="21" s="1"/>
  <c r="B70" i="20"/>
  <c r="B70" i="21" s="1"/>
  <c r="B73" i="20"/>
  <c r="B73" i="21" s="1"/>
  <c r="B74" i="20"/>
  <c r="B74" i="21" s="1"/>
  <c r="A58" i="20"/>
  <c r="A58" i="21" s="1"/>
  <c r="D58" i="20"/>
  <c r="E58" i="20" s="1"/>
  <c r="H58" i="20"/>
  <c r="I58" i="20"/>
  <c r="K58" i="20"/>
  <c r="L58" i="20"/>
  <c r="A59" i="20"/>
  <c r="A59" i="21" s="1"/>
  <c r="D59" i="20"/>
  <c r="E59" i="20" s="1"/>
  <c r="H59" i="20"/>
  <c r="I59" i="20"/>
  <c r="K59" i="20"/>
  <c r="L59" i="20"/>
  <c r="A60" i="20"/>
  <c r="A60" i="21" s="1"/>
  <c r="D60" i="20"/>
  <c r="F60" i="20" s="1"/>
  <c r="C60" i="21" s="1"/>
  <c r="E60" i="25" s="1"/>
  <c r="H60" i="20"/>
  <c r="I60" i="20"/>
  <c r="K60" i="20"/>
  <c r="L60" i="20"/>
  <c r="A61" i="20"/>
  <c r="A61" i="21" s="1"/>
  <c r="D61" i="20"/>
  <c r="E61" i="20" s="1"/>
  <c r="H61" i="20"/>
  <c r="I61" i="20"/>
  <c r="K61" i="20"/>
  <c r="L61" i="20"/>
  <c r="A62" i="20"/>
  <c r="A62" i="21" s="1"/>
  <c r="D62" i="20"/>
  <c r="F62" i="20" s="1"/>
  <c r="C62" i="21" s="1"/>
  <c r="E62" i="25" s="1"/>
  <c r="H62" i="20"/>
  <c r="I62" i="20"/>
  <c r="K62" i="20"/>
  <c r="L62" i="20"/>
  <c r="A63" i="20"/>
  <c r="A63" i="21" s="1"/>
  <c r="D63" i="20"/>
  <c r="E63" i="20" s="1"/>
  <c r="H63" i="20"/>
  <c r="I63" i="20"/>
  <c r="K63" i="20"/>
  <c r="L63" i="20"/>
  <c r="A64" i="20"/>
  <c r="A64" i="21" s="1"/>
  <c r="D64" i="20"/>
  <c r="E64" i="20" s="1"/>
  <c r="H64" i="20"/>
  <c r="I64" i="20"/>
  <c r="K64" i="20"/>
  <c r="L64" i="20"/>
  <c r="A65" i="20"/>
  <c r="A65" i="21" s="1"/>
  <c r="D65" i="20"/>
  <c r="E65" i="20" s="1"/>
  <c r="H65" i="20"/>
  <c r="I65" i="20"/>
  <c r="K65" i="20"/>
  <c r="L65" i="20"/>
  <c r="A66" i="20"/>
  <c r="A66" i="21" s="1"/>
  <c r="D66" i="20"/>
  <c r="F66" i="20" s="1"/>
  <c r="C66" i="21" s="1"/>
  <c r="E66" i="25" s="1"/>
  <c r="H66" i="20"/>
  <c r="I66" i="20"/>
  <c r="K66" i="20"/>
  <c r="L66" i="20"/>
  <c r="A67" i="20"/>
  <c r="A67" i="21" s="1"/>
  <c r="D67" i="20"/>
  <c r="E67" i="20" s="1"/>
  <c r="H67" i="20"/>
  <c r="I67" i="20"/>
  <c r="K67" i="20"/>
  <c r="L67" i="20"/>
  <c r="A68" i="20"/>
  <c r="A68" i="21" s="1"/>
  <c r="D68" i="20"/>
  <c r="E68" i="20" s="1"/>
  <c r="H68" i="20"/>
  <c r="I68" i="20"/>
  <c r="K68" i="20"/>
  <c r="L68" i="20"/>
  <c r="A69" i="20"/>
  <c r="A69" i="21" s="1"/>
  <c r="D69" i="20"/>
  <c r="F69" i="20" s="1"/>
  <c r="C69" i="21" s="1"/>
  <c r="E69" i="25" s="1"/>
  <c r="H69" i="20"/>
  <c r="I69" i="20"/>
  <c r="K69" i="20"/>
  <c r="L69" i="20"/>
  <c r="A70" i="20"/>
  <c r="A70" i="21" s="1"/>
  <c r="D70" i="20"/>
  <c r="F70" i="20" s="1"/>
  <c r="C70" i="21" s="1"/>
  <c r="E70" i="25" s="1"/>
  <c r="H70" i="20"/>
  <c r="I70" i="20"/>
  <c r="K70" i="20"/>
  <c r="L70" i="20"/>
  <c r="A71" i="20"/>
  <c r="A71" i="21" s="1"/>
  <c r="D71" i="20"/>
  <c r="E71" i="20" s="1"/>
  <c r="H71" i="20"/>
  <c r="I71" i="20"/>
  <c r="K71" i="20"/>
  <c r="L71" i="20"/>
  <c r="A72" i="20"/>
  <c r="A72" i="21" s="1"/>
  <c r="D72" i="20"/>
  <c r="E72" i="20" s="1"/>
  <c r="H72" i="20"/>
  <c r="I72" i="20"/>
  <c r="K72" i="20"/>
  <c r="L72" i="20"/>
  <c r="A73" i="20"/>
  <c r="A73" i="21" s="1"/>
  <c r="D73" i="20"/>
  <c r="E73" i="20" s="1"/>
  <c r="H73" i="20"/>
  <c r="I73" i="20"/>
  <c r="K73" i="20"/>
  <c r="M73" i="20" s="1"/>
  <c r="L73" i="20"/>
  <c r="A74" i="20"/>
  <c r="A74" i="21" s="1"/>
  <c r="D74" i="20"/>
  <c r="E74" i="20" s="1"/>
  <c r="H74" i="20"/>
  <c r="I74" i="20"/>
  <c r="K74" i="20"/>
  <c r="L74" i="20"/>
  <c r="A27" i="20"/>
  <c r="A27" i="21" s="1"/>
  <c r="D27" i="20"/>
  <c r="E27" i="20" s="1"/>
  <c r="H27" i="20"/>
  <c r="I27" i="20"/>
  <c r="K27" i="20"/>
  <c r="L27" i="20"/>
  <c r="A28" i="20"/>
  <c r="A28" i="21" s="1"/>
  <c r="D28" i="20"/>
  <c r="E28" i="20" s="1"/>
  <c r="H28" i="20"/>
  <c r="I28" i="20"/>
  <c r="K28" i="20"/>
  <c r="L28" i="20"/>
  <c r="A29" i="20"/>
  <c r="A29" i="21" s="1"/>
  <c r="D29" i="20"/>
  <c r="E29" i="20" s="1"/>
  <c r="H29" i="20"/>
  <c r="I29" i="20"/>
  <c r="K29" i="20"/>
  <c r="L29" i="20"/>
  <c r="A30" i="20"/>
  <c r="A30" i="21" s="1"/>
  <c r="D30" i="20"/>
  <c r="E30" i="20" s="1"/>
  <c r="H30" i="20"/>
  <c r="I30" i="20"/>
  <c r="K30" i="20"/>
  <c r="L30" i="20"/>
  <c r="A31" i="20"/>
  <c r="A31" i="21" s="1"/>
  <c r="D31" i="20"/>
  <c r="F31" i="20" s="1"/>
  <c r="C31" i="21" s="1"/>
  <c r="E31" i="25" s="1"/>
  <c r="H31" i="20"/>
  <c r="I31" i="20"/>
  <c r="K31" i="20"/>
  <c r="L31" i="20"/>
  <c r="A32" i="20"/>
  <c r="A32" i="21" s="1"/>
  <c r="D32" i="20"/>
  <c r="E32" i="20" s="1"/>
  <c r="H32" i="20"/>
  <c r="I32" i="20"/>
  <c r="K32" i="20"/>
  <c r="L32" i="20"/>
  <c r="A33" i="20"/>
  <c r="A33" i="21" s="1"/>
  <c r="D33" i="20"/>
  <c r="E33" i="20" s="1"/>
  <c r="F33" i="20"/>
  <c r="C33" i="21" s="1"/>
  <c r="E33" i="25" s="1"/>
  <c r="H33" i="20"/>
  <c r="I33" i="20"/>
  <c r="K33" i="20"/>
  <c r="L33" i="20"/>
  <c r="A34" i="20"/>
  <c r="A34" i="21" s="1"/>
  <c r="D34" i="20"/>
  <c r="E34" i="20" s="1"/>
  <c r="H34" i="20"/>
  <c r="I34" i="20"/>
  <c r="K34" i="20"/>
  <c r="L34" i="20"/>
  <c r="A35" i="20"/>
  <c r="A35" i="21" s="1"/>
  <c r="D35" i="20"/>
  <c r="E35" i="20" s="1"/>
  <c r="H35" i="20"/>
  <c r="I35" i="20"/>
  <c r="K35" i="20"/>
  <c r="L35" i="20"/>
  <c r="A36" i="20"/>
  <c r="A36" i="21" s="1"/>
  <c r="D36" i="20"/>
  <c r="E36" i="20" s="1"/>
  <c r="H36" i="20"/>
  <c r="I36" i="20"/>
  <c r="K36" i="20"/>
  <c r="L36" i="20"/>
  <c r="A37" i="20"/>
  <c r="A37" i="21" s="1"/>
  <c r="D37" i="20"/>
  <c r="E37" i="20" s="1"/>
  <c r="H37" i="20"/>
  <c r="I37" i="20"/>
  <c r="K37" i="20"/>
  <c r="L37" i="20"/>
  <c r="A38" i="20"/>
  <c r="A38" i="21" s="1"/>
  <c r="D38" i="20"/>
  <c r="E38" i="20" s="1"/>
  <c r="H38" i="20"/>
  <c r="I38" i="20"/>
  <c r="K38" i="20"/>
  <c r="L38" i="20"/>
  <c r="A39" i="20"/>
  <c r="A39" i="21" s="1"/>
  <c r="D39" i="20"/>
  <c r="F39" i="20" s="1"/>
  <c r="C39" i="21" s="1"/>
  <c r="E39" i="25" s="1"/>
  <c r="H39" i="20"/>
  <c r="I39" i="20"/>
  <c r="K39" i="20"/>
  <c r="L39" i="20"/>
  <c r="A40" i="20"/>
  <c r="A40" i="21" s="1"/>
  <c r="D40" i="20"/>
  <c r="E40" i="20" s="1"/>
  <c r="H40" i="20"/>
  <c r="I40" i="20"/>
  <c r="K40" i="20"/>
  <c r="L40" i="20"/>
  <c r="A41" i="20"/>
  <c r="A41" i="21" s="1"/>
  <c r="D41" i="20"/>
  <c r="E41" i="20" s="1"/>
  <c r="H41" i="20"/>
  <c r="I41" i="20"/>
  <c r="K41" i="20"/>
  <c r="L41" i="20"/>
  <c r="A42" i="20"/>
  <c r="A42" i="21" s="1"/>
  <c r="D42" i="20"/>
  <c r="E42" i="20" s="1"/>
  <c r="H42" i="20"/>
  <c r="I42" i="20"/>
  <c r="K42" i="20"/>
  <c r="L42" i="20"/>
  <c r="A43" i="20"/>
  <c r="A43" i="21" s="1"/>
  <c r="D43" i="20"/>
  <c r="E43" i="20" s="1"/>
  <c r="H43" i="20"/>
  <c r="I43" i="20"/>
  <c r="K43" i="20"/>
  <c r="L43" i="20"/>
  <c r="A44" i="20"/>
  <c r="A44" i="21" s="1"/>
  <c r="D44" i="20"/>
  <c r="E44" i="20" s="1"/>
  <c r="F44" i="20"/>
  <c r="C44" i="21" s="1"/>
  <c r="E44" i="25" s="1"/>
  <c r="H44" i="20"/>
  <c r="I44" i="20"/>
  <c r="K44" i="20"/>
  <c r="L44" i="20"/>
  <c r="A45" i="20"/>
  <c r="A45" i="21" s="1"/>
  <c r="D45" i="20"/>
  <c r="E45" i="20" s="1"/>
  <c r="H45" i="20"/>
  <c r="I45" i="20"/>
  <c r="K45" i="20"/>
  <c r="L45" i="20"/>
  <c r="M45" i="20"/>
  <c r="D45" i="25" s="1"/>
  <c r="A46" i="20"/>
  <c r="A46" i="21" s="1"/>
  <c r="D46" i="20"/>
  <c r="F46" i="20" s="1"/>
  <c r="C46" i="21" s="1"/>
  <c r="E46" i="25" s="1"/>
  <c r="H46" i="20"/>
  <c r="I46" i="20"/>
  <c r="K46" i="20"/>
  <c r="L46" i="20"/>
  <c r="A47" i="20"/>
  <c r="A47" i="21" s="1"/>
  <c r="D47" i="20"/>
  <c r="F47" i="20" s="1"/>
  <c r="C47" i="21" s="1"/>
  <c r="E47" i="25" s="1"/>
  <c r="H47" i="20"/>
  <c r="I47" i="20"/>
  <c r="K47" i="20"/>
  <c r="L47" i="20"/>
  <c r="A48" i="20"/>
  <c r="A48" i="21" s="1"/>
  <c r="D48" i="20"/>
  <c r="E48" i="20" s="1"/>
  <c r="H48" i="20"/>
  <c r="I48" i="20"/>
  <c r="K48" i="20"/>
  <c r="L48" i="20"/>
  <c r="A49" i="20"/>
  <c r="A49" i="21" s="1"/>
  <c r="D49" i="20"/>
  <c r="F49" i="20" s="1"/>
  <c r="C49" i="21" s="1"/>
  <c r="E49" i="25" s="1"/>
  <c r="H49" i="20"/>
  <c r="I49" i="20"/>
  <c r="K49" i="20"/>
  <c r="L49" i="20"/>
  <c r="A50" i="20"/>
  <c r="A50" i="21" s="1"/>
  <c r="D50" i="20"/>
  <c r="E50" i="20" s="1"/>
  <c r="H50" i="20"/>
  <c r="I50" i="20"/>
  <c r="K50" i="20"/>
  <c r="L50" i="20"/>
  <c r="A51" i="20"/>
  <c r="A51" i="21" s="1"/>
  <c r="D51" i="20"/>
  <c r="F51" i="20" s="1"/>
  <c r="C51" i="21" s="1"/>
  <c r="E51" i="25" s="1"/>
  <c r="H51" i="20"/>
  <c r="I51" i="20"/>
  <c r="K51" i="20"/>
  <c r="L51" i="20"/>
  <c r="A52" i="20"/>
  <c r="A52" i="21" s="1"/>
  <c r="D52" i="20"/>
  <c r="E52" i="20" s="1"/>
  <c r="H52" i="20"/>
  <c r="I52" i="20"/>
  <c r="K52" i="20"/>
  <c r="L52" i="20"/>
  <c r="A53" i="20"/>
  <c r="A53" i="21" s="1"/>
  <c r="D53" i="20"/>
  <c r="E53" i="20" s="1"/>
  <c r="H53" i="20"/>
  <c r="I53" i="20"/>
  <c r="K53" i="20"/>
  <c r="L53" i="20"/>
  <c r="A54" i="20"/>
  <c r="A54" i="21" s="1"/>
  <c r="D54" i="20"/>
  <c r="E54" i="20" s="1"/>
  <c r="F54" i="20"/>
  <c r="C54" i="21" s="1"/>
  <c r="E54" i="25" s="1"/>
  <c r="H54" i="20"/>
  <c r="I54" i="20"/>
  <c r="K54" i="20"/>
  <c r="L54" i="20"/>
  <c r="A55" i="20"/>
  <c r="A55" i="21" s="1"/>
  <c r="D55" i="20"/>
  <c r="F55" i="20" s="1"/>
  <c r="C55" i="21" s="1"/>
  <c r="E55" i="25" s="1"/>
  <c r="H55" i="20"/>
  <c r="I55" i="20"/>
  <c r="K55" i="20"/>
  <c r="L55" i="20"/>
  <c r="A56" i="20"/>
  <c r="A56" i="21" s="1"/>
  <c r="D56" i="20"/>
  <c r="E56" i="20" s="1"/>
  <c r="H56" i="20"/>
  <c r="I56" i="20"/>
  <c r="K56" i="20"/>
  <c r="L56" i="20"/>
  <c r="A57" i="20"/>
  <c r="A57" i="21" s="1"/>
  <c r="D57" i="20"/>
  <c r="E57" i="20" s="1"/>
  <c r="H57" i="20"/>
  <c r="I57" i="20"/>
  <c r="K57" i="20"/>
  <c r="L57" i="20"/>
  <c r="B71" i="20"/>
  <c r="B71" i="21" s="1"/>
  <c r="B72" i="20"/>
  <c r="B72" i="21" s="1"/>
  <c r="B3" i="25"/>
  <c r="B3" i="24"/>
  <c r="A7" i="23"/>
  <c r="B3" i="23"/>
  <c r="I15" i="22"/>
  <c r="G12" i="29" s="1"/>
  <c r="I14" i="22"/>
  <c r="G11" i="29" s="1"/>
  <c r="I13" i="22"/>
  <c r="G10" i="29" s="1"/>
  <c r="S9" i="22"/>
  <c r="I9" i="29" s="1"/>
  <c r="I9" i="22"/>
  <c r="G9" i="29" s="1"/>
  <c r="I8" i="22"/>
  <c r="G8" i="29" s="1"/>
  <c r="S7" i="22"/>
  <c r="I7" i="29" s="1"/>
  <c r="B3" i="22"/>
  <c r="B3" i="21"/>
  <c r="L26" i="20"/>
  <c r="K26" i="20"/>
  <c r="I26" i="20"/>
  <c r="H26" i="20"/>
  <c r="D26" i="20"/>
  <c r="A26" i="20"/>
  <c r="A26" i="21" s="1"/>
  <c r="L25" i="20"/>
  <c r="K25" i="20"/>
  <c r="I25" i="20"/>
  <c r="H25" i="20"/>
  <c r="D25" i="20"/>
  <c r="A25" i="20"/>
  <c r="A25" i="21" s="1"/>
  <c r="L24" i="20"/>
  <c r="K24" i="20"/>
  <c r="I24" i="20"/>
  <c r="H24" i="20"/>
  <c r="D24" i="20"/>
  <c r="A24" i="20"/>
  <c r="A24" i="21" s="1"/>
  <c r="L23" i="20"/>
  <c r="K23" i="20"/>
  <c r="I23" i="20"/>
  <c r="H23" i="20"/>
  <c r="D23" i="20"/>
  <c r="A23" i="20"/>
  <c r="A23" i="21" s="1"/>
  <c r="L22" i="20"/>
  <c r="K22" i="20"/>
  <c r="I22" i="20"/>
  <c r="H22" i="20"/>
  <c r="D22" i="20"/>
  <c r="A22" i="20"/>
  <c r="A22" i="21" s="1"/>
  <c r="L21" i="20"/>
  <c r="K21" i="20"/>
  <c r="I21" i="20"/>
  <c r="H21" i="20"/>
  <c r="D21" i="20"/>
  <c r="A21" i="20"/>
  <c r="A21" i="21" s="1"/>
  <c r="L20" i="20"/>
  <c r="K20" i="20"/>
  <c r="I20" i="20"/>
  <c r="H20" i="20"/>
  <c r="D20" i="20"/>
  <c r="A20" i="20"/>
  <c r="A20" i="21" s="1"/>
  <c r="L19" i="20"/>
  <c r="K19" i="20"/>
  <c r="I19" i="20"/>
  <c r="H19" i="20"/>
  <c r="D19" i="20"/>
  <c r="A19" i="20"/>
  <c r="A19" i="21" s="1"/>
  <c r="L18" i="20"/>
  <c r="K18" i="20"/>
  <c r="I18" i="20"/>
  <c r="H18" i="20"/>
  <c r="D18" i="20"/>
  <c r="A18" i="20"/>
  <c r="A18" i="21" s="1"/>
  <c r="L17" i="20"/>
  <c r="K17" i="20"/>
  <c r="I17" i="20"/>
  <c r="H17" i="20"/>
  <c r="D17" i="20"/>
  <c r="A17" i="20"/>
  <c r="A17" i="21" s="1"/>
  <c r="L16" i="20"/>
  <c r="K16" i="20"/>
  <c r="I16" i="20"/>
  <c r="H16" i="20"/>
  <c r="D16" i="20"/>
  <c r="A16" i="20"/>
  <c r="A16" i="21" s="1"/>
  <c r="L15" i="20"/>
  <c r="K15" i="20"/>
  <c r="I15" i="20"/>
  <c r="H15" i="20"/>
  <c r="D15" i="20"/>
  <c r="A15" i="20"/>
  <c r="A15" i="21" s="1"/>
  <c r="L14" i="20"/>
  <c r="K14" i="20"/>
  <c r="I14" i="20"/>
  <c r="H14" i="20"/>
  <c r="D14" i="20"/>
  <c r="A14" i="20"/>
  <c r="A14" i="21" s="1"/>
  <c r="L13" i="20"/>
  <c r="K13" i="20"/>
  <c r="I13" i="20"/>
  <c r="H13" i="20"/>
  <c r="D13" i="20"/>
  <c r="A13" i="20"/>
  <c r="A13" i="21" s="1"/>
  <c r="L12" i="20"/>
  <c r="K12" i="20"/>
  <c r="I12" i="20"/>
  <c r="H12" i="20"/>
  <c r="D12" i="20"/>
  <c r="A12" i="20"/>
  <c r="A12" i="21" s="1"/>
  <c r="L11" i="20"/>
  <c r="K11" i="20"/>
  <c r="I11" i="20"/>
  <c r="H11" i="20"/>
  <c r="D11" i="20"/>
  <c r="A11" i="20"/>
  <c r="A11" i="21" s="1"/>
  <c r="L10" i="20"/>
  <c r="K10" i="20"/>
  <c r="I10" i="20"/>
  <c r="H10" i="20"/>
  <c r="D10" i="20"/>
  <c r="A10" i="20"/>
  <c r="A10" i="21" s="1"/>
  <c r="L9" i="20"/>
  <c r="K9" i="20"/>
  <c r="I9" i="20"/>
  <c r="H9" i="20"/>
  <c r="D9" i="20"/>
  <c r="A9" i="20"/>
  <c r="A9" i="21" s="1"/>
  <c r="L8" i="20"/>
  <c r="K8" i="20"/>
  <c r="I8" i="20"/>
  <c r="H8" i="20"/>
  <c r="D8" i="20"/>
  <c r="A8" i="20"/>
  <c r="A8" i="21" s="1"/>
  <c r="L7" i="20"/>
  <c r="K7" i="20"/>
  <c r="I7" i="20"/>
  <c r="H7" i="20"/>
  <c r="D7" i="20"/>
  <c r="A7" i="20"/>
  <c r="A7" i="21" s="1"/>
  <c r="B3" i="20"/>
  <c r="E51" i="20" l="1"/>
  <c r="F30" i="20"/>
  <c r="C30" i="21" s="1"/>
  <c r="E30" i="25" s="1"/>
  <c r="M32" i="20"/>
  <c r="D32" i="25" s="1"/>
  <c r="E46" i="20"/>
  <c r="M27" i="20"/>
  <c r="D27" i="25" s="1"/>
  <c r="M60" i="20"/>
  <c r="D60" i="25" s="1"/>
  <c r="F37" i="20"/>
  <c r="C37" i="21" s="1"/>
  <c r="E37" i="25" s="1"/>
  <c r="F74" i="20"/>
  <c r="C74" i="21" s="1"/>
  <c r="E74" i="25" s="1"/>
  <c r="E70" i="20"/>
  <c r="C70" i="25" s="1"/>
  <c r="E49" i="20"/>
  <c r="C259" i="22" s="1" a="1"/>
  <c r="C259" i="22" s="1"/>
  <c r="T259" i="22" s="1"/>
  <c r="T260" i="22" s="1"/>
  <c r="T261" i="22" s="1"/>
  <c r="T262" i="22" s="1"/>
  <c r="T263" i="22" s="1"/>
  <c r="T264" i="22" s="1"/>
  <c r="C49" i="23" s="1"/>
  <c r="H49" i="25" s="1"/>
  <c r="C193" i="22" a="1"/>
  <c r="C193" i="22" s="1"/>
  <c r="T193" i="22" s="1"/>
  <c r="T194" i="22" s="1"/>
  <c r="T195" i="22" s="1"/>
  <c r="T196" i="22" s="1"/>
  <c r="T197" i="22" s="1"/>
  <c r="T198" i="22" s="1"/>
  <c r="C38" i="23" s="1"/>
  <c r="H38" i="25" s="1"/>
  <c r="C38" i="25"/>
  <c r="C253" i="22" a="1"/>
  <c r="C253" i="22" s="1"/>
  <c r="T253" i="22" s="1"/>
  <c r="T254" i="22" s="1"/>
  <c r="T255" i="22" s="1"/>
  <c r="T256" i="22" s="1"/>
  <c r="T257" i="22" s="1"/>
  <c r="T258" i="22" s="1"/>
  <c r="C48" i="23" s="1"/>
  <c r="H48" i="25" s="1"/>
  <c r="C48" i="25"/>
  <c r="F38" i="20"/>
  <c r="C38" i="21" s="1"/>
  <c r="E38" i="25" s="1"/>
  <c r="C163" i="22" a="1"/>
  <c r="C163" i="22" s="1"/>
  <c r="T163" i="22" s="1"/>
  <c r="T164" i="22" s="1"/>
  <c r="T165" i="22" s="1"/>
  <c r="T166" i="22" s="1"/>
  <c r="T167" i="22" s="1"/>
  <c r="T168" i="22" s="1"/>
  <c r="C33" i="23" s="1"/>
  <c r="H33" i="25" s="1"/>
  <c r="C33" i="25"/>
  <c r="M31" i="20"/>
  <c r="D31" i="25" s="1"/>
  <c r="C409" i="22" a="1"/>
  <c r="C409" i="22" s="1"/>
  <c r="T409" i="22" s="1"/>
  <c r="T410" i="22" s="1"/>
  <c r="T411" i="22" s="1"/>
  <c r="T412" i="22" s="1"/>
  <c r="T413" i="22" s="1"/>
  <c r="T414" i="22" s="1"/>
  <c r="C74" i="23" s="1"/>
  <c r="H74" i="25" s="1"/>
  <c r="C74" i="25"/>
  <c r="C397" i="22" a="1"/>
  <c r="C397" i="22" s="1"/>
  <c r="T397" i="22" s="1"/>
  <c r="T398" i="22" s="1"/>
  <c r="T399" i="22" s="1"/>
  <c r="T400" i="22" s="1"/>
  <c r="T401" i="22" s="1"/>
  <c r="T402" i="22" s="1"/>
  <c r="C72" i="23" s="1"/>
  <c r="H72" i="25" s="1"/>
  <c r="C72" i="25"/>
  <c r="C385" i="22" a="1"/>
  <c r="C385" i="22" s="1"/>
  <c r="T385" i="22" s="1"/>
  <c r="T386" i="22" s="1"/>
  <c r="T387" i="22" s="1"/>
  <c r="T388" i="22" s="1"/>
  <c r="T389" i="22" s="1"/>
  <c r="T390" i="22" s="1"/>
  <c r="C70" i="23" s="1"/>
  <c r="H70" i="25" s="1"/>
  <c r="C271" i="22" a="1"/>
  <c r="C271" i="22" s="1"/>
  <c r="T271" i="22" s="1"/>
  <c r="T272" i="22" s="1"/>
  <c r="T273" i="22" s="1"/>
  <c r="T274" i="22" s="1"/>
  <c r="T275" i="22" s="1"/>
  <c r="T276" i="22" s="1"/>
  <c r="C51" i="23" s="1"/>
  <c r="H51" i="25" s="1"/>
  <c r="C51" i="25"/>
  <c r="M54" i="20"/>
  <c r="D54" i="25" s="1"/>
  <c r="E31" i="20"/>
  <c r="C301" i="22" a="1"/>
  <c r="C301" i="22" s="1"/>
  <c r="T301" i="22" s="1"/>
  <c r="T302" i="22" s="1"/>
  <c r="T303" i="22" s="1"/>
  <c r="T304" i="22" s="1"/>
  <c r="T305" i="22" s="1"/>
  <c r="T306" i="22" s="1"/>
  <c r="C56" i="23" s="1"/>
  <c r="H56" i="25" s="1"/>
  <c r="C56" i="25"/>
  <c r="C277" i="22" a="1"/>
  <c r="C277" i="22" s="1"/>
  <c r="T277" i="22" s="1"/>
  <c r="T278" i="22" s="1"/>
  <c r="T279" i="22" s="1"/>
  <c r="T280" i="22" s="1"/>
  <c r="T281" i="22" s="1"/>
  <c r="T282" i="22" s="1"/>
  <c r="C52" i="23" s="1"/>
  <c r="H52" i="25" s="1"/>
  <c r="C52" i="25"/>
  <c r="C313" i="22" a="1"/>
  <c r="C313" i="22" s="1"/>
  <c r="T313" i="22" s="1"/>
  <c r="T314" i="22" s="1"/>
  <c r="T315" i="22" s="1"/>
  <c r="T316" i="22" s="1"/>
  <c r="T317" i="22" s="1"/>
  <c r="T318" i="22" s="1"/>
  <c r="C58" i="23" s="1"/>
  <c r="H58" i="25" s="1"/>
  <c r="C58" i="25"/>
  <c r="C367" i="22" a="1"/>
  <c r="C367" i="22" s="1"/>
  <c r="T367" i="22" s="1"/>
  <c r="T368" i="22" s="1"/>
  <c r="T369" i="22" s="1"/>
  <c r="T370" i="22" s="1"/>
  <c r="T371" i="22" s="1"/>
  <c r="T372" i="22" s="1"/>
  <c r="C67" i="23" s="1"/>
  <c r="H67" i="25" s="1"/>
  <c r="C67" i="25"/>
  <c r="C235" i="22" a="1"/>
  <c r="C235" i="22" s="1"/>
  <c r="T235" i="22" s="1"/>
  <c r="T236" i="22" s="1"/>
  <c r="T237" i="22" s="1"/>
  <c r="T238" i="22" s="1"/>
  <c r="T239" i="22" s="1"/>
  <c r="T240" i="22" s="1"/>
  <c r="C45" i="23" s="1"/>
  <c r="H45" i="25" s="1"/>
  <c r="C45" i="25"/>
  <c r="C373" i="22" a="1"/>
  <c r="C373" i="22" s="1"/>
  <c r="T373" i="22" s="1"/>
  <c r="T374" i="22" s="1"/>
  <c r="T375" i="22" s="1"/>
  <c r="T376" i="22" s="1"/>
  <c r="T377" i="22" s="1"/>
  <c r="T378" i="22" s="1"/>
  <c r="C68" i="23" s="1"/>
  <c r="H68" i="25" s="1"/>
  <c r="C68" i="25"/>
  <c r="C349" i="22" a="1"/>
  <c r="C349" i="22" s="1"/>
  <c r="T349" i="22" s="1"/>
  <c r="T350" i="22" s="1"/>
  <c r="T351" i="22" s="1"/>
  <c r="T352" i="22" s="1"/>
  <c r="T353" i="22" s="1"/>
  <c r="T354" i="22" s="1"/>
  <c r="C64" i="23" s="1"/>
  <c r="H64" i="25" s="1"/>
  <c r="C64" i="25"/>
  <c r="C289" i="22" a="1"/>
  <c r="C289" i="22" s="1"/>
  <c r="T289" i="22" s="1"/>
  <c r="T290" i="22" s="1"/>
  <c r="T291" i="22" s="1"/>
  <c r="T292" i="22" s="1"/>
  <c r="T293" i="22" s="1"/>
  <c r="T294" i="22" s="1"/>
  <c r="C54" i="23" s="1"/>
  <c r="H54" i="25" s="1"/>
  <c r="C54" i="25"/>
  <c r="D403" i="22" a="1"/>
  <c r="D403" i="22" s="1"/>
  <c r="U403" i="22" s="1"/>
  <c r="U404" i="22" s="1"/>
  <c r="U405" i="22" s="1"/>
  <c r="U406" i="22" s="1"/>
  <c r="U407" i="22" s="1"/>
  <c r="U408" i="22" s="1"/>
  <c r="D73" i="23" s="1"/>
  <c r="I73" i="25" s="1"/>
  <c r="D73" i="25"/>
  <c r="C265" i="22" a="1"/>
  <c r="C265" i="22" s="1"/>
  <c r="T265" i="22" s="1"/>
  <c r="T266" i="22" s="1"/>
  <c r="T267" i="22" s="1"/>
  <c r="T268" i="22" s="1"/>
  <c r="T269" i="22" s="1"/>
  <c r="T270" i="22" s="1"/>
  <c r="C50" i="23" s="1"/>
  <c r="H50" i="25" s="1"/>
  <c r="C50" i="25"/>
  <c r="C223" i="22" a="1"/>
  <c r="C223" i="22" s="1"/>
  <c r="T223" i="22" s="1"/>
  <c r="T224" i="22" s="1"/>
  <c r="T225" i="22" s="1"/>
  <c r="T226" i="22" s="1"/>
  <c r="T227" i="22" s="1"/>
  <c r="T228" i="22" s="1"/>
  <c r="C43" i="23" s="1"/>
  <c r="H43" i="25" s="1"/>
  <c r="C43" i="25"/>
  <c r="F41" i="20"/>
  <c r="C41" i="21" s="1"/>
  <c r="E41" i="25" s="1"/>
  <c r="M39" i="20"/>
  <c r="D39" i="25" s="1"/>
  <c r="F36" i="20"/>
  <c r="C36" i="21" s="1"/>
  <c r="E36" i="25" s="1"/>
  <c r="M34" i="20"/>
  <c r="D34" i="25" s="1"/>
  <c r="C139" i="22" a="1"/>
  <c r="C139" i="22" s="1"/>
  <c r="T139" i="22" s="1"/>
  <c r="T140" i="22" s="1"/>
  <c r="T141" i="22" s="1"/>
  <c r="T142" i="22" s="1"/>
  <c r="T143" i="22" s="1"/>
  <c r="T144" i="22" s="1"/>
  <c r="C29" i="23" s="1"/>
  <c r="H29" i="25" s="1"/>
  <c r="C29" i="25"/>
  <c r="F27" i="20"/>
  <c r="C27" i="21" s="1"/>
  <c r="E27" i="25" s="1"/>
  <c r="M48" i="20"/>
  <c r="D48" i="25" s="1"/>
  <c r="C211" i="22" a="1"/>
  <c r="C211" i="22" s="1"/>
  <c r="T211" i="22" s="1"/>
  <c r="T212" i="22" s="1"/>
  <c r="T213" i="22" s="1"/>
  <c r="T214" i="22" s="1"/>
  <c r="T215" i="22" s="1"/>
  <c r="T216" i="22" s="1"/>
  <c r="C41" i="23" s="1"/>
  <c r="H41" i="25" s="1"/>
  <c r="C41" i="25"/>
  <c r="E39" i="20"/>
  <c r="C181" i="22" a="1"/>
  <c r="C181" i="22" s="1"/>
  <c r="T181" i="22" s="1"/>
  <c r="T182" i="22" s="1"/>
  <c r="T183" i="22" s="1"/>
  <c r="T184" i="22" s="1"/>
  <c r="T185" i="22" s="1"/>
  <c r="T186" i="22" s="1"/>
  <c r="C36" i="23" s="1"/>
  <c r="H36" i="25" s="1"/>
  <c r="C36" i="25"/>
  <c r="C169" i="22" a="1"/>
  <c r="C169" i="22" s="1"/>
  <c r="T169" i="22" s="1"/>
  <c r="T170" i="22" s="1"/>
  <c r="T171" i="22" s="1"/>
  <c r="T172" i="22" s="1"/>
  <c r="T173" i="22" s="1"/>
  <c r="T174" i="22" s="1"/>
  <c r="C34" i="23" s="1"/>
  <c r="H34" i="25" s="1"/>
  <c r="C34" i="25"/>
  <c r="C127" i="22" a="1"/>
  <c r="C127" i="22" s="1"/>
  <c r="T127" i="22" s="1"/>
  <c r="T128" i="22" s="1"/>
  <c r="T129" i="22" s="1"/>
  <c r="T130" i="22" s="1"/>
  <c r="T131" i="22" s="1"/>
  <c r="T132" i="22" s="1"/>
  <c r="C27" i="23" s="1"/>
  <c r="H27" i="25" s="1"/>
  <c r="C27" i="25"/>
  <c r="C403" i="22" a="1"/>
  <c r="C403" i="22" s="1"/>
  <c r="T403" i="22" s="1"/>
  <c r="T404" i="22" s="1"/>
  <c r="T405" i="22" s="1"/>
  <c r="T406" i="22" s="1"/>
  <c r="T407" i="22" s="1"/>
  <c r="T408" i="22" s="1"/>
  <c r="C73" i="23" s="1"/>
  <c r="H73" i="25" s="1"/>
  <c r="C73" i="25"/>
  <c r="C391" i="22" a="1"/>
  <c r="C391" i="22" s="1"/>
  <c r="T391" i="22" s="1"/>
  <c r="T392" i="22" s="1"/>
  <c r="T393" i="22" s="1"/>
  <c r="T394" i="22" s="1"/>
  <c r="T395" i="22" s="1"/>
  <c r="T396" i="22" s="1"/>
  <c r="C71" i="23" s="1"/>
  <c r="H71" i="25" s="1"/>
  <c r="C71" i="25"/>
  <c r="M42" i="20"/>
  <c r="D42" i="25" s="1"/>
  <c r="C157" i="22" a="1"/>
  <c r="C157" i="22" s="1"/>
  <c r="T157" i="22" s="1"/>
  <c r="T158" i="22" s="1"/>
  <c r="T159" i="22" s="1"/>
  <c r="T160" i="22" s="1"/>
  <c r="T161" i="22" s="1"/>
  <c r="T162" i="22" s="1"/>
  <c r="C32" i="23" s="1"/>
  <c r="H32" i="25" s="1"/>
  <c r="C32" i="25"/>
  <c r="E69" i="20"/>
  <c r="C331" i="22" a="1"/>
  <c r="C331" i="22" s="1"/>
  <c r="T331" i="22" s="1"/>
  <c r="T332" i="22" s="1"/>
  <c r="T333" i="22" s="1"/>
  <c r="T334" i="22" s="1"/>
  <c r="T335" i="22" s="1"/>
  <c r="T336" i="22" s="1"/>
  <c r="C61" i="23" s="1"/>
  <c r="H61" i="25" s="1"/>
  <c r="C61" i="25"/>
  <c r="F59" i="20"/>
  <c r="C59" i="21" s="1"/>
  <c r="E59" i="25" s="1"/>
  <c r="C307" i="22" a="1"/>
  <c r="C307" i="22" s="1"/>
  <c r="T307" i="22" s="1"/>
  <c r="T308" i="22" s="1"/>
  <c r="T309" i="22" s="1"/>
  <c r="T310" i="22" s="1"/>
  <c r="T311" i="22" s="1"/>
  <c r="T312" i="22" s="1"/>
  <c r="C57" i="23" s="1"/>
  <c r="H57" i="25" s="1"/>
  <c r="C57" i="25"/>
  <c r="C343" i="22" a="1"/>
  <c r="C343" i="22" s="1"/>
  <c r="T343" i="22" s="1"/>
  <c r="T344" i="22" s="1"/>
  <c r="T345" i="22" s="1"/>
  <c r="T346" i="22" s="1"/>
  <c r="T347" i="22" s="1"/>
  <c r="T348" i="22" s="1"/>
  <c r="C63" i="23" s="1"/>
  <c r="H63" i="25" s="1"/>
  <c r="C63" i="25"/>
  <c r="C283" i="22" a="1"/>
  <c r="C283" i="22" s="1"/>
  <c r="T283" i="22" s="1"/>
  <c r="T284" i="22" s="1"/>
  <c r="T285" i="22" s="1"/>
  <c r="T286" i="22" s="1"/>
  <c r="T287" i="22" s="1"/>
  <c r="T288" i="22" s="1"/>
  <c r="C53" i="23" s="1"/>
  <c r="H53" i="25" s="1"/>
  <c r="C53" i="25"/>
  <c r="C229" i="22" a="1"/>
  <c r="C229" i="22" s="1"/>
  <c r="T229" i="22" s="1"/>
  <c r="T230" i="22" s="1"/>
  <c r="T231" i="22" s="1"/>
  <c r="T232" i="22" s="1"/>
  <c r="T233" i="22" s="1"/>
  <c r="T234" i="22" s="1"/>
  <c r="C44" i="23" s="1"/>
  <c r="H44" i="25" s="1"/>
  <c r="C44" i="25"/>
  <c r="C319" i="22" a="1"/>
  <c r="C319" i="22" s="1"/>
  <c r="T319" i="22" s="1"/>
  <c r="T320" i="22" s="1"/>
  <c r="T321" i="22" s="1"/>
  <c r="T322" i="22" s="1"/>
  <c r="T323" i="22" s="1"/>
  <c r="T324" i="22" s="1"/>
  <c r="C59" i="23" s="1"/>
  <c r="H59" i="25" s="1"/>
  <c r="C59" i="25"/>
  <c r="C187" i="22" a="1"/>
  <c r="C187" i="22" s="1"/>
  <c r="T187" i="22" s="1"/>
  <c r="T188" i="22" s="1"/>
  <c r="T189" i="22" s="1"/>
  <c r="T190" i="22" s="1"/>
  <c r="T191" i="22" s="1"/>
  <c r="T192" i="22" s="1"/>
  <c r="C37" i="23" s="1"/>
  <c r="H37" i="25" s="1"/>
  <c r="C37" i="25"/>
  <c r="C145" i="22" a="1"/>
  <c r="C145" i="22" s="1"/>
  <c r="T145" i="22" s="1"/>
  <c r="T146" i="22" s="1"/>
  <c r="T147" i="22" s="1"/>
  <c r="T148" i="22" s="1"/>
  <c r="T149" i="22" s="1"/>
  <c r="T150" i="22" s="1"/>
  <c r="C30" i="23" s="1"/>
  <c r="H30" i="25" s="1"/>
  <c r="C30" i="25"/>
  <c r="C217" i="22" a="1"/>
  <c r="C217" i="22" s="1"/>
  <c r="T217" i="22" s="1"/>
  <c r="T218" i="22" s="1"/>
  <c r="T219" i="22" s="1"/>
  <c r="T220" i="22" s="1"/>
  <c r="T221" i="22" s="1"/>
  <c r="T222" i="22" s="1"/>
  <c r="C42" i="23" s="1"/>
  <c r="H42" i="25" s="1"/>
  <c r="C42" i="25"/>
  <c r="C133" i="22" a="1"/>
  <c r="C133" i="22" s="1"/>
  <c r="T133" i="22" s="1"/>
  <c r="T134" i="22" s="1"/>
  <c r="T135" i="22" s="1"/>
  <c r="T136" i="22" s="1"/>
  <c r="T137" i="22" s="1"/>
  <c r="T138" i="22" s="1"/>
  <c r="C28" i="23" s="1"/>
  <c r="H28" i="25" s="1"/>
  <c r="C28" i="25"/>
  <c r="C241" i="22" a="1"/>
  <c r="C241" i="22" s="1"/>
  <c r="T241" i="22" s="1"/>
  <c r="T242" i="22" s="1"/>
  <c r="T243" i="22" s="1"/>
  <c r="T244" i="22" s="1"/>
  <c r="T245" i="22" s="1"/>
  <c r="T246" i="22" s="1"/>
  <c r="C46" i="23" s="1"/>
  <c r="H46" i="25" s="1"/>
  <c r="C46" i="25"/>
  <c r="C355" i="22" a="1"/>
  <c r="C355" i="22" s="1"/>
  <c r="T355" i="22" s="1"/>
  <c r="T356" i="22" s="1"/>
  <c r="T357" i="22" s="1"/>
  <c r="T358" i="22" s="1"/>
  <c r="T359" i="22" s="1"/>
  <c r="T360" i="22" s="1"/>
  <c r="C65" i="23" s="1"/>
  <c r="H65" i="25" s="1"/>
  <c r="C65" i="25"/>
  <c r="C205" i="22" a="1"/>
  <c r="C205" i="22" s="1"/>
  <c r="T205" i="22" s="1"/>
  <c r="T206" i="22" s="1"/>
  <c r="T207" i="22" s="1"/>
  <c r="T208" i="22" s="1"/>
  <c r="T209" i="22" s="1"/>
  <c r="T210" i="22" s="1"/>
  <c r="C40" i="23" s="1"/>
  <c r="H40" i="25" s="1"/>
  <c r="C40" i="25"/>
  <c r="C175" i="22" a="1"/>
  <c r="C175" i="22" s="1"/>
  <c r="T175" i="22" s="1"/>
  <c r="T176" i="22" s="1"/>
  <c r="T177" i="22" s="1"/>
  <c r="T178" i="22" s="1"/>
  <c r="T179" i="22" s="1"/>
  <c r="T180" i="22" s="1"/>
  <c r="C35" i="23" s="1"/>
  <c r="H35" i="25" s="1"/>
  <c r="C35" i="25"/>
  <c r="M70" i="20"/>
  <c r="D70" i="25" s="1"/>
  <c r="B277" i="22"/>
  <c r="B52" i="25"/>
  <c r="A397" i="22"/>
  <c r="A72" i="25"/>
  <c r="B349" i="22"/>
  <c r="B64" i="25"/>
  <c r="B199" i="22"/>
  <c r="B39" i="25"/>
  <c r="B127" i="22"/>
  <c r="B27" i="25"/>
  <c r="B55" i="22"/>
  <c r="B15" i="25"/>
  <c r="A385" i="22"/>
  <c r="A70" i="25"/>
  <c r="B343" i="22"/>
  <c r="B63" i="25"/>
  <c r="B271" i="22"/>
  <c r="B51" i="25"/>
  <c r="B193" i="22"/>
  <c r="B38" i="25"/>
  <c r="B121" i="22"/>
  <c r="B26" i="25"/>
  <c r="B49" i="22"/>
  <c r="B14" i="25"/>
  <c r="A271" i="22"/>
  <c r="A51" i="25"/>
  <c r="A67" i="22"/>
  <c r="A17" i="25"/>
  <c r="A409" i="22"/>
  <c r="A74" i="25"/>
  <c r="A301" i="22"/>
  <c r="A56" i="25"/>
  <c r="A193" i="22"/>
  <c r="A38" i="25"/>
  <c r="A151" i="22"/>
  <c r="A31" i="25"/>
  <c r="A373" i="22"/>
  <c r="A68" i="25"/>
  <c r="A361" i="22"/>
  <c r="A66" i="25"/>
  <c r="A349" i="22"/>
  <c r="A64" i="25"/>
  <c r="A337" i="22"/>
  <c r="A62" i="25"/>
  <c r="A325" i="22"/>
  <c r="A60" i="25"/>
  <c r="B337" i="22"/>
  <c r="B62" i="25"/>
  <c r="B265" i="22"/>
  <c r="B50" i="25"/>
  <c r="B187" i="22"/>
  <c r="B37" i="25"/>
  <c r="B115" i="22"/>
  <c r="B25" i="25"/>
  <c r="B43" i="22"/>
  <c r="B13" i="25"/>
  <c r="A229" i="22"/>
  <c r="A44" i="25"/>
  <c r="A115" i="22"/>
  <c r="A25" i="25"/>
  <c r="A163" i="22"/>
  <c r="A33" i="25"/>
  <c r="B391" i="22"/>
  <c r="B71" i="25"/>
  <c r="A235" i="22"/>
  <c r="A45" i="25"/>
  <c r="A289" i="22"/>
  <c r="A54" i="25"/>
  <c r="A277" i="22"/>
  <c r="A52" i="25"/>
  <c r="A313" i="22"/>
  <c r="A58" i="25"/>
  <c r="B331" i="22"/>
  <c r="B61" i="25"/>
  <c r="B259" i="22"/>
  <c r="B49" i="25"/>
  <c r="B181" i="22"/>
  <c r="B36" i="25"/>
  <c r="B109" i="22"/>
  <c r="B24" i="25"/>
  <c r="B37" i="22"/>
  <c r="B12" i="25"/>
  <c r="A139" i="22"/>
  <c r="A29" i="25"/>
  <c r="B409" i="22"/>
  <c r="B74" i="25"/>
  <c r="B325" i="22"/>
  <c r="B60" i="25"/>
  <c r="B253" i="22"/>
  <c r="B48" i="25"/>
  <c r="B175" i="22"/>
  <c r="B35" i="25"/>
  <c r="B103" i="22"/>
  <c r="B23" i="25"/>
  <c r="B31" i="22"/>
  <c r="B11" i="25"/>
  <c r="A55" i="22"/>
  <c r="A15" i="25"/>
  <c r="A247" i="22"/>
  <c r="A47" i="25"/>
  <c r="A265" i="22"/>
  <c r="A50" i="25"/>
  <c r="A223" i="22"/>
  <c r="A43" i="25"/>
  <c r="A211" i="22"/>
  <c r="A41" i="25"/>
  <c r="A181" i="22"/>
  <c r="A36" i="25"/>
  <c r="A169" i="22"/>
  <c r="A34" i="25"/>
  <c r="A127" i="22"/>
  <c r="A27" i="25"/>
  <c r="B403" i="22"/>
  <c r="B73" i="25"/>
  <c r="B319" i="22"/>
  <c r="B59" i="25"/>
  <c r="B247" i="22"/>
  <c r="B47" i="25"/>
  <c r="B169" i="22"/>
  <c r="B34" i="25"/>
  <c r="B97" i="22"/>
  <c r="B22" i="25"/>
  <c r="B25" i="22"/>
  <c r="B10" i="25"/>
  <c r="A19" i="22"/>
  <c r="A9" i="25"/>
  <c r="A79" i="22"/>
  <c r="A19" i="25"/>
  <c r="B397" i="22"/>
  <c r="B72" i="25"/>
  <c r="A61" i="22"/>
  <c r="A16" i="25"/>
  <c r="A121" i="22"/>
  <c r="A26" i="25"/>
  <c r="A253" i="22"/>
  <c r="A48" i="25"/>
  <c r="A199" i="22"/>
  <c r="A39" i="25"/>
  <c r="A403" i="22"/>
  <c r="A73" i="25"/>
  <c r="A391" i="22"/>
  <c r="A71" i="25"/>
  <c r="B385" i="22"/>
  <c r="B70" i="25"/>
  <c r="B313" i="22"/>
  <c r="B58" i="25"/>
  <c r="B241" i="22"/>
  <c r="B46" i="25"/>
  <c r="B163" i="22"/>
  <c r="B33" i="25"/>
  <c r="B91" i="22"/>
  <c r="B21" i="25"/>
  <c r="B19" i="22"/>
  <c r="B9" i="25"/>
  <c r="A7" i="22"/>
  <c r="A7" i="25"/>
  <c r="A259" i="22"/>
  <c r="A49" i="25"/>
  <c r="A37" i="22"/>
  <c r="A12" i="25"/>
  <c r="A85" i="22"/>
  <c r="A20" i="25"/>
  <c r="A109" i="22"/>
  <c r="A24" i="25"/>
  <c r="A241" i="22"/>
  <c r="A46" i="25"/>
  <c r="A157" i="22"/>
  <c r="A32" i="25"/>
  <c r="B379" i="22"/>
  <c r="B69" i="25"/>
  <c r="B307" i="22"/>
  <c r="B57" i="25"/>
  <c r="B235" i="22"/>
  <c r="B45" i="25"/>
  <c r="B157" i="22"/>
  <c r="B32" i="25"/>
  <c r="B85" i="22"/>
  <c r="B20" i="25"/>
  <c r="B13" i="22"/>
  <c r="B8" i="25"/>
  <c r="A43" i="22"/>
  <c r="A13" i="25"/>
  <c r="A103" i="22"/>
  <c r="A23" i="25"/>
  <c r="A13" i="22"/>
  <c r="A8" i="25"/>
  <c r="A49" i="22"/>
  <c r="A14" i="25"/>
  <c r="A97" i="22"/>
  <c r="A22" i="25"/>
  <c r="A295" i="22"/>
  <c r="A55" i="25"/>
  <c r="A379" i="22"/>
  <c r="A69" i="25"/>
  <c r="A367" i="22"/>
  <c r="A67" i="25"/>
  <c r="A355" i="22"/>
  <c r="A65" i="25"/>
  <c r="A343" i="22"/>
  <c r="A63" i="25"/>
  <c r="A331" i="22"/>
  <c r="A61" i="25"/>
  <c r="B373" i="22"/>
  <c r="B68" i="25"/>
  <c r="B301" i="22"/>
  <c r="B56" i="25"/>
  <c r="B229" i="22"/>
  <c r="B44" i="25"/>
  <c r="B151" i="22"/>
  <c r="B31" i="25"/>
  <c r="B79" i="22"/>
  <c r="B19" i="25"/>
  <c r="A31" i="22"/>
  <c r="A11" i="25"/>
  <c r="A91" i="22"/>
  <c r="A21" i="25"/>
  <c r="A25" i="22"/>
  <c r="A10" i="25"/>
  <c r="A73" i="22"/>
  <c r="A18" i="25"/>
  <c r="A307" i="22"/>
  <c r="A57" i="25"/>
  <c r="A283" i="22"/>
  <c r="A53" i="25"/>
  <c r="A319" i="22"/>
  <c r="A59" i="25"/>
  <c r="B367" i="22"/>
  <c r="B67" i="25"/>
  <c r="B295" i="22"/>
  <c r="B55" i="25"/>
  <c r="B223" i="22"/>
  <c r="B43" i="25"/>
  <c r="B145" i="22"/>
  <c r="B30" i="25"/>
  <c r="B73" i="22"/>
  <c r="B18" i="25"/>
  <c r="A133" i="22"/>
  <c r="A28" i="25"/>
  <c r="B361" i="22"/>
  <c r="B66" i="25"/>
  <c r="B289" i="22"/>
  <c r="B54" i="25"/>
  <c r="B211" i="22"/>
  <c r="B41" i="25"/>
  <c r="B139" i="22"/>
  <c r="B29" i="25"/>
  <c r="B67" i="22"/>
  <c r="B17" i="25"/>
  <c r="A217" i="22"/>
  <c r="A42" i="25"/>
  <c r="A187" i="22"/>
  <c r="A37" i="25"/>
  <c r="A145" i="22"/>
  <c r="A30" i="25"/>
  <c r="A205" i="22"/>
  <c r="A40" i="25"/>
  <c r="A175" i="22"/>
  <c r="A35" i="25"/>
  <c r="B355" i="22"/>
  <c r="B65" i="25"/>
  <c r="B283" i="22"/>
  <c r="B53" i="25"/>
  <c r="B205" i="22"/>
  <c r="B40" i="25"/>
  <c r="B133" i="22"/>
  <c r="B28" i="25"/>
  <c r="B61" i="22"/>
  <c r="B16" i="25"/>
  <c r="M37" i="20"/>
  <c r="D37" i="25" s="1"/>
  <c r="M69" i="20"/>
  <c r="D69" i="25" s="1"/>
  <c r="M53" i="20"/>
  <c r="D53" i="25" s="1"/>
  <c r="M67" i="20"/>
  <c r="N67" i="20" s="1"/>
  <c r="D67" i="21" s="1"/>
  <c r="F67" i="25" s="1"/>
  <c r="M65" i="20"/>
  <c r="D65" i="25" s="1"/>
  <c r="M63" i="20"/>
  <c r="D63" i="25" s="1"/>
  <c r="M44" i="20"/>
  <c r="D44" i="25" s="1"/>
  <c r="M17" i="20"/>
  <c r="N17" i="20" s="1"/>
  <c r="M21" i="20"/>
  <c r="M25" i="20"/>
  <c r="M49" i="20"/>
  <c r="N49" i="20" s="1"/>
  <c r="D49" i="21" s="1"/>
  <c r="M28" i="20"/>
  <c r="D28" i="25" s="1"/>
  <c r="M59" i="20"/>
  <c r="D59" i="25" s="1"/>
  <c r="M55" i="20"/>
  <c r="D55" i="25" s="1"/>
  <c r="M13" i="20"/>
  <c r="M47" i="20"/>
  <c r="D47" i="25" s="1"/>
  <c r="M52" i="20"/>
  <c r="D52" i="25" s="1"/>
  <c r="M68" i="20"/>
  <c r="D68" i="25" s="1"/>
  <c r="M64" i="20"/>
  <c r="D64" i="25" s="1"/>
  <c r="M62" i="20"/>
  <c r="M24" i="20"/>
  <c r="M50" i="20"/>
  <c r="D50" i="25" s="1"/>
  <c r="M43" i="20"/>
  <c r="M36" i="20"/>
  <c r="M29" i="20"/>
  <c r="D29" i="25" s="1"/>
  <c r="D199" i="22" a="1"/>
  <c r="D199" i="22" s="1"/>
  <c r="U199" i="22" s="1"/>
  <c r="U200" i="22" s="1"/>
  <c r="U201" i="22" s="1"/>
  <c r="U202" i="22" s="1"/>
  <c r="U203" i="22" s="1"/>
  <c r="U204" i="22" s="1"/>
  <c r="N39" i="20"/>
  <c r="D39" i="21" s="1"/>
  <c r="N53" i="20"/>
  <c r="D53" i="21" s="1"/>
  <c r="F53" i="25" s="1"/>
  <c r="N73" i="20"/>
  <c r="D73" i="21" s="1"/>
  <c r="F73" i="25" s="1"/>
  <c r="N60" i="20"/>
  <c r="D60" i="21" s="1"/>
  <c r="F60" i="25" s="1"/>
  <c r="D325" i="22" a="1"/>
  <c r="D325" i="22" s="1"/>
  <c r="U325" i="22" s="1"/>
  <c r="U326" i="22" s="1"/>
  <c r="U327" i="22" s="1"/>
  <c r="U328" i="22" s="1"/>
  <c r="U329" i="22" s="1"/>
  <c r="U330" i="22" s="1"/>
  <c r="D60" i="23" s="1"/>
  <c r="I60" i="25" s="1"/>
  <c r="N27" i="20"/>
  <c r="D27" i="21" s="1"/>
  <c r="D127" i="22" a="1"/>
  <c r="D127" i="22" s="1"/>
  <c r="U127" i="22" s="1"/>
  <c r="U128" i="22" s="1"/>
  <c r="U129" i="22" s="1"/>
  <c r="U130" i="22" s="1"/>
  <c r="U131" i="22" s="1"/>
  <c r="U132" i="22" s="1"/>
  <c r="N45" i="20"/>
  <c r="D45" i="21" s="1"/>
  <c r="F45" i="25" s="1"/>
  <c r="D235" i="22" a="1"/>
  <c r="D235" i="22" s="1"/>
  <c r="U235" i="22" s="1"/>
  <c r="U236" i="22" s="1"/>
  <c r="U237" i="22" s="1"/>
  <c r="U238" i="22" s="1"/>
  <c r="U239" i="22" s="1"/>
  <c r="U240" i="22" s="1"/>
  <c r="D45" i="23" s="1"/>
  <c r="I45" i="25" s="1"/>
  <c r="N32" i="20"/>
  <c r="D32" i="21" s="1"/>
  <c r="F32" i="25" s="1"/>
  <c r="D157" i="22" a="1"/>
  <c r="D157" i="22" s="1"/>
  <c r="U157" i="22" s="1"/>
  <c r="U158" i="22" s="1"/>
  <c r="U159" i="22" s="1"/>
  <c r="U160" i="22" s="1"/>
  <c r="U161" i="22" s="1"/>
  <c r="U162" i="22" s="1"/>
  <c r="D32" i="23" s="1"/>
  <c r="I32" i="25" s="1"/>
  <c r="N34" i="20"/>
  <c r="D34" i="21" s="1"/>
  <c r="F34" i="25" s="1"/>
  <c r="N47" i="20"/>
  <c r="D47" i="21" s="1"/>
  <c r="D247" i="22" a="1"/>
  <c r="D247" i="22" s="1"/>
  <c r="U247" i="22" s="1"/>
  <c r="U248" i="22" s="1"/>
  <c r="U249" i="22" s="1"/>
  <c r="U250" i="22" s="1"/>
  <c r="U251" i="22" s="1"/>
  <c r="U252" i="22" s="1"/>
  <c r="D47" i="23" s="1"/>
  <c r="I47" i="25" s="1"/>
  <c r="N48" i="20"/>
  <c r="D48" i="21" s="1"/>
  <c r="F48" i="25" s="1"/>
  <c r="D253" i="22" a="1"/>
  <c r="D253" i="22" s="1"/>
  <c r="U253" i="22" s="1"/>
  <c r="U254" i="22" s="1"/>
  <c r="U255" i="22" s="1"/>
  <c r="U256" i="22" s="1"/>
  <c r="U257" i="22" s="1"/>
  <c r="U258" i="22" s="1"/>
  <c r="E62" i="20"/>
  <c r="F68" i="20"/>
  <c r="C68" i="21" s="1"/>
  <c r="E47" i="20"/>
  <c r="F28" i="20"/>
  <c r="C28" i="21" s="1"/>
  <c r="F63" i="20"/>
  <c r="C63" i="21" s="1"/>
  <c r="E55" i="20"/>
  <c r="E60" i="20"/>
  <c r="E66" i="20"/>
  <c r="F53" i="20"/>
  <c r="C53" i="21" s="1"/>
  <c r="F64" i="20"/>
  <c r="C64" i="21" s="1"/>
  <c r="F61" i="20"/>
  <c r="C61" i="21" s="1"/>
  <c r="E61" i="25" s="1"/>
  <c r="F58" i="20"/>
  <c r="C58" i="21" s="1"/>
  <c r="E58" i="25" s="1"/>
  <c r="F40" i="20"/>
  <c r="C40" i="21" s="1"/>
  <c r="E40" i="25" s="1"/>
  <c r="F48" i="20"/>
  <c r="C48" i="21" s="1"/>
  <c r="E48" i="25" s="1"/>
  <c r="F32" i="20"/>
  <c r="C32" i="21" s="1"/>
  <c r="F43" i="20"/>
  <c r="C43" i="21" s="1"/>
  <c r="E43" i="25" s="1"/>
  <c r="B71" i="23"/>
  <c r="F72" i="20"/>
  <c r="C72" i="21" s="1"/>
  <c r="E72" i="25" s="1"/>
  <c r="V349" i="22"/>
  <c r="V313" i="22"/>
  <c r="V163" i="22"/>
  <c r="V277" i="22"/>
  <c r="B7" i="20"/>
  <c r="B7" i="21" s="1"/>
  <c r="B42" i="20"/>
  <c r="B42" i="21" s="1"/>
  <c r="M40" i="20"/>
  <c r="D40" i="25" s="1"/>
  <c r="M57" i="20"/>
  <c r="D57" i="25" s="1"/>
  <c r="M35" i="20"/>
  <c r="D35" i="25" s="1"/>
  <c r="M71" i="20"/>
  <c r="D71" i="25" s="1"/>
  <c r="M74" i="20"/>
  <c r="D74" i="25" s="1"/>
  <c r="M58" i="20"/>
  <c r="D58" i="25" s="1"/>
  <c r="M72" i="20"/>
  <c r="D72" i="25" s="1"/>
  <c r="F57" i="20"/>
  <c r="C57" i="21" s="1"/>
  <c r="E57" i="25" s="1"/>
  <c r="M56" i="20"/>
  <c r="D56" i="25" s="1"/>
  <c r="F52" i="20"/>
  <c r="C52" i="21" s="1"/>
  <c r="E52" i="25" s="1"/>
  <c r="M51" i="20"/>
  <c r="D51" i="25" s="1"/>
  <c r="F45" i="20"/>
  <c r="C45" i="21" s="1"/>
  <c r="F35" i="20"/>
  <c r="C35" i="21" s="1"/>
  <c r="E35" i="25" s="1"/>
  <c r="F29" i="20"/>
  <c r="C29" i="21" s="1"/>
  <c r="F71" i="20"/>
  <c r="C71" i="21" s="1"/>
  <c r="E71" i="25" s="1"/>
  <c r="F67" i="20"/>
  <c r="C67" i="21" s="1"/>
  <c r="M66" i="20"/>
  <c r="D66" i="25" s="1"/>
  <c r="M46" i="20"/>
  <c r="D46" i="25" s="1"/>
  <c r="M41" i="20"/>
  <c r="D41" i="25" s="1"/>
  <c r="M30" i="20"/>
  <c r="D30" i="25" s="1"/>
  <c r="M61" i="20"/>
  <c r="D61" i="25" s="1"/>
  <c r="M7" i="20"/>
  <c r="D7" i="25" s="1"/>
  <c r="M11" i="20"/>
  <c r="M15" i="20"/>
  <c r="D15" i="25" s="1"/>
  <c r="M19" i="20"/>
  <c r="F56" i="20"/>
  <c r="C56" i="21" s="1"/>
  <c r="E56" i="25" s="1"/>
  <c r="M38" i="20"/>
  <c r="D38" i="25" s="1"/>
  <c r="M33" i="20"/>
  <c r="D33" i="25" s="1"/>
  <c r="F73" i="20"/>
  <c r="C73" i="21" s="1"/>
  <c r="F65" i="20"/>
  <c r="C65" i="21" s="1"/>
  <c r="F50" i="20"/>
  <c r="C50" i="21" s="1"/>
  <c r="E50" i="25" s="1"/>
  <c r="F42" i="20"/>
  <c r="C42" i="21" s="1"/>
  <c r="E42" i="25" s="1"/>
  <c r="F34" i="20"/>
  <c r="C34" i="21" s="1"/>
  <c r="E34" i="25" s="1"/>
  <c r="S14" i="22"/>
  <c r="I11" i="29" s="1"/>
  <c r="S13" i="22"/>
  <c r="I10" i="29" s="1"/>
  <c r="S15" i="22"/>
  <c r="I12" i="29" s="1"/>
  <c r="S8" i="22"/>
  <c r="I8" i="29" s="1"/>
  <c r="M9" i="20"/>
  <c r="D9" i="25" s="1"/>
  <c r="M12" i="20"/>
  <c r="M16" i="20"/>
  <c r="M20" i="20"/>
  <c r="D20" i="25" s="1"/>
  <c r="M8" i="20"/>
  <c r="D8" i="25" s="1"/>
  <c r="M23" i="20"/>
  <c r="D23" i="25" s="1"/>
  <c r="M10" i="20"/>
  <c r="D10" i="25" s="1"/>
  <c r="M14" i="20"/>
  <c r="D14" i="25" s="1"/>
  <c r="M18" i="20"/>
  <c r="D18" i="25" s="1"/>
  <c r="M22" i="20"/>
  <c r="D22" i="25" s="1"/>
  <c r="M26" i="20"/>
  <c r="D26" i="25" s="1"/>
  <c r="B7" i="23"/>
  <c r="F7" i="20"/>
  <c r="C7" i="21" s="1"/>
  <c r="E7" i="20"/>
  <c r="F8" i="20"/>
  <c r="C8" i="21" s="1"/>
  <c r="E8" i="25" s="1"/>
  <c r="E8" i="20"/>
  <c r="F9" i="20"/>
  <c r="C9" i="21" s="1"/>
  <c r="E9" i="25" s="1"/>
  <c r="E9" i="20"/>
  <c r="F10" i="20"/>
  <c r="C10" i="21" s="1"/>
  <c r="E10" i="25" s="1"/>
  <c r="E10" i="20"/>
  <c r="F11" i="20"/>
  <c r="C11" i="21" s="1"/>
  <c r="E11" i="25" s="1"/>
  <c r="E11" i="20"/>
  <c r="F12" i="20"/>
  <c r="C12" i="21" s="1"/>
  <c r="E12" i="25" s="1"/>
  <c r="E12" i="20"/>
  <c r="F13" i="20"/>
  <c r="C13" i="21" s="1"/>
  <c r="E13" i="25" s="1"/>
  <c r="E13" i="20"/>
  <c r="N13" i="20"/>
  <c r="F14" i="20"/>
  <c r="C14" i="21" s="1"/>
  <c r="E14" i="25" s="1"/>
  <c r="E14" i="20"/>
  <c r="F15" i="20"/>
  <c r="C15" i="21" s="1"/>
  <c r="E15" i="25" s="1"/>
  <c r="E15" i="20"/>
  <c r="F16" i="20"/>
  <c r="C16" i="21" s="1"/>
  <c r="E16" i="25" s="1"/>
  <c r="E16" i="20"/>
  <c r="F17" i="20"/>
  <c r="C17" i="21" s="1"/>
  <c r="E17" i="25" s="1"/>
  <c r="E17" i="20"/>
  <c r="F18" i="20"/>
  <c r="C18" i="21" s="1"/>
  <c r="E18" i="25" s="1"/>
  <c r="E18" i="20"/>
  <c r="F19" i="20"/>
  <c r="C19" i="21" s="1"/>
  <c r="E19" i="25" s="1"/>
  <c r="E19" i="20"/>
  <c r="N19" i="20"/>
  <c r="F20" i="20"/>
  <c r="C20" i="21" s="1"/>
  <c r="E20" i="25" s="1"/>
  <c r="E20" i="20"/>
  <c r="F21" i="20"/>
  <c r="C21" i="21" s="1"/>
  <c r="E21" i="25" s="1"/>
  <c r="E21" i="20"/>
  <c r="N21" i="20"/>
  <c r="F22" i="20"/>
  <c r="C22" i="21" s="1"/>
  <c r="E22" i="25" s="1"/>
  <c r="E22" i="20"/>
  <c r="F23" i="20"/>
  <c r="C23" i="21" s="1"/>
  <c r="E23" i="25" s="1"/>
  <c r="E23" i="20"/>
  <c r="F24" i="20"/>
  <c r="C24" i="21" s="1"/>
  <c r="E24" i="25" s="1"/>
  <c r="E24" i="20"/>
  <c r="N24" i="20"/>
  <c r="F25" i="20"/>
  <c r="C25" i="21" s="1"/>
  <c r="E25" i="25" s="1"/>
  <c r="E25" i="20"/>
  <c r="N25" i="20"/>
  <c r="F26" i="20"/>
  <c r="C26" i="21" s="1"/>
  <c r="E26" i="25" s="1"/>
  <c r="E26" i="20"/>
  <c r="V193" i="22" l="1"/>
  <c r="V403" i="22"/>
  <c r="V169" i="22"/>
  <c r="V385" i="22"/>
  <c r="V391" i="22"/>
  <c r="V283" i="22"/>
  <c r="V301" i="22"/>
  <c r="V343" i="22"/>
  <c r="E60" i="21"/>
  <c r="W403" i="22"/>
  <c r="D169" i="22" a="1"/>
  <c r="D169" i="22" s="1"/>
  <c r="U169" i="22" s="1"/>
  <c r="U170" i="22" s="1"/>
  <c r="U171" i="22" s="1"/>
  <c r="U172" i="22" s="1"/>
  <c r="U173" i="22" s="1"/>
  <c r="U174" i="22" s="1"/>
  <c r="D34" i="23" s="1"/>
  <c r="I34" i="25" s="1"/>
  <c r="D349" i="22" a="1"/>
  <c r="D349" i="22" s="1"/>
  <c r="U349" i="22" s="1"/>
  <c r="U350" i="22" s="1"/>
  <c r="U351" i="22" s="1"/>
  <c r="U352" i="22" s="1"/>
  <c r="U353" i="22" s="1"/>
  <c r="U354" i="22" s="1"/>
  <c r="W349" i="22" s="1"/>
  <c r="V331" i="22"/>
  <c r="N70" i="20"/>
  <c r="D70" i="21" s="1"/>
  <c r="D385" i="22" a="1"/>
  <c r="D385" i="22" s="1"/>
  <c r="U385" i="22" s="1"/>
  <c r="U386" i="22" s="1"/>
  <c r="U387" i="22" s="1"/>
  <c r="U388" i="22" s="1"/>
  <c r="U389" i="22" s="1"/>
  <c r="U390" i="22" s="1"/>
  <c r="W385" i="22" s="1"/>
  <c r="N64" i="20"/>
  <c r="D64" i="21" s="1"/>
  <c r="F64" i="25" s="1"/>
  <c r="C49" i="25"/>
  <c r="D229" i="22" a="1"/>
  <c r="D229" i="22" s="1"/>
  <c r="U229" i="22" s="1"/>
  <c r="U230" i="22" s="1"/>
  <c r="U231" i="22" s="1"/>
  <c r="U232" i="22" s="1"/>
  <c r="U233" i="22" s="1"/>
  <c r="U234" i="22" s="1"/>
  <c r="D44" i="23" s="1"/>
  <c r="I44" i="25" s="1"/>
  <c r="N44" i="20"/>
  <c r="D44" i="21" s="1"/>
  <c r="F44" i="25" s="1"/>
  <c r="V157" i="22"/>
  <c r="V187" i="22"/>
  <c r="V205" i="22"/>
  <c r="V265" i="22"/>
  <c r="D289" i="22" a="1"/>
  <c r="D289" i="22" s="1"/>
  <c r="U289" i="22" s="1"/>
  <c r="U290" i="22" s="1"/>
  <c r="U291" i="22" s="1"/>
  <c r="U292" i="22" s="1"/>
  <c r="U293" i="22" s="1"/>
  <c r="U294" i="22" s="1"/>
  <c r="W289" i="22" s="1"/>
  <c r="N42" i="20"/>
  <c r="D42" i="21" s="1"/>
  <c r="F42" i="25" s="1"/>
  <c r="W325" i="22"/>
  <c r="N54" i="20"/>
  <c r="D54" i="21" s="1"/>
  <c r="F54" i="25" s="1"/>
  <c r="V211" i="22"/>
  <c r="D283" i="22" a="1"/>
  <c r="D283" i="22" s="1"/>
  <c r="U283" i="22" s="1"/>
  <c r="U284" i="22" s="1"/>
  <c r="U285" i="22" s="1"/>
  <c r="U286" i="22" s="1"/>
  <c r="U287" i="22" s="1"/>
  <c r="U288" i="22" s="1"/>
  <c r="D53" i="23" s="1"/>
  <c r="I53" i="25" s="1"/>
  <c r="V253" i="22"/>
  <c r="D217" i="22" a="1"/>
  <c r="D217" i="22" s="1"/>
  <c r="U217" i="22" s="1"/>
  <c r="U218" i="22" s="1"/>
  <c r="U219" i="22" s="1"/>
  <c r="U220" i="22" s="1"/>
  <c r="U221" i="22" s="1"/>
  <c r="U222" i="22" s="1"/>
  <c r="W217" i="22" s="1"/>
  <c r="V367" i="22"/>
  <c r="D265" i="22" a="1"/>
  <c r="D265" i="22" s="1"/>
  <c r="U265" i="22" s="1"/>
  <c r="U266" i="22" s="1"/>
  <c r="U267" i="22" s="1"/>
  <c r="U268" i="22" s="1"/>
  <c r="U269" i="22" s="1"/>
  <c r="U270" i="22" s="1"/>
  <c r="W265" i="22" s="1"/>
  <c r="N50" i="20"/>
  <c r="D50" i="21" s="1"/>
  <c r="F50" i="25" s="1"/>
  <c r="D139" i="22" a="1"/>
  <c r="D139" i="22" s="1"/>
  <c r="U139" i="22" s="1"/>
  <c r="U140" i="22" s="1"/>
  <c r="U141" i="22" s="1"/>
  <c r="U142" i="22" s="1"/>
  <c r="U143" i="22" s="1"/>
  <c r="U144" i="22" s="1"/>
  <c r="E49" i="21"/>
  <c r="F49" i="25"/>
  <c r="C61" i="22" a="1"/>
  <c r="C61" i="22" s="1"/>
  <c r="T61" i="22" s="1"/>
  <c r="T62" i="22" s="1"/>
  <c r="T63" i="22" s="1"/>
  <c r="T64" i="22" s="1"/>
  <c r="T65" i="22" s="1"/>
  <c r="T66" i="22" s="1"/>
  <c r="C16" i="23" s="1"/>
  <c r="H16" i="25" s="1"/>
  <c r="C16" i="25"/>
  <c r="D31" i="22" a="1"/>
  <c r="D31" i="22" s="1"/>
  <c r="U31" i="22" s="1"/>
  <c r="U32" i="22" s="1"/>
  <c r="U33" i="22" s="1"/>
  <c r="U34" i="22" s="1"/>
  <c r="U35" i="22" s="1"/>
  <c r="U36" i="22" s="1"/>
  <c r="D11" i="23" s="1"/>
  <c r="I11" i="25" s="1"/>
  <c r="D11" i="25"/>
  <c r="C379" i="22" a="1"/>
  <c r="C379" i="22" s="1"/>
  <c r="T379" i="22" s="1"/>
  <c r="T380" i="22" s="1"/>
  <c r="T381" i="22" s="1"/>
  <c r="T382" i="22" s="1"/>
  <c r="T383" i="22" s="1"/>
  <c r="T384" i="22" s="1"/>
  <c r="C69" i="25"/>
  <c r="C79" i="22" a="1"/>
  <c r="C79" i="22" s="1"/>
  <c r="T79" i="22" s="1"/>
  <c r="T80" i="22" s="1"/>
  <c r="T81" i="22" s="1"/>
  <c r="T82" i="22" s="1"/>
  <c r="T83" i="22" s="1"/>
  <c r="T84" i="22" s="1"/>
  <c r="C19" i="23" s="1"/>
  <c r="H19" i="25" s="1"/>
  <c r="C19" i="25"/>
  <c r="E65" i="25"/>
  <c r="V235" i="22"/>
  <c r="E64" i="21"/>
  <c r="E64" i="25"/>
  <c r="D91" i="22" a="1"/>
  <c r="D91" i="22" s="1"/>
  <c r="U91" i="22" s="1"/>
  <c r="U92" i="22" s="1"/>
  <c r="U93" i="22" s="1"/>
  <c r="U94" i="22" s="1"/>
  <c r="U95" i="22" s="1"/>
  <c r="U96" i="22" s="1"/>
  <c r="D21" i="23" s="1"/>
  <c r="I21" i="25" s="1"/>
  <c r="D21" i="25"/>
  <c r="C13" i="22" a="1"/>
  <c r="C13" i="22" s="1"/>
  <c r="T13" i="22" s="1"/>
  <c r="C8" i="25"/>
  <c r="V127" i="22"/>
  <c r="V145" i="22"/>
  <c r="V259" i="22"/>
  <c r="E70" i="21"/>
  <c r="F70" i="25"/>
  <c r="D151" i="22" a="1"/>
  <c r="D151" i="22" s="1"/>
  <c r="U151" i="22" s="1"/>
  <c r="U152" i="22" s="1"/>
  <c r="U153" i="22" s="1"/>
  <c r="U154" i="22" s="1"/>
  <c r="U155" i="22" s="1"/>
  <c r="U156" i="22" s="1"/>
  <c r="D31" i="23" s="1"/>
  <c r="I31" i="25" s="1"/>
  <c r="C103" i="22" a="1"/>
  <c r="C103" i="22" s="1"/>
  <c r="T103" i="22" s="1"/>
  <c r="T104" i="22" s="1"/>
  <c r="T105" i="22" s="1"/>
  <c r="T106" i="22" s="1"/>
  <c r="T107" i="22" s="1"/>
  <c r="T108" i="22" s="1"/>
  <c r="C23" i="23" s="1"/>
  <c r="H23" i="25" s="1"/>
  <c r="C23" i="25"/>
  <c r="C73" i="22" a="1"/>
  <c r="C73" i="22" s="1"/>
  <c r="T73" i="22" s="1"/>
  <c r="T74" i="22" s="1"/>
  <c r="T75" i="22" s="1"/>
  <c r="T76" i="22" s="1"/>
  <c r="T77" i="22" s="1"/>
  <c r="T78" i="22" s="1"/>
  <c r="C18" i="23" s="1"/>
  <c r="H18" i="25" s="1"/>
  <c r="C18" i="25"/>
  <c r="C43" i="22" a="1"/>
  <c r="C43" i="22" s="1"/>
  <c r="T43" i="22" s="1"/>
  <c r="T44" i="22" s="1"/>
  <c r="T45" i="22" s="1"/>
  <c r="T46" i="22" s="1"/>
  <c r="T47" i="22" s="1"/>
  <c r="T48" i="22" s="1"/>
  <c r="C13" i="23" s="1"/>
  <c r="H13" i="25" s="1"/>
  <c r="C13" i="25"/>
  <c r="D61" i="22" a="1"/>
  <c r="D61" i="22" s="1"/>
  <c r="U61" i="22" s="1"/>
  <c r="U62" i="22" s="1"/>
  <c r="U63" i="22" s="1"/>
  <c r="U64" i="22" s="1"/>
  <c r="U65" i="22" s="1"/>
  <c r="U66" i="22" s="1"/>
  <c r="D16" i="23" s="1"/>
  <c r="I16" i="25" s="1"/>
  <c r="D16" i="25"/>
  <c r="E67" i="21"/>
  <c r="E67" i="25"/>
  <c r="V133" i="22"/>
  <c r="C361" i="22" a="1"/>
  <c r="C361" i="22" s="1"/>
  <c r="T361" i="22" s="1"/>
  <c r="T362" i="22" s="1"/>
  <c r="T363" i="22" s="1"/>
  <c r="T364" i="22" s="1"/>
  <c r="T365" i="22" s="1"/>
  <c r="T366" i="22" s="1"/>
  <c r="C66" i="23" s="1"/>
  <c r="H66" i="25" s="1"/>
  <c r="C66" i="25"/>
  <c r="N31" i="20"/>
  <c r="D31" i="21" s="1"/>
  <c r="N37" i="20"/>
  <c r="D37" i="21" s="1"/>
  <c r="C31" i="22" a="1"/>
  <c r="C31" i="22" s="1"/>
  <c r="T31" i="22" s="1"/>
  <c r="T32" i="22" s="1"/>
  <c r="T33" i="22" s="1"/>
  <c r="T34" i="22" s="1"/>
  <c r="T35" i="22" s="1"/>
  <c r="T36" i="22" s="1"/>
  <c r="C11" i="23" s="1"/>
  <c r="H11" i="25" s="1"/>
  <c r="C11" i="25"/>
  <c r="E32" i="21"/>
  <c r="E32" i="25"/>
  <c r="C325" i="22" a="1"/>
  <c r="C325" i="22" s="1"/>
  <c r="T325" i="22" s="1"/>
  <c r="T326" i="22" s="1"/>
  <c r="T327" i="22" s="1"/>
  <c r="T328" i="22" s="1"/>
  <c r="T329" i="22" s="1"/>
  <c r="T330" i="22" s="1"/>
  <c r="V325" i="22" s="1"/>
  <c r="C60" i="25"/>
  <c r="C97" i="22" a="1"/>
  <c r="C97" i="22" s="1"/>
  <c r="T97" i="22" s="1"/>
  <c r="T98" i="22" s="1"/>
  <c r="T99" i="22" s="1"/>
  <c r="T100" i="22" s="1"/>
  <c r="T101" i="22" s="1"/>
  <c r="T102" i="22" s="1"/>
  <c r="C22" i="23" s="1"/>
  <c r="H22" i="25" s="1"/>
  <c r="C22" i="25"/>
  <c r="E7" i="25"/>
  <c r="V139" i="22"/>
  <c r="V307" i="22"/>
  <c r="C295" i="22" a="1"/>
  <c r="C295" i="22" s="1"/>
  <c r="T295" i="22" s="1"/>
  <c r="T296" i="22" s="1"/>
  <c r="T297" i="22" s="1"/>
  <c r="T298" i="22" s="1"/>
  <c r="T299" i="22" s="1"/>
  <c r="T300" i="22" s="1"/>
  <c r="C55" i="23" s="1"/>
  <c r="H55" i="25" s="1"/>
  <c r="C55" i="25"/>
  <c r="C67" i="22" a="1"/>
  <c r="C67" i="22" s="1"/>
  <c r="T67" i="22" s="1"/>
  <c r="T68" i="22" s="1"/>
  <c r="T69" i="22" s="1"/>
  <c r="T70" i="22" s="1"/>
  <c r="T71" i="22" s="1"/>
  <c r="T72" i="22" s="1"/>
  <c r="C17" i="23" s="1"/>
  <c r="H17" i="25" s="1"/>
  <c r="C17" i="25"/>
  <c r="D79" i="22" a="1"/>
  <c r="D79" i="22" s="1"/>
  <c r="U79" i="22" s="1"/>
  <c r="U80" i="22" s="1"/>
  <c r="U81" i="22" s="1"/>
  <c r="U82" i="22" s="1"/>
  <c r="U83" i="22" s="1"/>
  <c r="U84" i="22" s="1"/>
  <c r="D19" i="23" s="1"/>
  <c r="I19" i="25" s="1"/>
  <c r="D19" i="25"/>
  <c r="V223" i="22"/>
  <c r="V355" i="22"/>
  <c r="E63" i="25"/>
  <c r="D295" i="22" a="1"/>
  <c r="D295" i="22" s="1"/>
  <c r="U295" i="22" s="1"/>
  <c r="U296" i="22" s="1"/>
  <c r="U297" i="22" s="1"/>
  <c r="U298" i="22" s="1"/>
  <c r="U299" i="22" s="1"/>
  <c r="U300" i="22" s="1"/>
  <c r="W295" i="22" s="1"/>
  <c r="D133" i="22" a="1"/>
  <c r="D133" i="22" s="1"/>
  <c r="U133" i="22" s="1"/>
  <c r="U134" i="22" s="1"/>
  <c r="U135" i="22" s="1"/>
  <c r="U136" i="22" s="1"/>
  <c r="U137" i="22" s="1"/>
  <c r="U138" i="22" s="1"/>
  <c r="W133" i="22" s="1"/>
  <c r="N52" i="20"/>
  <c r="D52" i="21" s="1"/>
  <c r="F52" i="25" s="1"/>
  <c r="D367" i="22" a="1"/>
  <c r="D367" i="22" s="1"/>
  <c r="U367" i="22" s="1"/>
  <c r="U368" i="22" s="1"/>
  <c r="U369" i="22" s="1"/>
  <c r="U370" i="22" s="1"/>
  <c r="U371" i="22" s="1"/>
  <c r="U372" i="22" s="1"/>
  <c r="W367" i="22" s="1"/>
  <c r="D67" i="25"/>
  <c r="C7" i="22" a="1"/>
  <c r="C7" i="22" s="1"/>
  <c r="T7" i="22" s="1"/>
  <c r="C7" i="25"/>
  <c r="D37" i="22" a="1"/>
  <c r="D37" i="22" s="1"/>
  <c r="U37" i="22" s="1"/>
  <c r="U38" i="22" s="1"/>
  <c r="U39" i="22" s="1"/>
  <c r="U40" i="22" s="1"/>
  <c r="U41" i="22" s="1"/>
  <c r="U42" i="22" s="1"/>
  <c r="D12" i="23" s="1"/>
  <c r="I12" i="25" s="1"/>
  <c r="D12" i="25"/>
  <c r="C37" i="22" a="1"/>
  <c r="C37" i="22" s="1"/>
  <c r="T37" i="22" s="1"/>
  <c r="T38" i="22" s="1"/>
  <c r="T39" i="22" s="1"/>
  <c r="T40" i="22" s="1"/>
  <c r="T41" i="22" s="1"/>
  <c r="T42" i="22" s="1"/>
  <c r="C12" i="23" s="1"/>
  <c r="H12" i="25" s="1"/>
  <c r="C12" i="25"/>
  <c r="E29" i="25"/>
  <c r="N29" i="20"/>
  <c r="D29" i="21" s="1"/>
  <c r="F29" i="25" s="1"/>
  <c r="C121" i="22" a="1"/>
  <c r="C121" i="22" s="1"/>
  <c r="T121" i="22" s="1"/>
  <c r="T122" i="22" s="1"/>
  <c r="T123" i="22" s="1"/>
  <c r="T124" i="22" s="1"/>
  <c r="T125" i="22" s="1"/>
  <c r="T126" i="22" s="1"/>
  <c r="C26" i="23" s="1"/>
  <c r="H26" i="25" s="1"/>
  <c r="C26" i="25"/>
  <c r="N11" i="20"/>
  <c r="E45" i="21"/>
  <c r="E45" i="25"/>
  <c r="V175" i="22"/>
  <c r="V289" i="22"/>
  <c r="E28" i="25"/>
  <c r="N55" i="20"/>
  <c r="D55" i="21" s="1"/>
  <c r="N28" i="20"/>
  <c r="D28" i="21" s="1"/>
  <c r="F28" i="25" s="1"/>
  <c r="D277" i="22" a="1"/>
  <c r="D277" i="22" s="1"/>
  <c r="U277" i="22" s="1"/>
  <c r="U278" i="22" s="1"/>
  <c r="U279" i="22" s="1"/>
  <c r="U280" i="22" s="1"/>
  <c r="U281" i="22" s="1"/>
  <c r="U282" i="22" s="1"/>
  <c r="D52" i="23" s="1"/>
  <c r="I52" i="25" s="1"/>
  <c r="D43" i="22" a="1"/>
  <c r="D43" i="22" s="1"/>
  <c r="U43" i="22" s="1"/>
  <c r="U44" i="22" s="1"/>
  <c r="U45" i="22" s="1"/>
  <c r="U46" i="22" s="1"/>
  <c r="U47" i="22" s="1"/>
  <c r="U48" i="22" s="1"/>
  <c r="D13" i="23" s="1"/>
  <c r="I13" i="25" s="1"/>
  <c r="D13" i="25"/>
  <c r="C151" i="22" a="1"/>
  <c r="C151" i="22" s="1"/>
  <c r="T151" i="22" s="1"/>
  <c r="T152" i="22" s="1"/>
  <c r="T153" i="22" s="1"/>
  <c r="T154" i="22" s="1"/>
  <c r="T155" i="22" s="1"/>
  <c r="T156" i="22" s="1"/>
  <c r="C31" i="25"/>
  <c r="C115" i="22" a="1"/>
  <c r="C115" i="22" s="1"/>
  <c r="T115" i="22" s="1"/>
  <c r="T116" i="22" s="1"/>
  <c r="T117" i="22" s="1"/>
  <c r="T118" i="22" s="1"/>
  <c r="T119" i="22" s="1"/>
  <c r="T120" i="22" s="1"/>
  <c r="C25" i="25"/>
  <c r="D343" i="22" a="1"/>
  <c r="D343" i="22" s="1"/>
  <c r="U343" i="22" s="1"/>
  <c r="U344" i="22" s="1"/>
  <c r="U345" i="22" s="1"/>
  <c r="U346" i="22" s="1"/>
  <c r="U347" i="22" s="1"/>
  <c r="U348" i="22" s="1"/>
  <c r="D63" i="23" s="1"/>
  <c r="I63" i="25" s="1"/>
  <c r="N69" i="20"/>
  <c r="D69" i="21" s="1"/>
  <c r="N36" i="20"/>
  <c r="D36" i="21" s="1"/>
  <c r="D36" i="25"/>
  <c r="V409" i="22"/>
  <c r="D319" i="22" a="1"/>
  <c r="D319" i="22" s="1"/>
  <c r="U319" i="22" s="1"/>
  <c r="U320" i="22" s="1"/>
  <c r="U321" i="22" s="1"/>
  <c r="U322" i="22" s="1"/>
  <c r="U323" i="22" s="1"/>
  <c r="U324" i="22" s="1"/>
  <c r="D59" i="23" s="1"/>
  <c r="I59" i="25" s="1"/>
  <c r="N63" i="20"/>
  <c r="D63" i="21" s="1"/>
  <c r="F63" i="25" s="1"/>
  <c r="D373" i="22" a="1"/>
  <c r="D373" i="22" s="1"/>
  <c r="U373" i="22" s="1"/>
  <c r="U374" i="22" s="1"/>
  <c r="U375" i="22" s="1"/>
  <c r="U376" i="22" s="1"/>
  <c r="U377" i="22" s="1"/>
  <c r="U378" i="22" s="1"/>
  <c r="W373" i="22" s="1"/>
  <c r="N43" i="20"/>
  <c r="D43" i="21" s="1"/>
  <c r="F43" i="25" s="1"/>
  <c r="D43" i="25"/>
  <c r="D259" i="22" a="1"/>
  <c r="D259" i="22" s="1"/>
  <c r="U259" i="22" s="1"/>
  <c r="U260" i="22" s="1"/>
  <c r="U261" i="22" s="1"/>
  <c r="U262" i="22" s="1"/>
  <c r="U263" i="22" s="1"/>
  <c r="U264" i="22" s="1"/>
  <c r="D49" i="23" s="1"/>
  <c r="I49" i="25" s="1"/>
  <c r="D49" i="25"/>
  <c r="V319" i="22"/>
  <c r="C337" i="22" a="1"/>
  <c r="C337" i="22" s="1"/>
  <c r="T337" i="22" s="1"/>
  <c r="T338" i="22" s="1"/>
  <c r="T339" i="22" s="1"/>
  <c r="T340" i="22" s="1"/>
  <c r="T341" i="22" s="1"/>
  <c r="T342" i="22" s="1"/>
  <c r="C62" i="23" s="1"/>
  <c r="H62" i="25" s="1"/>
  <c r="C62" i="25"/>
  <c r="C199" i="22" a="1"/>
  <c r="C199" i="22" s="1"/>
  <c r="T199" i="22" s="1"/>
  <c r="T200" i="22" s="1"/>
  <c r="T201" i="22" s="1"/>
  <c r="T202" i="22" s="1"/>
  <c r="T203" i="22" s="1"/>
  <c r="T204" i="22" s="1"/>
  <c r="C39" i="25"/>
  <c r="C19" i="22" a="1"/>
  <c r="C19" i="22" s="1"/>
  <c r="T19" i="22" s="1"/>
  <c r="T20" i="22" s="1"/>
  <c r="T21" i="22" s="1"/>
  <c r="T22" i="22" s="1"/>
  <c r="T23" i="22" s="1"/>
  <c r="T24" i="22" s="1"/>
  <c r="C9" i="23" s="1"/>
  <c r="H9" i="25" s="1"/>
  <c r="C9" i="25"/>
  <c r="V229" i="22"/>
  <c r="V373" i="22"/>
  <c r="N59" i="20"/>
  <c r="D59" i="21" s="1"/>
  <c r="D355" i="22" a="1"/>
  <c r="D355" i="22" s="1"/>
  <c r="U355" i="22" s="1"/>
  <c r="U356" i="22" s="1"/>
  <c r="U357" i="22" s="1"/>
  <c r="U358" i="22" s="1"/>
  <c r="U359" i="22" s="1"/>
  <c r="U360" i="22" s="1"/>
  <c r="D65" i="23" s="1"/>
  <c r="I65" i="25" s="1"/>
  <c r="N68" i="20"/>
  <c r="D68" i="21" s="1"/>
  <c r="F68" i="25" s="1"/>
  <c r="D115" i="22" a="1"/>
  <c r="D115" i="22" s="1"/>
  <c r="U115" i="22" s="1"/>
  <c r="U116" i="22" s="1"/>
  <c r="U117" i="22" s="1"/>
  <c r="U118" i="22" s="1"/>
  <c r="U119" i="22" s="1"/>
  <c r="U120" i="22" s="1"/>
  <c r="D25" i="23" s="1"/>
  <c r="I25" i="25" s="1"/>
  <c r="D25" i="25"/>
  <c r="C91" i="22" a="1"/>
  <c r="C91" i="22" s="1"/>
  <c r="T91" i="22" s="1"/>
  <c r="T92" i="22" s="1"/>
  <c r="T93" i="22" s="1"/>
  <c r="T94" i="22" s="1"/>
  <c r="T95" i="22" s="1"/>
  <c r="T96" i="22" s="1"/>
  <c r="C21" i="23" s="1"/>
  <c r="H21" i="25" s="1"/>
  <c r="C21" i="25"/>
  <c r="V181" i="22"/>
  <c r="C247" i="22" a="1"/>
  <c r="C247" i="22" s="1"/>
  <c r="T247" i="22" s="1"/>
  <c r="T248" i="22" s="1"/>
  <c r="T249" i="22" s="1"/>
  <c r="T250" i="22" s="1"/>
  <c r="T251" i="22" s="1"/>
  <c r="T252" i="22" s="1"/>
  <c r="C47" i="23" s="1"/>
  <c r="H47" i="25" s="1"/>
  <c r="C47" i="25"/>
  <c r="E105" i="29"/>
  <c r="G60" i="25"/>
  <c r="E27" i="21"/>
  <c r="F27" i="25"/>
  <c r="E68" i="21"/>
  <c r="E68" i="25"/>
  <c r="D379" i="22" a="1"/>
  <c r="D379" i="22" s="1"/>
  <c r="U379" i="22" s="1"/>
  <c r="U380" i="22" s="1"/>
  <c r="U381" i="22" s="1"/>
  <c r="U382" i="22" s="1"/>
  <c r="U383" i="22" s="1"/>
  <c r="U384" i="22" s="1"/>
  <c r="C55" i="22" a="1"/>
  <c r="C55" i="22" s="1"/>
  <c r="T55" i="22" s="1"/>
  <c r="T56" i="22" s="1"/>
  <c r="T57" i="22" s="1"/>
  <c r="T58" i="22" s="1"/>
  <c r="T59" i="22" s="1"/>
  <c r="T60" i="22" s="1"/>
  <c r="C15" i="23" s="1"/>
  <c r="H15" i="25" s="1"/>
  <c r="C15" i="25"/>
  <c r="C85" i="22" a="1"/>
  <c r="C85" i="22" s="1"/>
  <c r="T85" i="22" s="1"/>
  <c r="T86" i="22" s="1"/>
  <c r="T87" i="22" s="1"/>
  <c r="T88" i="22" s="1"/>
  <c r="T89" i="22" s="1"/>
  <c r="T90" i="22" s="1"/>
  <c r="C20" i="23" s="1"/>
  <c r="H20" i="25" s="1"/>
  <c r="C20" i="25"/>
  <c r="C25" i="22" a="1"/>
  <c r="C25" i="22" s="1"/>
  <c r="T25" i="22" s="1"/>
  <c r="T26" i="22" s="1"/>
  <c r="T27" i="22" s="1"/>
  <c r="T28" i="22" s="1"/>
  <c r="T29" i="22" s="1"/>
  <c r="T30" i="22" s="1"/>
  <c r="C10" i="23" s="1"/>
  <c r="H10" i="25" s="1"/>
  <c r="C10" i="25"/>
  <c r="C49" i="22" a="1"/>
  <c r="C49" i="22" s="1"/>
  <c r="T49" i="22" s="1"/>
  <c r="T50" i="22" s="1"/>
  <c r="T51" i="22" s="1"/>
  <c r="T52" i="22" s="1"/>
  <c r="T53" i="22" s="1"/>
  <c r="T54" i="22" s="1"/>
  <c r="C14" i="23" s="1"/>
  <c r="H14" i="25" s="1"/>
  <c r="C14" i="25"/>
  <c r="C109" i="22" a="1"/>
  <c r="C109" i="22" s="1"/>
  <c r="T109" i="22" s="1"/>
  <c r="T110" i="22" s="1"/>
  <c r="T111" i="22" s="1"/>
  <c r="T112" i="22" s="1"/>
  <c r="T113" i="22" s="1"/>
  <c r="T114" i="22" s="1"/>
  <c r="C24" i="23" s="1"/>
  <c r="H24" i="25" s="1"/>
  <c r="C24" i="25"/>
  <c r="V271" i="22"/>
  <c r="V241" i="22"/>
  <c r="N65" i="20"/>
  <c r="D65" i="21" s="1"/>
  <c r="F65" i="25" s="1"/>
  <c r="D109" i="22" a="1"/>
  <c r="D109" i="22" s="1"/>
  <c r="U109" i="22" s="1"/>
  <c r="U110" i="22" s="1"/>
  <c r="U111" i="22" s="1"/>
  <c r="U112" i="22" s="1"/>
  <c r="U113" i="22" s="1"/>
  <c r="U114" i="22" s="1"/>
  <c r="D24" i="23" s="1"/>
  <c r="I24" i="25" s="1"/>
  <c r="D24" i="25"/>
  <c r="E73" i="21"/>
  <c r="E73" i="25"/>
  <c r="E53" i="21"/>
  <c r="E53" i="25"/>
  <c r="E47" i="21"/>
  <c r="F47" i="25"/>
  <c r="D187" i="22" a="1"/>
  <c r="D187" i="22" s="1"/>
  <c r="U187" i="22" s="1"/>
  <c r="U188" i="22" s="1"/>
  <c r="U189" i="22" s="1"/>
  <c r="U190" i="22" s="1"/>
  <c r="U191" i="22" s="1"/>
  <c r="U192" i="22" s="1"/>
  <c r="D37" i="23" s="1"/>
  <c r="I37" i="25" s="1"/>
  <c r="E39" i="21"/>
  <c r="F39" i="25"/>
  <c r="N62" i="20"/>
  <c r="D62" i="21" s="1"/>
  <c r="D62" i="25"/>
  <c r="D67" i="22" a="1"/>
  <c r="D67" i="22" s="1"/>
  <c r="U67" i="22" s="1"/>
  <c r="U68" i="22" s="1"/>
  <c r="U69" i="22" s="1"/>
  <c r="U70" i="22" s="1"/>
  <c r="U71" i="22" s="1"/>
  <c r="U72" i="22" s="1"/>
  <c r="D17" i="23" s="1"/>
  <c r="I17" i="25" s="1"/>
  <c r="D17" i="25"/>
  <c r="W169" i="22"/>
  <c r="W235" i="22"/>
  <c r="B7" i="22"/>
  <c r="B7" i="25"/>
  <c r="B217" i="22"/>
  <c r="B42" i="25"/>
  <c r="W247" i="22"/>
  <c r="V337" i="22"/>
  <c r="V361" i="22"/>
  <c r="W199" i="22"/>
  <c r="D39" i="23"/>
  <c r="I39" i="25" s="1"/>
  <c r="W157" i="22"/>
  <c r="W253" i="22"/>
  <c r="D48" i="23"/>
  <c r="I48" i="25" s="1"/>
  <c r="W139" i="22"/>
  <c r="D29" i="23"/>
  <c r="I29" i="25" s="1"/>
  <c r="W127" i="22"/>
  <c r="D27" i="23"/>
  <c r="I27" i="25" s="1"/>
  <c r="D70" i="23"/>
  <c r="I70" i="25" s="1"/>
  <c r="D181" i="22" a="1"/>
  <c r="D181" i="22" s="1"/>
  <c r="U181" i="22" s="1"/>
  <c r="U182" i="22" s="1"/>
  <c r="U183" i="22" s="1"/>
  <c r="U184" i="22" s="1"/>
  <c r="U185" i="22" s="1"/>
  <c r="U186" i="22" s="1"/>
  <c r="D223" i="22" a="1"/>
  <c r="D223" i="22" s="1"/>
  <c r="U223" i="22" s="1"/>
  <c r="U224" i="22" s="1"/>
  <c r="U225" i="22" s="1"/>
  <c r="U226" i="22" s="1"/>
  <c r="U227" i="22" s="1"/>
  <c r="U228" i="22" s="1"/>
  <c r="D337" i="22" a="1"/>
  <c r="D337" i="22" s="1"/>
  <c r="U337" i="22" s="1"/>
  <c r="U338" i="22" s="1"/>
  <c r="U339" i="22" s="1"/>
  <c r="U340" i="22" s="1"/>
  <c r="U341" i="22" s="1"/>
  <c r="U342" i="22" s="1"/>
  <c r="E34" i="21"/>
  <c r="N38" i="20"/>
  <c r="D38" i="21" s="1"/>
  <c r="D193" i="22" a="1"/>
  <c r="D193" i="22" s="1"/>
  <c r="U193" i="22" s="1"/>
  <c r="U194" i="22" s="1"/>
  <c r="U195" i="22" s="1"/>
  <c r="U196" i="22" s="1"/>
  <c r="U197" i="22" s="1"/>
  <c r="U198" i="22" s="1"/>
  <c r="N35" i="20"/>
  <c r="D35" i="21" s="1"/>
  <c r="D175" i="22" a="1"/>
  <c r="D175" i="22" s="1"/>
  <c r="U175" i="22" s="1"/>
  <c r="U176" i="22" s="1"/>
  <c r="U177" i="22" s="1"/>
  <c r="U178" i="22" s="1"/>
  <c r="U179" i="22" s="1"/>
  <c r="U180" i="22" s="1"/>
  <c r="N57" i="20"/>
  <c r="D57" i="21" s="1"/>
  <c r="F57" i="25" s="1"/>
  <c r="D307" i="22" a="1"/>
  <c r="D307" i="22" s="1"/>
  <c r="U307" i="22" s="1"/>
  <c r="U308" i="22" s="1"/>
  <c r="U309" i="22" s="1"/>
  <c r="U310" i="22" s="1"/>
  <c r="U311" i="22" s="1"/>
  <c r="U312" i="22" s="1"/>
  <c r="N40" i="20"/>
  <c r="D40" i="21" s="1"/>
  <c r="F40" i="25" s="1"/>
  <c r="D205" i="22" a="1"/>
  <c r="D205" i="22" s="1"/>
  <c r="U205" i="22" s="1"/>
  <c r="U206" i="22" s="1"/>
  <c r="U207" i="22" s="1"/>
  <c r="U208" i="22" s="1"/>
  <c r="U209" i="22" s="1"/>
  <c r="U210" i="22" s="1"/>
  <c r="N26" i="20"/>
  <c r="D121" i="22" a="1"/>
  <c r="D121" i="22" s="1"/>
  <c r="U121" i="22" s="1"/>
  <c r="U122" i="22" s="1"/>
  <c r="U123" i="22" s="1"/>
  <c r="U124" i="22" s="1"/>
  <c r="U125" i="22" s="1"/>
  <c r="U126" i="22" s="1"/>
  <c r="D26" i="23" s="1"/>
  <c r="I26" i="25" s="1"/>
  <c r="D55" i="22" a="1"/>
  <c r="D55" i="22" s="1"/>
  <c r="U55" i="22" s="1"/>
  <c r="U56" i="22" s="1"/>
  <c r="U57" i="22" s="1"/>
  <c r="U58" i="22" s="1"/>
  <c r="U59" i="22" s="1"/>
  <c r="U60" i="22" s="1"/>
  <c r="D15" i="23" s="1"/>
  <c r="I15" i="25" s="1"/>
  <c r="N33" i="20"/>
  <c r="D33" i="21" s="1"/>
  <c r="D163" i="22" a="1"/>
  <c r="D163" i="22" s="1"/>
  <c r="U163" i="22" s="1"/>
  <c r="U164" i="22" s="1"/>
  <c r="U165" i="22" s="1"/>
  <c r="U166" i="22" s="1"/>
  <c r="U167" i="22" s="1"/>
  <c r="U168" i="22" s="1"/>
  <c r="E24" i="21"/>
  <c r="G24" i="25" s="1"/>
  <c r="N51" i="20"/>
  <c r="D51" i="21" s="1"/>
  <c r="D271" i="22" a="1"/>
  <c r="D271" i="22" s="1"/>
  <c r="U271" i="22" s="1"/>
  <c r="U272" i="22" s="1"/>
  <c r="U273" i="22" s="1"/>
  <c r="U274" i="22" s="1"/>
  <c r="U275" i="22" s="1"/>
  <c r="U276" i="22" s="1"/>
  <c r="D24" i="21"/>
  <c r="F24" i="25" s="1"/>
  <c r="D97" i="22" a="1"/>
  <c r="D97" i="22" s="1"/>
  <c r="U97" i="22" s="1"/>
  <c r="U98" i="22" s="1"/>
  <c r="U99" i="22" s="1"/>
  <c r="U100" i="22" s="1"/>
  <c r="U101" i="22" s="1"/>
  <c r="U102" i="22" s="1"/>
  <c r="D22" i="23" s="1"/>
  <c r="I22" i="25" s="1"/>
  <c r="D73" i="22" a="1"/>
  <c r="D73" i="22" s="1"/>
  <c r="U73" i="22" s="1"/>
  <c r="U74" i="22" s="1"/>
  <c r="U75" i="22" s="1"/>
  <c r="U76" i="22" s="1"/>
  <c r="U77" i="22" s="1"/>
  <c r="U78" i="22" s="1"/>
  <c r="D18" i="23" s="1"/>
  <c r="I18" i="25" s="1"/>
  <c r="N61" i="20"/>
  <c r="D61" i="21" s="1"/>
  <c r="D331" i="22" a="1"/>
  <c r="D331" i="22" s="1"/>
  <c r="U331" i="22" s="1"/>
  <c r="U332" i="22" s="1"/>
  <c r="U333" i="22" s="1"/>
  <c r="U334" i="22" s="1"/>
  <c r="U335" i="22" s="1"/>
  <c r="U336" i="22" s="1"/>
  <c r="N71" i="20"/>
  <c r="D71" i="21" s="1"/>
  <c r="D391" i="22" a="1"/>
  <c r="D391" i="22" s="1"/>
  <c r="U391" i="22" s="1"/>
  <c r="U392" i="22" s="1"/>
  <c r="U393" i="22" s="1"/>
  <c r="U394" i="22" s="1"/>
  <c r="U395" i="22" s="1"/>
  <c r="U396" i="22" s="1"/>
  <c r="N7" i="20"/>
  <c r="D7" i="21" s="1"/>
  <c r="D7" i="22" a="1"/>
  <c r="D7" i="22" s="1"/>
  <c r="E57" i="21"/>
  <c r="N16" i="20"/>
  <c r="D19" i="21"/>
  <c r="F19" i="25" s="1"/>
  <c r="D49" i="22" a="1"/>
  <c r="D49" i="22" s="1"/>
  <c r="U49" i="22" s="1"/>
  <c r="U50" i="22" s="1"/>
  <c r="U51" i="22" s="1"/>
  <c r="U52" i="22" s="1"/>
  <c r="U53" i="22" s="1"/>
  <c r="U54" i="22" s="1"/>
  <c r="D14" i="23" s="1"/>
  <c r="I14" i="25" s="1"/>
  <c r="N56" i="20"/>
  <c r="D56" i="21" s="1"/>
  <c r="D301" i="22" a="1"/>
  <c r="D301" i="22" s="1"/>
  <c r="U301" i="22" s="1"/>
  <c r="U302" i="22" s="1"/>
  <c r="U303" i="22" s="1"/>
  <c r="U304" i="22" s="1"/>
  <c r="U305" i="22" s="1"/>
  <c r="U306" i="22" s="1"/>
  <c r="D25" i="22" a="1"/>
  <c r="D25" i="22" s="1"/>
  <c r="U25" i="22" s="1"/>
  <c r="U26" i="22" s="1"/>
  <c r="U27" i="22" s="1"/>
  <c r="U28" i="22" s="1"/>
  <c r="U29" i="22" s="1"/>
  <c r="U30" i="22" s="1"/>
  <c r="D10" i="23" s="1"/>
  <c r="I10" i="25" s="1"/>
  <c r="N30" i="20"/>
  <c r="D30" i="21" s="1"/>
  <c r="D145" i="22" a="1"/>
  <c r="D145" i="22" s="1"/>
  <c r="U145" i="22" s="1"/>
  <c r="U146" i="22" s="1"/>
  <c r="U147" i="22" s="1"/>
  <c r="U148" i="22" s="1"/>
  <c r="U149" i="22" s="1"/>
  <c r="U150" i="22" s="1"/>
  <c r="E48" i="21"/>
  <c r="N23" i="20"/>
  <c r="D103" i="22" a="1"/>
  <c r="D103" i="22" s="1"/>
  <c r="U103" i="22" s="1"/>
  <c r="U104" i="22" s="1"/>
  <c r="U105" i="22" s="1"/>
  <c r="U106" i="22" s="1"/>
  <c r="U107" i="22" s="1"/>
  <c r="U108" i="22" s="1"/>
  <c r="D23" i="23" s="1"/>
  <c r="I23" i="25" s="1"/>
  <c r="N41" i="20"/>
  <c r="D41" i="21" s="1"/>
  <c r="D211" i="22" a="1"/>
  <c r="D211" i="22" s="1"/>
  <c r="U211" i="22" s="1"/>
  <c r="U212" i="22" s="1"/>
  <c r="U213" i="22" s="1"/>
  <c r="U214" i="22" s="1"/>
  <c r="U215" i="22" s="1"/>
  <c r="U216" i="22" s="1"/>
  <c r="N72" i="20"/>
  <c r="D72" i="21" s="1"/>
  <c r="D397" i="22" a="1"/>
  <c r="D397" i="22" s="1"/>
  <c r="U397" i="22" s="1"/>
  <c r="U398" i="22" s="1"/>
  <c r="U399" i="22" s="1"/>
  <c r="U400" i="22" s="1"/>
  <c r="U401" i="22" s="1"/>
  <c r="U402" i="22" s="1"/>
  <c r="N9" i="20"/>
  <c r="D19" i="22" a="1"/>
  <c r="D19" i="22" s="1"/>
  <c r="U19" i="22" s="1"/>
  <c r="U20" i="22" s="1"/>
  <c r="U21" i="22" s="1"/>
  <c r="U22" i="22" s="1"/>
  <c r="U23" i="22" s="1"/>
  <c r="U24" i="22" s="1"/>
  <c r="D9" i="23" s="1"/>
  <c r="I9" i="25" s="1"/>
  <c r="D11" i="21"/>
  <c r="D25" i="21"/>
  <c r="D21" i="21"/>
  <c r="D17" i="21"/>
  <c r="D13" i="21"/>
  <c r="F13" i="25" s="1"/>
  <c r="N8" i="20"/>
  <c r="D13" i="22" a="1"/>
  <c r="D13" i="22" s="1"/>
  <c r="U13" i="22" s="1"/>
  <c r="N46" i="20"/>
  <c r="D46" i="21" s="1"/>
  <c r="D241" i="22" a="1"/>
  <c r="D241" i="22" s="1"/>
  <c r="U241" i="22" s="1"/>
  <c r="U242" i="22" s="1"/>
  <c r="U243" i="22" s="1"/>
  <c r="U244" i="22" s="1"/>
  <c r="U245" i="22" s="1"/>
  <c r="U246" i="22" s="1"/>
  <c r="N58" i="20"/>
  <c r="D58" i="21" s="1"/>
  <c r="F58" i="25" s="1"/>
  <c r="D313" i="22" a="1"/>
  <c r="D313" i="22" s="1"/>
  <c r="U313" i="22" s="1"/>
  <c r="U314" i="22" s="1"/>
  <c r="U315" i="22" s="1"/>
  <c r="U316" i="22" s="1"/>
  <c r="U317" i="22" s="1"/>
  <c r="U318" i="22" s="1"/>
  <c r="D85" i="22" a="1"/>
  <c r="D85" i="22" s="1"/>
  <c r="U85" i="22" s="1"/>
  <c r="U86" i="22" s="1"/>
  <c r="U87" i="22" s="1"/>
  <c r="U88" i="22" s="1"/>
  <c r="U89" i="22" s="1"/>
  <c r="U90" i="22" s="1"/>
  <c r="D20" i="23" s="1"/>
  <c r="N66" i="20"/>
  <c r="D66" i="21" s="1"/>
  <c r="D361" i="22" a="1"/>
  <c r="D361" i="22" s="1"/>
  <c r="U361" i="22" s="1"/>
  <c r="U362" i="22" s="1"/>
  <c r="U363" i="22" s="1"/>
  <c r="U364" i="22" s="1"/>
  <c r="U365" i="22" s="1"/>
  <c r="U366" i="22" s="1"/>
  <c r="N74" i="20"/>
  <c r="D74" i="21" s="1"/>
  <c r="D409" i="22" a="1"/>
  <c r="D409" i="22" s="1"/>
  <c r="U409" i="22" s="1"/>
  <c r="U410" i="22" s="1"/>
  <c r="U411" i="22" s="1"/>
  <c r="U412" i="22" s="1"/>
  <c r="U413" i="22" s="1"/>
  <c r="U414" i="22" s="1"/>
  <c r="F60" i="23"/>
  <c r="K60" i="25" s="1"/>
  <c r="F44" i="23"/>
  <c r="K44" i="25" s="1"/>
  <c r="V397" i="22"/>
  <c r="V217" i="22"/>
  <c r="E42" i="21"/>
  <c r="N15" i="20"/>
  <c r="N18" i="20"/>
  <c r="N20" i="20"/>
  <c r="N10" i="20"/>
  <c r="N14" i="20"/>
  <c r="N22" i="20"/>
  <c r="N12" i="20"/>
  <c r="D54" i="23" l="1"/>
  <c r="I54" i="25" s="1"/>
  <c r="D64" i="23"/>
  <c r="I64" i="25" s="1"/>
  <c r="D67" i="23"/>
  <c r="I67" i="25" s="1"/>
  <c r="W151" i="22"/>
  <c r="E44" i="21"/>
  <c r="G44" i="25" s="1"/>
  <c r="E40" i="21"/>
  <c r="W229" i="22"/>
  <c r="E52" i="21"/>
  <c r="E19" i="21"/>
  <c r="E32" i="29" s="1"/>
  <c r="E54" i="21"/>
  <c r="E96" i="29" s="1"/>
  <c r="E65" i="21"/>
  <c r="G65" i="25" s="1"/>
  <c r="E58" i="21"/>
  <c r="G58" i="25" s="1"/>
  <c r="W259" i="22"/>
  <c r="W355" i="22"/>
  <c r="W283" i="22"/>
  <c r="D50" i="23"/>
  <c r="I50" i="25" s="1"/>
  <c r="V247" i="22"/>
  <c r="C60" i="23"/>
  <c r="H60" i="25" s="1"/>
  <c r="W319" i="22"/>
  <c r="W343" i="22"/>
  <c r="D42" i="23"/>
  <c r="I42" i="25" s="1"/>
  <c r="E50" i="21"/>
  <c r="E91" i="29" s="1"/>
  <c r="W187" i="22"/>
  <c r="W115" i="22"/>
  <c r="E74" i="21"/>
  <c r="F74" i="25"/>
  <c r="E82" i="29"/>
  <c r="E117" i="29"/>
  <c r="G70" i="25"/>
  <c r="E21" i="21"/>
  <c r="G21" i="25" s="1"/>
  <c r="F21" i="25"/>
  <c r="E95" i="29"/>
  <c r="G53" i="25"/>
  <c r="E84" i="29"/>
  <c r="G45" i="25"/>
  <c r="E113" i="29"/>
  <c r="G67" i="25"/>
  <c r="E66" i="21"/>
  <c r="F66" i="25"/>
  <c r="E25" i="21"/>
  <c r="G25" i="25" s="1"/>
  <c r="F25" i="25"/>
  <c r="U7" i="22"/>
  <c r="U8" i="22" s="1"/>
  <c r="U9" i="22" s="1"/>
  <c r="U10" i="22" s="1"/>
  <c r="U11" i="22" s="1"/>
  <c r="U12" i="22" s="1"/>
  <c r="W7" i="22" s="1"/>
  <c r="F7" i="25"/>
  <c r="E33" i="21"/>
  <c r="F33" i="25"/>
  <c r="E43" i="21"/>
  <c r="D68" i="23"/>
  <c r="I68" i="25" s="1"/>
  <c r="C31" i="23"/>
  <c r="H31" i="25" s="1"/>
  <c r="V151" i="22"/>
  <c r="E41" i="21"/>
  <c r="F41" i="25"/>
  <c r="E59" i="21"/>
  <c r="F59" i="25"/>
  <c r="E17" i="21"/>
  <c r="G17" i="25" s="1"/>
  <c r="F17" i="25"/>
  <c r="E101" i="29"/>
  <c r="G57" i="25"/>
  <c r="E38" i="21"/>
  <c r="F38" i="25"/>
  <c r="E78" i="29"/>
  <c r="G42" i="25"/>
  <c r="G19" i="25"/>
  <c r="E88" i="29"/>
  <c r="G48" i="25"/>
  <c r="E67" i="29"/>
  <c r="G34" i="25"/>
  <c r="E121" i="29"/>
  <c r="G73" i="25"/>
  <c r="E103" i="29"/>
  <c r="E71" i="21"/>
  <c r="F71" i="25"/>
  <c r="E30" i="21"/>
  <c r="F30" i="25"/>
  <c r="C39" i="23"/>
  <c r="H39" i="25" s="1"/>
  <c r="V199" i="22"/>
  <c r="D28" i="23"/>
  <c r="I28" i="25" s="1"/>
  <c r="E51" i="21"/>
  <c r="F51" i="25"/>
  <c r="E87" i="29"/>
  <c r="G47" i="25"/>
  <c r="F24" i="23"/>
  <c r="K24" i="25" s="1"/>
  <c r="E75" i="29"/>
  <c r="G40" i="25"/>
  <c r="V295" i="22"/>
  <c r="D69" i="23"/>
  <c r="I69" i="25" s="1"/>
  <c r="W379" i="22"/>
  <c r="E69" i="21"/>
  <c r="F69" i="25"/>
  <c r="E55" i="21"/>
  <c r="F55" i="25"/>
  <c r="E29" i="21"/>
  <c r="E7" i="21"/>
  <c r="G7" i="25" s="1"/>
  <c r="F37" i="25"/>
  <c r="E37" i="21"/>
  <c r="E56" i="21"/>
  <c r="F56" i="25"/>
  <c r="D55" i="23"/>
  <c r="I55" i="25" s="1"/>
  <c r="E73" i="29"/>
  <c r="G39" i="25"/>
  <c r="E63" i="21"/>
  <c r="F31" i="25"/>
  <c r="E31" i="21"/>
  <c r="E93" i="29"/>
  <c r="G52" i="25"/>
  <c r="C69" i="23"/>
  <c r="H69" i="25" s="1"/>
  <c r="V379" i="22"/>
  <c r="W277" i="22"/>
  <c r="E62" i="21"/>
  <c r="F62" i="25"/>
  <c r="F52" i="23"/>
  <c r="K52" i="25" s="1"/>
  <c r="E46" i="21"/>
  <c r="F46" i="25"/>
  <c r="E72" i="21"/>
  <c r="F72" i="25"/>
  <c r="E114" i="29"/>
  <c r="G68" i="25"/>
  <c r="E28" i="21"/>
  <c r="E110" i="29"/>
  <c r="G64" i="25"/>
  <c r="E35" i="21"/>
  <c r="F35" i="25"/>
  <c r="E51" i="29"/>
  <c r="G27" i="25"/>
  <c r="E11" i="21"/>
  <c r="G11" i="25" s="1"/>
  <c r="F11" i="25"/>
  <c r="E64" i="29"/>
  <c r="G32" i="25"/>
  <c r="E61" i="21"/>
  <c r="F61" i="25"/>
  <c r="E36" i="21"/>
  <c r="F36" i="25"/>
  <c r="E89" i="29"/>
  <c r="G49" i="25"/>
  <c r="W121" i="22"/>
  <c r="F20" i="23"/>
  <c r="K20" i="25" s="1"/>
  <c r="I20" i="25"/>
  <c r="W145" i="22"/>
  <c r="D30" i="23"/>
  <c r="I30" i="25" s="1"/>
  <c r="W271" i="22"/>
  <c r="D51" i="23"/>
  <c r="I51" i="25" s="1"/>
  <c r="W181" i="22"/>
  <c r="D36" i="23"/>
  <c r="I36" i="25" s="1"/>
  <c r="W175" i="22"/>
  <c r="D35" i="23"/>
  <c r="I35" i="25" s="1"/>
  <c r="W307" i="22"/>
  <c r="D57" i="23"/>
  <c r="I57" i="25" s="1"/>
  <c r="W193" i="22"/>
  <c r="D38" i="23"/>
  <c r="I38" i="25" s="1"/>
  <c r="W409" i="22"/>
  <c r="D74" i="23"/>
  <c r="I74" i="25" s="1"/>
  <c r="W397" i="22"/>
  <c r="D72" i="23"/>
  <c r="W301" i="22"/>
  <c r="D56" i="23"/>
  <c r="I56" i="25" s="1"/>
  <c r="W331" i="22"/>
  <c r="D61" i="23"/>
  <c r="I61" i="25" s="1"/>
  <c r="V115" i="22"/>
  <c r="C25" i="23"/>
  <c r="H25" i="25" s="1"/>
  <c r="W163" i="22"/>
  <c r="D33" i="23"/>
  <c r="I33" i="25" s="1"/>
  <c r="W361" i="22"/>
  <c r="D66" i="23"/>
  <c r="I66" i="25" s="1"/>
  <c r="W391" i="22"/>
  <c r="D71" i="23"/>
  <c r="I71" i="25" s="1"/>
  <c r="W211" i="22"/>
  <c r="D41" i="23"/>
  <c r="I41" i="25" s="1"/>
  <c r="W241" i="22"/>
  <c r="D46" i="23"/>
  <c r="I46" i="25" s="1"/>
  <c r="W205" i="22"/>
  <c r="D40" i="23"/>
  <c r="W337" i="22"/>
  <c r="D62" i="23"/>
  <c r="I62" i="25" s="1"/>
  <c r="W313" i="22"/>
  <c r="D58" i="23"/>
  <c r="I58" i="25" s="1"/>
  <c r="W223" i="22"/>
  <c r="D43" i="23"/>
  <c r="I43" i="25" s="1"/>
  <c r="E44" i="29"/>
  <c r="E47" i="29"/>
  <c r="E7" i="29"/>
  <c r="F16" i="23"/>
  <c r="K16" i="25" s="1"/>
  <c r="E13" i="21"/>
  <c r="G13" i="25" s="1"/>
  <c r="D22" i="21"/>
  <c r="D9" i="21"/>
  <c r="D14" i="21"/>
  <c r="D16" i="21"/>
  <c r="D12" i="21"/>
  <c r="D20" i="21"/>
  <c r="D10" i="21"/>
  <c r="D18" i="21"/>
  <c r="D15" i="21"/>
  <c r="F12" i="23"/>
  <c r="K12" i="25" s="1"/>
  <c r="D8" i="21"/>
  <c r="F8" i="25" s="1"/>
  <c r="D23" i="21"/>
  <c r="D26" i="21"/>
  <c r="T8" i="22"/>
  <c r="T9" i="22" s="1"/>
  <c r="T10" i="22" s="1"/>
  <c r="F53" i="23"/>
  <c r="K53" i="25" s="1"/>
  <c r="E52" i="23"/>
  <c r="F25" i="23"/>
  <c r="K25" i="25" s="1"/>
  <c r="F17" i="23"/>
  <c r="K17" i="25" s="1"/>
  <c r="F64" i="23"/>
  <c r="K64" i="25" s="1"/>
  <c r="E64" i="23"/>
  <c r="J64" i="25" s="1"/>
  <c r="F21" i="23"/>
  <c r="K21" i="25" s="1"/>
  <c r="F29" i="23"/>
  <c r="K29" i="25" s="1"/>
  <c r="E20" i="23"/>
  <c r="E68" i="23"/>
  <c r="E40" i="23"/>
  <c r="J40" i="25" s="1"/>
  <c r="F32" i="23"/>
  <c r="K32" i="25" s="1"/>
  <c r="F73" i="23"/>
  <c r="K73" i="25" s="1"/>
  <c r="F48" i="23"/>
  <c r="K48" i="25" s="1"/>
  <c r="E16" i="23"/>
  <c r="E32" i="23"/>
  <c r="J32" i="25" s="1"/>
  <c r="F45" i="23"/>
  <c r="K45" i="25" s="1"/>
  <c r="T14" i="22"/>
  <c r="E56" i="23"/>
  <c r="E12" i="23"/>
  <c r="J12" i="25" s="1"/>
  <c r="E24" i="23"/>
  <c r="E36" i="23"/>
  <c r="J36" i="25" s="1"/>
  <c r="E48" i="23"/>
  <c r="J48" i="25" s="1"/>
  <c r="E60" i="23"/>
  <c r="E72" i="23"/>
  <c r="U14" i="22"/>
  <c r="E28" i="23"/>
  <c r="E44" i="23"/>
  <c r="F13" i="23"/>
  <c r="K13" i="25" s="1"/>
  <c r="V121" i="22"/>
  <c r="F68" i="23" l="1"/>
  <c r="K68" i="25" s="1"/>
  <c r="G50" i="25"/>
  <c r="E111" i="29"/>
  <c r="G54" i="25"/>
  <c r="F28" i="23"/>
  <c r="K28" i="25" s="1"/>
  <c r="E19" i="29"/>
  <c r="E57" i="29"/>
  <c r="G30" i="25"/>
  <c r="E104" i="29"/>
  <c r="G59" i="25"/>
  <c r="E26" i="29"/>
  <c r="E68" i="29"/>
  <c r="G35" i="25"/>
  <c r="E108" i="29"/>
  <c r="G62" i="25"/>
  <c r="E16" i="21"/>
  <c r="G16" i="25" s="1"/>
  <c r="F16" i="25"/>
  <c r="E99" i="29"/>
  <c r="G56" i="25"/>
  <c r="E116" i="29"/>
  <c r="G69" i="25"/>
  <c r="E20" i="21"/>
  <c r="G20" i="25" s="1"/>
  <c r="F20" i="25"/>
  <c r="E69" i="29"/>
  <c r="G36" i="25"/>
  <c r="E9" i="21"/>
  <c r="G9" i="25" s="1"/>
  <c r="F9" i="25"/>
  <c r="E26" i="21"/>
  <c r="G26" i="25" s="1"/>
  <c r="F26" i="25"/>
  <c r="E22" i="21"/>
  <c r="G22" i="25" s="1"/>
  <c r="F22" i="25"/>
  <c r="E106" i="29"/>
  <c r="G61" i="25"/>
  <c r="E72" i="29"/>
  <c r="G38" i="25"/>
  <c r="E86" i="29"/>
  <c r="G46" i="25"/>
  <c r="E12" i="21"/>
  <c r="G12" i="25" s="1"/>
  <c r="F12" i="25"/>
  <c r="E14" i="21"/>
  <c r="G14" i="25" s="1"/>
  <c r="F14" i="25"/>
  <c r="E118" i="29"/>
  <c r="G71" i="25"/>
  <c r="E23" i="21"/>
  <c r="G23" i="25" s="1"/>
  <c r="F23" i="25"/>
  <c r="E55" i="29"/>
  <c r="G29" i="25"/>
  <c r="E10" i="21"/>
  <c r="G10" i="25" s="1"/>
  <c r="F10" i="25"/>
  <c r="D7" i="23"/>
  <c r="I7" i="25" s="1"/>
  <c r="E112" i="29"/>
  <c r="G66" i="25"/>
  <c r="E52" i="29"/>
  <c r="G28" i="25"/>
  <c r="E63" i="29"/>
  <c r="G31" i="25"/>
  <c r="E80" i="29"/>
  <c r="G43" i="25"/>
  <c r="E71" i="29"/>
  <c r="G37" i="25"/>
  <c r="E120" i="29"/>
  <c r="G72" i="25"/>
  <c r="E97" i="29"/>
  <c r="G55" i="25"/>
  <c r="E92" i="29"/>
  <c r="G51" i="25"/>
  <c r="E18" i="21"/>
  <c r="G18" i="25" s="1"/>
  <c r="F18" i="25"/>
  <c r="E76" i="29"/>
  <c r="G41" i="25"/>
  <c r="F69" i="23"/>
  <c r="K69" i="25" s="1"/>
  <c r="E15" i="21"/>
  <c r="G15" i="25" s="1"/>
  <c r="F15" i="25"/>
  <c r="E37" i="29"/>
  <c r="E109" i="29"/>
  <c r="G63" i="25"/>
  <c r="E65" i="29"/>
  <c r="G33" i="25"/>
  <c r="E122" i="29"/>
  <c r="G74" i="25"/>
  <c r="F56" i="23"/>
  <c r="K56" i="25" s="1"/>
  <c r="F41" i="23"/>
  <c r="K41" i="25" s="1"/>
  <c r="G68" i="23"/>
  <c r="J68" i="25"/>
  <c r="F72" i="23"/>
  <c r="K72" i="25" s="1"/>
  <c r="I72" i="25"/>
  <c r="J56" i="25"/>
  <c r="F36" i="23"/>
  <c r="K36" i="25" s="1"/>
  <c r="G52" i="23"/>
  <c r="J52" i="25"/>
  <c r="G24" i="23"/>
  <c r="J24" i="25"/>
  <c r="G44" i="23"/>
  <c r="J44" i="25"/>
  <c r="F40" i="23"/>
  <c r="K40" i="25" s="1"/>
  <c r="I40" i="25"/>
  <c r="G60" i="23"/>
  <c r="J60" i="25"/>
  <c r="G20" i="23"/>
  <c r="J20" i="25"/>
  <c r="F61" i="23"/>
  <c r="K61" i="25" s="1"/>
  <c r="G28" i="23"/>
  <c r="J28" i="25"/>
  <c r="G16" i="23"/>
  <c r="J16" i="25"/>
  <c r="J72" i="25"/>
  <c r="G12" i="23"/>
  <c r="E20" i="29"/>
  <c r="E43" i="29"/>
  <c r="E21" i="29"/>
  <c r="G32" i="23"/>
  <c r="I10" i="21"/>
  <c r="C11" i="24" s="1"/>
  <c r="K8" i="21"/>
  <c r="E9" i="24" s="1"/>
  <c r="K9" i="21"/>
  <c r="E10" i="24" s="1"/>
  <c r="L8" i="21"/>
  <c r="F9" i="24" s="1"/>
  <c r="I7" i="21"/>
  <c r="C8" i="24" s="1"/>
  <c r="L11" i="21"/>
  <c r="F12" i="24" s="1"/>
  <c r="M8" i="21"/>
  <c r="G9" i="24" s="1"/>
  <c r="K11" i="21"/>
  <c r="E12" i="24" s="1"/>
  <c r="E8" i="21"/>
  <c r="G8" i="25" s="1"/>
  <c r="K10" i="21"/>
  <c r="E11" i="24" s="1"/>
  <c r="I11" i="21"/>
  <c r="C12" i="24" s="1"/>
  <c r="J7" i="21"/>
  <c r="D8" i="24" s="1"/>
  <c r="L10" i="21"/>
  <c r="F11" i="24" s="1"/>
  <c r="K7" i="21"/>
  <c r="E8" i="24" s="1"/>
  <c r="J10" i="21"/>
  <c r="D11" i="24" s="1"/>
  <c r="J11" i="21"/>
  <c r="D12" i="24" s="1"/>
  <c r="I9" i="21"/>
  <c r="C10" i="24" s="1"/>
  <c r="M7" i="21"/>
  <c r="G8" i="24" s="1"/>
  <c r="L7" i="21"/>
  <c r="F8" i="24" s="1"/>
  <c r="J8" i="21"/>
  <c r="D9" i="24" s="1"/>
  <c r="M10" i="21"/>
  <c r="G11" i="24" s="1"/>
  <c r="J9" i="21"/>
  <c r="D10" i="24" s="1"/>
  <c r="L9" i="21"/>
  <c r="F10" i="24" s="1"/>
  <c r="M11" i="21"/>
  <c r="G12" i="24" s="1"/>
  <c r="I8" i="21"/>
  <c r="C9" i="24" s="1"/>
  <c r="M9" i="21"/>
  <c r="G10" i="24" s="1"/>
  <c r="G48" i="23"/>
  <c r="T11" i="22"/>
  <c r="T12" i="22" s="1"/>
  <c r="V7" i="22" s="1"/>
  <c r="G64" i="23"/>
  <c r="U15" i="22"/>
  <c r="U16" i="22" s="1"/>
  <c r="U17" i="22" s="1"/>
  <c r="U18" i="22" s="1"/>
  <c r="D8" i="23" s="1"/>
  <c r="F9" i="23"/>
  <c r="K9" i="25" s="1"/>
  <c r="E69" i="23"/>
  <c r="F65" i="23"/>
  <c r="K65" i="25" s="1"/>
  <c r="E57" i="23"/>
  <c r="F49" i="23"/>
  <c r="K49" i="25" s="1"/>
  <c r="E21" i="23"/>
  <c r="F18" i="23"/>
  <c r="K18" i="25" s="1"/>
  <c r="T15" i="22"/>
  <c r="T16" i="22" s="1"/>
  <c r="T17" i="22" s="1"/>
  <c r="T18" i="22" s="1"/>
  <c r="E9" i="23"/>
  <c r="J9" i="25" s="1"/>
  <c r="F74" i="23"/>
  <c r="K74" i="25" s="1"/>
  <c r="F30" i="23"/>
  <c r="K30" i="25" s="1"/>
  <c r="F26" i="23"/>
  <c r="K26" i="25" s="1"/>
  <c r="E17" i="23"/>
  <c r="E73" i="23"/>
  <c r="F14" i="23"/>
  <c r="K14" i="25" s="1"/>
  <c r="E49" i="23"/>
  <c r="J49" i="25" s="1"/>
  <c r="F46" i="23"/>
  <c r="K46" i="25" s="1"/>
  <c r="F42" i="23"/>
  <c r="K42" i="25" s="1"/>
  <c r="F22" i="23"/>
  <c r="K22" i="25" s="1"/>
  <c r="F57" i="23"/>
  <c r="K57" i="25" s="1"/>
  <c r="E61" i="23"/>
  <c r="E45" i="23"/>
  <c r="E37" i="23"/>
  <c r="J37" i="25" s="1"/>
  <c r="F70" i="23"/>
  <c r="K70" i="25" s="1"/>
  <c r="F33" i="23"/>
  <c r="K33" i="25" s="1"/>
  <c r="F37" i="23"/>
  <c r="K37" i="25" s="1"/>
  <c r="E53" i="23"/>
  <c r="F62" i="23"/>
  <c r="K62" i="25" s="1"/>
  <c r="E13" i="23"/>
  <c r="E29" i="23"/>
  <c r="E25" i="23"/>
  <c r="E33" i="23"/>
  <c r="J33" i="25" s="1"/>
  <c r="E41" i="23"/>
  <c r="E65" i="23"/>
  <c r="J65" i="25" s="1"/>
  <c r="F54" i="23"/>
  <c r="K54" i="25" s="1"/>
  <c r="B13" i="26" l="1"/>
  <c r="E39" i="29"/>
  <c r="G72" i="23"/>
  <c r="E33" i="29"/>
  <c r="B14" i="26"/>
  <c r="E25" i="29"/>
  <c r="F7" i="23"/>
  <c r="K7" i="25" s="1"/>
  <c r="G36" i="23"/>
  <c r="J69" i="29" s="1"/>
  <c r="E24" i="29"/>
  <c r="E13" i="29"/>
  <c r="E23" i="29"/>
  <c r="B11" i="26"/>
  <c r="E50" i="29"/>
  <c r="B12" i="26"/>
  <c r="E17" i="29"/>
  <c r="E27" i="29"/>
  <c r="G40" i="23"/>
  <c r="L40" i="25" s="1"/>
  <c r="N40" i="25" s="1"/>
  <c r="M40" i="25" s="1"/>
  <c r="P40" i="25" s="1"/>
  <c r="K75" i="29" s="1"/>
  <c r="G56" i="23"/>
  <c r="J99" i="29" s="1"/>
  <c r="G41" i="23"/>
  <c r="J41" i="25"/>
  <c r="J88" i="29"/>
  <c r="L48" i="25"/>
  <c r="N48" i="25" s="1"/>
  <c r="M48" i="25" s="1"/>
  <c r="P48" i="25" s="1"/>
  <c r="K88" i="29" s="1"/>
  <c r="J52" i="29"/>
  <c r="L28" i="25"/>
  <c r="N28" i="25" s="1"/>
  <c r="M28" i="25" s="1"/>
  <c r="P28" i="25" s="1"/>
  <c r="K52" i="29" s="1"/>
  <c r="J44" i="29"/>
  <c r="L24" i="25"/>
  <c r="N24" i="25" s="1"/>
  <c r="M24" i="25" s="1"/>
  <c r="J93" i="29"/>
  <c r="L52" i="25"/>
  <c r="N52" i="25" s="1"/>
  <c r="M52" i="25" s="1"/>
  <c r="P52" i="25" s="1"/>
  <c r="K93" i="29" s="1"/>
  <c r="G61" i="23"/>
  <c r="J61" i="25"/>
  <c r="G45" i="23"/>
  <c r="J45" i="25"/>
  <c r="G25" i="23"/>
  <c r="J25" i="25"/>
  <c r="G21" i="23"/>
  <c r="J21" i="25"/>
  <c r="G57" i="23"/>
  <c r="J57" i="25"/>
  <c r="J105" i="29"/>
  <c r="L60" i="25"/>
  <c r="N60" i="25" s="1"/>
  <c r="M60" i="25" s="1"/>
  <c r="P60" i="25" s="1"/>
  <c r="K105" i="29" s="1"/>
  <c r="G29" i="23"/>
  <c r="J29" i="25"/>
  <c r="G53" i="23"/>
  <c r="J53" i="25"/>
  <c r="J20" i="29"/>
  <c r="L12" i="25"/>
  <c r="L56" i="25"/>
  <c r="N56" i="25" s="1"/>
  <c r="M56" i="25" s="1"/>
  <c r="P56" i="25" s="1"/>
  <c r="K99" i="29" s="1"/>
  <c r="G73" i="23"/>
  <c r="J73" i="25"/>
  <c r="G69" i="23"/>
  <c r="J69" i="25"/>
  <c r="J33" i="29"/>
  <c r="L20" i="25"/>
  <c r="N20" i="25" s="1"/>
  <c r="M20" i="25" s="1"/>
  <c r="G17" i="23"/>
  <c r="J17" i="25"/>
  <c r="J120" i="29"/>
  <c r="L72" i="25"/>
  <c r="N72" i="25" s="1"/>
  <c r="M72" i="25" s="1"/>
  <c r="P72" i="25" s="1"/>
  <c r="K120" i="29" s="1"/>
  <c r="F8" i="23"/>
  <c r="K8" i="25" s="1"/>
  <c r="I8" i="25"/>
  <c r="J82" i="29"/>
  <c r="L44" i="25"/>
  <c r="N44" i="25" s="1"/>
  <c r="M44" i="25" s="1"/>
  <c r="P44" i="25" s="1"/>
  <c r="K82" i="29" s="1"/>
  <c r="J64" i="29"/>
  <c r="L32" i="25"/>
  <c r="N32" i="25" s="1"/>
  <c r="M32" i="25" s="1"/>
  <c r="P32" i="25" s="1"/>
  <c r="K64" i="29" s="1"/>
  <c r="G13" i="23"/>
  <c r="J13" i="25"/>
  <c r="J110" i="29"/>
  <c r="L64" i="25"/>
  <c r="N64" i="25" s="1"/>
  <c r="M64" i="25" s="1"/>
  <c r="P64" i="25" s="1"/>
  <c r="K110" i="29" s="1"/>
  <c r="J25" i="29"/>
  <c r="L16" i="25"/>
  <c r="J114" i="29"/>
  <c r="L68" i="25"/>
  <c r="N68" i="25" s="1"/>
  <c r="M68" i="25" s="1"/>
  <c r="P68" i="25" s="1"/>
  <c r="K114" i="29" s="1"/>
  <c r="C8" i="23"/>
  <c r="V13" i="22"/>
  <c r="E10" i="29"/>
  <c r="G49" i="23"/>
  <c r="G37" i="23"/>
  <c r="G65" i="23"/>
  <c r="G33" i="23"/>
  <c r="G9" i="23"/>
  <c r="C7" i="23"/>
  <c r="E18" i="23"/>
  <c r="E22" i="23"/>
  <c r="F71" i="23"/>
  <c r="K71" i="25" s="1"/>
  <c r="W103" i="22"/>
  <c r="F43" i="23"/>
  <c r="K43" i="25" s="1"/>
  <c r="W61" i="22"/>
  <c r="F27" i="23"/>
  <c r="K27" i="25" s="1"/>
  <c r="W37" i="22"/>
  <c r="F50" i="23"/>
  <c r="K50" i="25" s="1"/>
  <c r="E46" i="23"/>
  <c r="F47" i="23"/>
  <c r="K47" i="25" s="1"/>
  <c r="W67" i="22"/>
  <c r="F31" i="23"/>
  <c r="K31" i="25" s="1"/>
  <c r="W43" i="22"/>
  <c r="E58" i="23"/>
  <c r="J58" i="25" s="1"/>
  <c r="E38" i="23"/>
  <c r="J38" i="25" s="1"/>
  <c r="E42" i="23"/>
  <c r="E54" i="23"/>
  <c r="E62" i="23"/>
  <c r="E50" i="23"/>
  <c r="J50" i="25" s="1"/>
  <c r="W109" i="22"/>
  <c r="F66" i="23"/>
  <c r="K66" i="25" s="1"/>
  <c r="F23" i="23"/>
  <c r="K23" i="25" s="1"/>
  <c r="W31" i="22"/>
  <c r="E30" i="23"/>
  <c r="F63" i="23"/>
  <c r="K63" i="25" s="1"/>
  <c r="W91" i="22"/>
  <c r="E34" i="23"/>
  <c r="J34" i="25" s="1"/>
  <c r="F15" i="23"/>
  <c r="K15" i="25" s="1"/>
  <c r="W19" i="22"/>
  <c r="E10" i="23"/>
  <c r="J10" i="25" s="1"/>
  <c r="E70" i="23"/>
  <c r="E14" i="23"/>
  <c r="E66" i="23"/>
  <c r="J66" i="25" s="1"/>
  <c r="F38" i="23"/>
  <c r="K38" i="25" s="1"/>
  <c r="F55" i="23"/>
  <c r="K55" i="25" s="1"/>
  <c r="W79" i="22"/>
  <c r="E26" i="23"/>
  <c r="F34" i="23"/>
  <c r="K34" i="25" s="1"/>
  <c r="F58" i="23"/>
  <c r="K58" i="25" s="1"/>
  <c r="E74" i="23"/>
  <c r="F19" i="23"/>
  <c r="K19" i="25" s="1"/>
  <c r="W25" i="22"/>
  <c r="F10" i="23"/>
  <c r="K10" i="25" s="1"/>
  <c r="J75" i="29" l="1"/>
  <c r="L36" i="25"/>
  <c r="N36" i="25" s="1"/>
  <c r="M36" i="25" s="1"/>
  <c r="P36" i="25" s="1"/>
  <c r="K69" i="29" s="1"/>
  <c r="B15" i="26"/>
  <c r="B18" i="26" s="1"/>
  <c r="G46" i="23"/>
  <c r="J46" i="25"/>
  <c r="J101" i="29"/>
  <c r="L57" i="25"/>
  <c r="N57" i="25" s="1"/>
  <c r="M57" i="25" s="1"/>
  <c r="P57" i="25" s="1"/>
  <c r="K101" i="29" s="1"/>
  <c r="G70" i="23"/>
  <c r="J70" i="25"/>
  <c r="J37" i="29"/>
  <c r="L21" i="25"/>
  <c r="N21" i="25" s="1"/>
  <c r="M21" i="25" s="1"/>
  <c r="P21" i="25" s="1"/>
  <c r="K37" i="29" s="1"/>
  <c r="J106" i="29"/>
  <c r="L61" i="25"/>
  <c r="N61" i="25" s="1"/>
  <c r="M61" i="25" s="1"/>
  <c r="P61" i="25" s="1"/>
  <c r="K106" i="29" s="1"/>
  <c r="J13" i="29"/>
  <c r="L9" i="25"/>
  <c r="N9" i="25" s="1"/>
  <c r="G30" i="23"/>
  <c r="J30" i="25"/>
  <c r="G18" i="23"/>
  <c r="J18" i="25"/>
  <c r="E7" i="23"/>
  <c r="G7" i="23" s="1"/>
  <c r="L7" i="25" s="1"/>
  <c r="H7" i="25"/>
  <c r="G14" i="23"/>
  <c r="J14" i="25"/>
  <c r="G62" i="23"/>
  <c r="J62" i="25"/>
  <c r="G54" i="23"/>
  <c r="J54" i="25"/>
  <c r="J65" i="29"/>
  <c r="L33" i="25"/>
  <c r="N33" i="25" s="1"/>
  <c r="M33" i="25" s="1"/>
  <c r="P33" i="25" s="1"/>
  <c r="K65" i="29" s="1"/>
  <c r="J26" i="29"/>
  <c r="L17" i="25"/>
  <c r="N17" i="25" s="1"/>
  <c r="J95" i="29"/>
  <c r="L53" i="25"/>
  <c r="N53" i="25" s="1"/>
  <c r="M53" i="25" s="1"/>
  <c r="P53" i="25" s="1"/>
  <c r="K95" i="29" s="1"/>
  <c r="J47" i="29"/>
  <c r="L25" i="25"/>
  <c r="N25" i="25" s="1"/>
  <c r="M25" i="25" s="1"/>
  <c r="P25" i="25" s="1"/>
  <c r="K47" i="29" s="1"/>
  <c r="E8" i="23"/>
  <c r="H8" i="25"/>
  <c r="G74" i="23"/>
  <c r="J74" i="25"/>
  <c r="G42" i="23"/>
  <c r="J42" i="25"/>
  <c r="J111" i="29"/>
  <c r="L65" i="25"/>
  <c r="N65" i="25" s="1"/>
  <c r="M65" i="25" s="1"/>
  <c r="P65" i="25" s="1"/>
  <c r="K111" i="29" s="1"/>
  <c r="J121" i="29"/>
  <c r="L73" i="25"/>
  <c r="N73" i="25" s="1"/>
  <c r="M73" i="25" s="1"/>
  <c r="P73" i="25" s="1"/>
  <c r="K121" i="29" s="1"/>
  <c r="J71" i="29"/>
  <c r="L37" i="25"/>
  <c r="N37" i="25" s="1"/>
  <c r="M37" i="25" s="1"/>
  <c r="P37" i="25" s="1"/>
  <c r="K71" i="29" s="1"/>
  <c r="J21" i="29"/>
  <c r="L13" i="25"/>
  <c r="N13" i="25" s="1"/>
  <c r="J55" i="29"/>
  <c r="L29" i="25"/>
  <c r="N29" i="25" s="1"/>
  <c r="M29" i="25" s="1"/>
  <c r="P29" i="25" s="1"/>
  <c r="K55" i="29" s="1"/>
  <c r="J84" i="29"/>
  <c r="L45" i="25"/>
  <c r="N45" i="25" s="1"/>
  <c r="M45" i="25" s="1"/>
  <c r="P45" i="25" s="1"/>
  <c r="K84" i="29" s="1"/>
  <c r="J89" i="29"/>
  <c r="L49" i="25"/>
  <c r="N49" i="25" s="1"/>
  <c r="M49" i="25" s="1"/>
  <c r="P49" i="25" s="1"/>
  <c r="K89" i="29" s="1"/>
  <c r="G26" i="23"/>
  <c r="J26" i="25"/>
  <c r="G22" i="23"/>
  <c r="J22" i="25"/>
  <c r="J116" i="29"/>
  <c r="L69" i="25"/>
  <c r="N69" i="25" s="1"/>
  <c r="M69" i="25" s="1"/>
  <c r="P69" i="25" s="1"/>
  <c r="K116" i="29" s="1"/>
  <c r="J76" i="29"/>
  <c r="L41" i="25"/>
  <c r="N41" i="25" s="1"/>
  <c r="M41" i="25" s="1"/>
  <c r="P41" i="25" s="1"/>
  <c r="K76" i="29" s="1"/>
  <c r="C14" i="26"/>
  <c r="C12" i="26"/>
  <c r="C13" i="26"/>
  <c r="G50" i="23"/>
  <c r="G34" i="23"/>
  <c r="G38" i="23"/>
  <c r="G66" i="23"/>
  <c r="G58" i="23"/>
  <c r="F59" i="23"/>
  <c r="K59" i="25" s="1"/>
  <c r="W85" i="22"/>
  <c r="E59" i="23"/>
  <c r="V85" i="22"/>
  <c r="E63" i="23"/>
  <c r="V91" i="22"/>
  <c r="G10" i="23"/>
  <c r="E55" i="23"/>
  <c r="V79" i="22"/>
  <c r="E15" i="23"/>
  <c r="V19" i="22"/>
  <c r="E27" i="23"/>
  <c r="N12" i="25"/>
  <c r="V37" i="22"/>
  <c r="E43" i="23"/>
  <c r="N16" i="25"/>
  <c r="V61" i="22"/>
  <c r="E47" i="23"/>
  <c r="V67" i="22"/>
  <c r="F35" i="23"/>
  <c r="K35" i="25" s="1"/>
  <c r="W49" i="22"/>
  <c r="E71" i="23"/>
  <c r="V103" i="22"/>
  <c r="F67" i="23"/>
  <c r="K67" i="25" s="1"/>
  <c r="W97" i="22"/>
  <c r="E23" i="23"/>
  <c r="V31" i="22"/>
  <c r="E51" i="23"/>
  <c r="J51" i="25" s="1"/>
  <c r="V73" i="22"/>
  <c r="E31" i="23"/>
  <c r="V43" i="22"/>
  <c r="V109" i="22"/>
  <c r="P24" i="25"/>
  <c r="K44" i="29" s="1"/>
  <c r="F39" i="23"/>
  <c r="K39" i="25" s="1"/>
  <c r="W55" i="22"/>
  <c r="E39" i="23"/>
  <c r="J39" i="25" s="1"/>
  <c r="V55" i="22"/>
  <c r="F51" i="23"/>
  <c r="K51" i="25" s="1"/>
  <c r="W73" i="22"/>
  <c r="E67" i="23"/>
  <c r="J67" i="25" s="1"/>
  <c r="V97" i="22"/>
  <c r="F11" i="23"/>
  <c r="K11" i="25" s="1"/>
  <c r="W13" i="22"/>
  <c r="E11" i="23"/>
  <c r="J11" i="25" s="1"/>
  <c r="E35" i="23"/>
  <c r="V49" i="22"/>
  <c r="E19" i="23"/>
  <c r="V25" i="22"/>
  <c r="C15" i="26" l="1"/>
  <c r="C11" i="26"/>
  <c r="N7" i="25"/>
  <c r="J112" i="29"/>
  <c r="L66" i="25"/>
  <c r="N66" i="25" s="1"/>
  <c r="M66" i="25" s="1"/>
  <c r="P66" i="25" s="1"/>
  <c r="K112" i="29" s="1"/>
  <c r="J72" i="29"/>
  <c r="L38" i="25"/>
  <c r="N38" i="25" s="1"/>
  <c r="M38" i="25" s="1"/>
  <c r="P38" i="25" s="1"/>
  <c r="K72" i="29" s="1"/>
  <c r="G8" i="23"/>
  <c r="J8" i="25"/>
  <c r="J108" i="29"/>
  <c r="L62" i="25"/>
  <c r="N62" i="25" s="1"/>
  <c r="M62" i="25" s="1"/>
  <c r="P62" i="25" s="1"/>
  <c r="K108" i="29" s="1"/>
  <c r="J103" i="29"/>
  <c r="L58" i="25"/>
  <c r="N58" i="25" s="1"/>
  <c r="M58" i="25" s="1"/>
  <c r="P58" i="25" s="1"/>
  <c r="K103" i="29" s="1"/>
  <c r="J96" i="29"/>
  <c r="L54" i="25"/>
  <c r="N54" i="25" s="1"/>
  <c r="M54" i="25" s="1"/>
  <c r="P54" i="25" s="1"/>
  <c r="K96" i="29" s="1"/>
  <c r="J17" i="29"/>
  <c r="L10" i="25"/>
  <c r="N10" i="25" s="1"/>
  <c r="J39" i="29"/>
  <c r="L22" i="25"/>
  <c r="N22" i="25" s="1"/>
  <c r="M22" i="25" s="1"/>
  <c r="P22" i="25" s="1"/>
  <c r="K39" i="29" s="1"/>
  <c r="J23" i="29"/>
  <c r="L14" i="25"/>
  <c r="N14" i="25" s="1"/>
  <c r="G55" i="23"/>
  <c r="J55" i="25"/>
  <c r="J122" i="29"/>
  <c r="L74" i="25"/>
  <c r="N74" i="25" s="1"/>
  <c r="M74" i="25" s="1"/>
  <c r="P74" i="25" s="1"/>
  <c r="K122" i="29" s="1"/>
  <c r="J67" i="29"/>
  <c r="L34" i="25"/>
  <c r="N34" i="25" s="1"/>
  <c r="M34" i="25" s="1"/>
  <c r="P34" i="25" s="1"/>
  <c r="K67" i="29" s="1"/>
  <c r="G23" i="23"/>
  <c r="J23" i="25"/>
  <c r="G43" i="23"/>
  <c r="J43" i="25"/>
  <c r="J91" i="29"/>
  <c r="L50" i="25"/>
  <c r="N50" i="25" s="1"/>
  <c r="M50" i="25" s="1"/>
  <c r="P50" i="25" s="1"/>
  <c r="K91" i="29" s="1"/>
  <c r="J50" i="29"/>
  <c r="L26" i="25"/>
  <c r="N26" i="25" s="1"/>
  <c r="M26" i="25" s="1"/>
  <c r="P26" i="25" s="1"/>
  <c r="K50" i="29" s="1"/>
  <c r="M9" i="23"/>
  <c r="M10" i="24" s="1"/>
  <c r="K10" i="23"/>
  <c r="K11" i="24" s="1"/>
  <c r="M10" i="23"/>
  <c r="M11" i="24" s="1"/>
  <c r="L10" i="23"/>
  <c r="L11" i="24" s="1"/>
  <c r="N11" i="23"/>
  <c r="N12" i="24" s="1"/>
  <c r="N9" i="23"/>
  <c r="N10" i="24" s="1"/>
  <c r="K9" i="23"/>
  <c r="K10" i="24" s="1"/>
  <c r="M11" i="23"/>
  <c r="M12" i="24" s="1"/>
  <c r="L8" i="23"/>
  <c r="L9" i="24" s="1"/>
  <c r="N8" i="23"/>
  <c r="N9" i="24" s="1"/>
  <c r="K8" i="23"/>
  <c r="K9" i="24" s="1"/>
  <c r="L11" i="23"/>
  <c r="L12" i="24" s="1"/>
  <c r="N7" i="23"/>
  <c r="N8" i="24" s="1"/>
  <c r="K7" i="23"/>
  <c r="K8" i="24" s="1"/>
  <c r="O10" i="23"/>
  <c r="O11" i="24" s="1"/>
  <c r="M8" i="23"/>
  <c r="M9" i="24" s="1"/>
  <c r="M7" i="23"/>
  <c r="M8" i="24" s="1"/>
  <c r="L9" i="23"/>
  <c r="L10" i="24" s="1"/>
  <c r="J7" i="25"/>
  <c r="O11" i="23"/>
  <c r="O12" i="24" s="1"/>
  <c r="O7" i="23"/>
  <c r="O8" i="24" s="1"/>
  <c r="O9" i="23"/>
  <c r="O10" i="24" s="1"/>
  <c r="O8" i="23"/>
  <c r="O9" i="24" s="1"/>
  <c r="L7" i="23"/>
  <c r="L8" i="24" s="1"/>
  <c r="K11" i="23"/>
  <c r="K12" i="24" s="1"/>
  <c r="J117" i="29"/>
  <c r="L70" i="25"/>
  <c r="N70" i="25" s="1"/>
  <c r="M70" i="25" s="1"/>
  <c r="P70" i="25" s="1"/>
  <c r="K117" i="29" s="1"/>
  <c r="G15" i="23"/>
  <c r="J15" i="25"/>
  <c r="G47" i="23"/>
  <c r="J47" i="25"/>
  <c r="G19" i="23"/>
  <c r="J19" i="25"/>
  <c r="J27" i="29"/>
  <c r="L18" i="25"/>
  <c r="N18" i="25" s="1"/>
  <c r="M18" i="25" s="1"/>
  <c r="P18" i="25" s="1"/>
  <c r="K27" i="29" s="1"/>
  <c r="G35" i="23"/>
  <c r="J35" i="25"/>
  <c r="G27" i="23"/>
  <c r="J27" i="25"/>
  <c r="G59" i="23"/>
  <c r="J59" i="25"/>
  <c r="G31" i="23"/>
  <c r="J31" i="25"/>
  <c r="G63" i="23"/>
  <c r="J63" i="25"/>
  <c r="G71" i="23"/>
  <c r="J71" i="25"/>
  <c r="J78" i="29"/>
  <c r="L42" i="25"/>
  <c r="N42" i="25" s="1"/>
  <c r="M42" i="25" s="1"/>
  <c r="P42" i="25" s="1"/>
  <c r="K78" i="29" s="1"/>
  <c r="J57" i="29"/>
  <c r="L30" i="25"/>
  <c r="N30" i="25" s="1"/>
  <c r="M30" i="25" s="1"/>
  <c r="P30" i="25" s="1"/>
  <c r="K57" i="29" s="1"/>
  <c r="J86" i="29"/>
  <c r="L46" i="25"/>
  <c r="N46" i="25" s="1"/>
  <c r="M46" i="25" s="1"/>
  <c r="P46" i="25" s="1"/>
  <c r="K86" i="29" s="1"/>
  <c r="M17" i="25"/>
  <c r="P17" i="25" s="1"/>
  <c r="K26" i="29" s="1"/>
  <c r="M12" i="25"/>
  <c r="P12" i="25" s="1"/>
  <c r="K20" i="29" s="1"/>
  <c r="M16" i="25"/>
  <c r="P16" i="25" s="1"/>
  <c r="K25" i="29" s="1"/>
  <c r="M9" i="25"/>
  <c r="P9" i="25" s="1"/>
  <c r="K13" i="29" s="1"/>
  <c r="M10" i="25"/>
  <c r="P10" i="25" s="1"/>
  <c r="K17" i="29" s="1"/>
  <c r="M13" i="25"/>
  <c r="P13" i="25" s="1"/>
  <c r="K21" i="29" s="1"/>
  <c r="G39" i="23"/>
  <c r="G67" i="23"/>
  <c r="P20" i="25"/>
  <c r="K33" i="29" s="1"/>
  <c r="G51" i="23"/>
  <c r="G11" i="23"/>
  <c r="N10" i="23"/>
  <c r="N11" i="24" s="1"/>
  <c r="J104" i="29" l="1"/>
  <c r="L59" i="25"/>
  <c r="N59" i="25" s="1"/>
  <c r="M59" i="25" s="1"/>
  <c r="P59" i="25" s="1"/>
  <c r="K104" i="29" s="1"/>
  <c r="J97" i="29"/>
  <c r="L55" i="25"/>
  <c r="N55" i="25" s="1"/>
  <c r="M55" i="25" s="1"/>
  <c r="P55" i="25" s="1"/>
  <c r="K97" i="29" s="1"/>
  <c r="J118" i="29"/>
  <c r="L71" i="25"/>
  <c r="N71" i="25" s="1"/>
  <c r="M71" i="25" s="1"/>
  <c r="P71" i="25" s="1"/>
  <c r="K118" i="29" s="1"/>
  <c r="J10" i="29"/>
  <c r="L8" i="25"/>
  <c r="J32" i="29"/>
  <c r="L19" i="25"/>
  <c r="N19" i="25" s="1"/>
  <c r="M19" i="25" s="1"/>
  <c r="P19" i="25" s="1"/>
  <c r="K32" i="29" s="1"/>
  <c r="J24" i="29"/>
  <c r="L15" i="25"/>
  <c r="N15" i="25" s="1"/>
  <c r="M15" i="25" s="1"/>
  <c r="P15" i="25" s="1"/>
  <c r="K24" i="29" s="1"/>
  <c r="J109" i="29"/>
  <c r="L63" i="25"/>
  <c r="N63" i="25" s="1"/>
  <c r="M63" i="25" s="1"/>
  <c r="P63" i="25" s="1"/>
  <c r="K109" i="29" s="1"/>
  <c r="J80" i="29"/>
  <c r="L43" i="25"/>
  <c r="N43" i="25" s="1"/>
  <c r="M43" i="25" s="1"/>
  <c r="P43" i="25" s="1"/>
  <c r="K80" i="29" s="1"/>
  <c r="J51" i="29"/>
  <c r="L27" i="25"/>
  <c r="N27" i="25" s="1"/>
  <c r="M27" i="25" s="1"/>
  <c r="P27" i="25" s="1"/>
  <c r="K51" i="29" s="1"/>
  <c r="J92" i="29"/>
  <c r="L51" i="25"/>
  <c r="N51" i="25" s="1"/>
  <c r="M51" i="25" s="1"/>
  <c r="P51" i="25" s="1"/>
  <c r="K92" i="29" s="1"/>
  <c r="J19" i="29"/>
  <c r="L11" i="25"/>
  <c r="N11" i="25" s="1"/>
  <c r="M11" i="25" s="1"/>
  <c r="P11" i="25" s="1"/>
  <c r="K19" i="29" s="1"/>
  <c r="J87" i="29"/>
  <c r="L47" i="25"/>
  <c r="N47" i="25" s="1"/>
  <c r="M47" i="25" s="1"/>
  <c r="P47" i="25" s="1"/>
  <c r="K87" i="29" s="1"/>
  <c r="J68" i="29"/>
  <c r="L35" i="25"/>
  <c r="N35" i="25" s="1"/>
  <c r="M35" i="25" s="1"/>
  <c r="P35" i="25" s="1"/>
  <c r="K68" i="29" s="1"/>
  <c r="J113" i="29"/>
  <c r="L67" i="25"/>
  <c r="N67" i="25" s="1"/>
  <c r="M67" i="25" s="1"/>
  <c r="P67" i="25" s="1"/>
  <c r="K113" i="29" s="1"/>
  <c r="J63" i="29"/>
  <c r="L31" i="25"/>
  <c r="N31" i="25" s="1"/>
  <c r="M31" i="25" s="1"/>
  <c r="P31" i="25" s="1"/>
  <c r="K63" i="29" s="1"/>
  <c r="J73" i="29"/>
  <c r="L39" i="25"/>
  <c r="N39" i="25" s="1"/>
  <c r="M39" i="25" s="1"/>
  <c r="P39" i="25" s="1"/>
  <c r="K73" i="29" s="1"/>
  <c r="J43" i="29"/>
  <c r="L23" i="25"/>
  <c r="N23" i="25" s="1"/>
  <c r="M23" i="25" s="1"/>
  <c r="P23" i="25" s="1"/>
  <c r="K43" i="29" s="1"/>
  <c r="M14" i="25"/>
  <c r="P14" i="25" s="1"/>
  <c r="K23" i="29" s="1"/>
  <c r="J7" i="29"/>
  <c r="N8" i="25" l="1"/>
  <c r="M8" i="25" s="1"/>
  <c r="P8" i="25" s="1"/>
  <c r="K10" i="29" s="1"/>
  <c r="D14" i="26"/>
  <c r="D13" i="26"/>
  <c r="D11" i="26"/>
  <c r="D12" i="26"/>
  <c r="M7" i="25"/>
  <c r="P7" i="25" s="1"/>
  <c r="K7" i="29" s="1"/>
  <c r="P90" i="1"/>
  <c r="P91" i="1"/>
  <c r="P92" i="1"/>
  <c r="P93" i="1"/>
  <c r="P94" i="1"/>
  <c r="P95" i="1"/>
  <c r="P96" i="1"/>
  <c r="P97" i="1"/>
  <c r="P98" i="1"/>
  <c r="P99" i="1"/>
  <c r="P100" i="1"/>
  <c r="P101" i="1"/>
  <c r="P102" i="1"/>
  <c r="P103" i="1"/>
  <c r="P104" i="1"/>
  <c r="P105" i="1"/>
  <c r="P106" i="1"/>
  <c r="P107" i="1"/>
  <c r="P108" i="1"/>
  <c r="P109" i="1"/>
  <c r="P110" i="1"/>
  <c r="P111" i="1"/>
  <c r="P112" i="1"/>
  <c r="P113" i="1"/>
  <c r="P114" i="1"/>
  <c r="O90" i="1"/>
  <c r="O91" i="1"/>
  <c r="O92" i="1"/>
  <c r="O93" i="1"/>
  <c r="O94" i="1"/>
  <c r="O95" i="1"/>
  <c r="O96" i="1"/>
  <c r="O97" i="1"/>
  <c r="O98" i="1"/>
  <c r="O99" i="1"/>
  <c r="O100" i="1"/>
  <c r="O101" i="1"/>
  <c r="O102" i="1"/>
  <c r="O103" i="1"/>
  <c r="O104" i="1"/>
  <c r="O105" i="1"/>
  <c r="O106" i="1"/>
  <c r="O107" i="1"/>
  <c r="O108" i="1"/>
  <c r="O109" i="1"/>
  <c r="O110" i="1"/>
  <c r="O111" i="1"/>
  <c r="O112" i="1"/>
  <c r="O113" i="1"/>
  <c r="O114" i="1"/>
  <c r="N90" i="1"/>
  <c r="N91" i="1"/>
  <c r="N92" i="1"/>
  <c r="N93" i="1"/>
  <c r="N94" i="1"/>
  <c r="N95" i="1"/>
  <c r="N96" i="1"/>
  <c r="N97" i="1"/>
  <c r="N98" i="1"/>
  <c r="N99" i="1"/>
  <c r="N100" i="1"/>
  <c r="N101" i="1"/>
  <c r="N102" i="1"/>
  <c r="N103" i="1"/>
  <c r="N104" i="1"/>
  <c r="N105" i="1"/>
  <c r="N106" i="1"/>
  <c r="N107" i="1"/>
  <c r="N108" i="1"/>
  <c r="N109" i="1"/>
  <c r="N110" i="1"/>
  <c r="N111" i="1"/>
  <c r="N112" i="1"/>
  <c r="N113" i="1"/>
  <c r="N114" i="1"/>
  <c r="Q90" i="1"/>
  <c r="Q91" i="1"/>
  <c r="Q92" i="1"/>
  <c r="Q93" i="1"/>
  <c r="Q94" i="1"/>
  <c r="Q95" i="1"/>
  <c r="Q96" i="1"/>
  <c r="Q97" i="1"/>
  <c r="Q98" i="1"/>
  <c r="Q99" i="1"/>
  <c r="Q100" i="1"/>
  <c r="Q101" i="1"/>
  <c r="Q102" i="1"/>
  <c r="Q103" i="1"/>
  <c r="Q104" i="1"/>
  <c r="Q105" i="1"/>
  <c r="Q106" i="1"/>
  <c r="Q107" i="1"/>
  <c r="Q108" i="1"/>
  <c r="Q109" i="1"/>
  <c r="Q110" i="1"/>
  <c r="Q111" i="1"/>
  <c r="Q112" i="1"/>
  <c r="Q113" i="1"/>
  <c r="Q114" i="1"/>
  <c r="D15" i="26" l="1"/>
  <c r="D18" i="26" s="1"/>
  <c r="Q81" i="1"/>
  <c r="P83" i="1"/>
  <c r="P86" i="1"/>
  <c r="P88" i="1"/>
  <c r="O84" i="1"/>
  <c r="P80" i="1"/>
  <c r="O86" i="1"/>
  <c r="Q86" i="1"/>
  <c r="P84" i="1"/>
  <c r="N83" i="1"/>
  <c r="N81" i="1"/>
  <c r="E11" i="26" l="1"/>
  <c r="E13" i="26"/>
  <c r="E15" i="26"/>
  <c r="E12" i="26"/>
  <c r="E14" i="26"/>
  <c r="P81" i="1"/>
  <c r="O81" i="1"/>
  <c r="Q87" i="1"/>
  <c r="Q83" i="1"/>
  <c r="Q88" i="1"/>
  <c r="O83" i="1"/>
  <c r="Q80" i="1"/>
  <c r="N84" i="1"/>
  <c r="N86" i="1"/>
  <c r="P87" i="1"/>
  <c r="N87" i="1"/>
  <c r="O88" i="1"/>
  <c r="O80" i="1"/>
  <c r="O87" i="1"/>
  <c r="N88" i="1"/>
  <c r="N80" i="1"/>
  <c r="Q84" i="1"/>
  <c r="P82" i="1" l="1"/>
  <c r="N82" i="1"/>
  <c r="O82" i="1"/>
  <c r="Q82" i="1"/>
  <c r="O85" i="1"/>
  <c r="P85" i="1"/>
  <c r="N85" i="1"/>
  <c r="Q85" i="1"/>
  <c r="O89" i="1"/>
  <c r="P89" i="1"/>
  <c r="N89" i="1"/>
  <c r="Q89" i="1"/>
  <c r="P79" i="1" l="1"/>
  <c r="N79" i="1"/>
  <c r="Q79" i="1"/>
  <c r="O79" i="1"/>
  <c r="O73" i="1" l="1"/>
  <c r="P73" i="1"/>
  <c r="N73" i="1"/>
  <c r="Q73" i="1"/>
  <c r="P75" i="1" l="1"/>
  <c r="N75" i="1"/>
  <c r="Q75" i="1"/>
  <c r="O75" i="1"/>
  <c r="O77" i="1"/>
  <c r="P77" i="1"/>
  <c r="N77" i="1"/>
  <c r="Q77" i="1"/>
  <c r="P76" i="1"/>
  <c r="O76" i="1"/>
  <c r="N76" i="1"/>
  <c r="Q76" i="1"/>
  <c r="P78" i="1"/>
  <c r="O78" i="1"/>
  <c r="N78" i="1"/>
  <c r="Q78" i="1"/>
  <c r="P74" i="1"/>
  <c r="O74" i="1"/>
  <c r="N74" i="1"/>
  <c r="Q74" i="1"/>
  <c r="P70" i="1" l="1"/>
  <c r="O70" i="1"/>
  <c r="N70" i="1"/>
  <c r="Q70" i="1"/>
  <c r="P71" i="1"/>
  <c r="N71" i="1"/>
  <c r="Q71" i="1"/>
  <c r="O71" i="1"/>
  <c r="P72" i="1"/>
  <c r="O72" i="1"/>
  <c r="N72" i="1"/>
  <c r="Q72" i="1"/>
  <c r="P67" i="1" l="1"/>
  <c r="N67" i="1"/>
  <c r="Q67" i="1"/>
  <c r="O67" i="1"/>
  <c r="P68" i="1"/>
  <c r="O68" i="1"/>
  <c r="N68" i="1"/>
  <c r="Q68" i="1"/>
  <c r="O65" i="1"/>
  <c r="P65" i="1"/>
  <c r="N65" i="1"/>
  <c r="Q65" i="1"/>
  <c r="O69" i="1"/>
  <c r="P69" i="1"/>
  <c r="N69" i="1"/>
  <c r="Q69" i="1"/>
  <c r="P66" i="1"/>
  <c r="O66" i="1"/>
  <c r="N66" i="1"/>
  <c r="Q66" i="1"/>
  <c r="P62" i="1" l="1"/>
  <c r="O62" i="1"/>
  <c r="N62" i="1"/>
  <c r="Q62" i="1"/>
  <c r="P64" i="1"/>
  <c r="O64" i="1"/>
  <c r="N64" i="1"/>
  <c r="Q64" i="1"/>
  <c r="O61" i="1"/>
  <c r="P61" i="1"/>
  <c r="N61" i="1"/>
  <c r="Q61" i="1"/>
  <c r="P63" i="1"/>
  <c r="N63" i="1"/>
  <c r="Q63" i="1"/>
  <c r="O63" i="1"/>
  <c r="P58" i="1" l="1"/>
  <c r="O58" i="1"/>
  <c r="N58" i="1"/>
  <c r="P60" i="1"/>
  <c r="O60" i="1"/>
  <c r="N60" i="1"/>
  <c r="P59" i="1"/>
  <c r="N59" i="1"/>
  <c r="O59" i="1"/>
  <c r="Q58" i="1"/>
  <c r="Q60" i="1"/>
  <c r="Q59" i="1"/>
  <c r="P56" i="1" l="1"/>
  <c r="O56" i="1"/>
  <c r="N56" i="1"/>
  <c r="P55" i="1"/>
  <c r="N55" i="1"/>
  <c r="O55" i="1"/>
  <c r="O57" i="1"/>
  <c r="P57" i="1"/>
  <c r="N57" i="1"/>
  <c r="Q52" i="1"/>
  <c r="P52" i="1"/>
  <c r="O52" i="1"/>
  <c r="N52" i="1"/>
  <c r="Q46" i="1"/>
  <c r="P46" i="1"/>
  <c r="O46" i="1"/>
  <c r="N46" i="1"/>
  <c r="Q54" i="1"/>
  <c r="P54" i="1"/>
  <c r="O54" i="1"/>
  <c r="N54" i="1"/>
  <c r="Q51" i="1"/>
  <c r="P51" i="1"/>
  <c r="N51" i="1"/>
  <c r="O51" i="1"/>
  <c r="Q47" i="1"/>
  <c r="P47" i="1"/>
  <c r="N47" i="1"/>
  <c r="O47" i="1"/>
  <c r="Q56" i="1"/>
  <c r="Q49" i="1"/>
  <c r="N49" i="1"/>
  <c r="P49" i="1"/>
  <c r="O49" i="1"/>
  <c r="Q53" i="1"/>
  <c r="N53" i="1"/>
  <c r="P53" i="1"/>
  <c r="O53" i="1"/>
  <c r="Q55" i="1"/>
  <c r="Q48" i="1"/>
  <c r="P48" i="1"/>
  <c r="O48" i="1"/>
  <c r="N48" i="1"/>
  <c r="Q50" i="1"/>
  <c r="P50" i="1"/>
  <c r="O50" i="1"/>
  <c r="N50" i="1"/>
  <c r="Q57" i="1"/>
  <c r="Q45" i="1" l="1"/>
  <c r="N45" i="1"/>
  <c r="P45" i="1"/>
  <c r="O45" i="1"/>
  <c r="S11" i="1" l="1"/>
  <c r="R11" i="1"/>
  <c r="Q11" i="1"/>
  <c r="P11" i="1"/>
  <c r="O11" i="1"/>
  <c r="S10" i="1"/>
  <c r="R10" i="1"/>
  <c r="Q10" i="1"/>
  <c r="P10" i="1"/>
  <c r="O10" i="1"/>
  <c r="S9" i="1"/>
  <c r="R9" i="1"/>
  <c r="Q9" i="1"/>
  <c r="P9" i="1"/>
  <c r="O9" i="1"/>
  <c r="S8" i="1"/>
  <c r="R8" i="1"/>
  <c r="Q8" i="1"/>
  <c r="P8" i="1"/>
  <c r="O8" i="1"/>
  <c r="S7" i="1"/>
  <c r="R7" i="1"/>
  <c r="Q7" i="1"/>
  <c r="P7" i="1"/>
  <c r="O7" i="1"/>
  <c r="O21" i="1" l="1"/>
  <c r="N15" i="1"/>
  <c r="Q28" i="1" l="1"/>
  <c r="Q27" i="1"/>
  <c r="Q31" i="1"/>
  <c r="Q42" i="1"/>
  <c r="P42" i="1"/>
  <c r="O42" i="1"/>
  <c r="N42" i="1"/>
  <c r="Q44" i="1"/>
  <c r="P44" i="1"/>
  <c r="O44" i="1"/>
  <c r="N44" i="1"/>
  <c r="Q25" i="1"/>
  <c r="Q39" i="1"/>
  <c r="Q43" i="1"/>
  <c r="O43" i="1"/>
  <c r="P43" i="1"/>
  <c r="N43" i="1"/>
  <c r="Q37" i="1"/>
  <c r="Q41" i="1"/>
  <c r="Q21" i="1"/>
  <c r="Q19" i="1"/>
  <c r="Q16" i="1"/>
  <c r="Q20" i="1"/>
  <c r="Q26" i="1"/>
  <c r="N39" i="1"/>
  <c r="O39" i="1"/>
  <c r="P39" i="1"/>
  <c r="N41" i="1"/>
  <c r="O41" i="1"/>
  <c r="P37" i="1"/>
  <c r="O37" i="1"/>
  <c r="N37" i="1"/>
  <c r="P28" i="1"/>
  <c r="N28" i="1"/>
  <c r="O28" i="1"/>
  <c r="N31" i="1"/>
  <c r="O31" i="1"/>
  <c r="P31" i="1"/>
  <c r="P41" i="1"/>
  <c r="Q18" i="1"/>
  <c r="N21" i="1"/>
  <c r="P21" i="1"/>
  <c r="N23" i="1"/>
  <c r="P17" i="1"/>
  <c r="Q24" i="1"/>
  <c r="O20" i="1"/>
  <c r="O27" i="1"/>
  <c r="P27" i="1"/>
  <c r="N27" i="1"/>
  <c r="O22" i="1"/>
  <c r="Q15" i="1"/>
  <c r="O15" i="1"/>
  <c r="P15" i="1"/>
  <c r="O25" i="1"/>
  <c r="N25" i="1"/>
  <c r="P25" i="1"/>
  <c r="Q32" i="1" l="1"/>
  <c r="Q40" i="1"/>
  <c r="Q36" i="1"/>
  <c r="Q38" i="1"/>
  <c r="Q34" i="1"/>
  <c r="Q30" i="1"/>
  <c r="Q22" i="1"/>
  <c r="Q23" i="1"/>
  <c r="Q33" i="1"/>
  <c r="Q35" i="1"/>
  <c r="Q29" i="1"/>
  <c r="Q17" i="1"/>
  <c r="O19" i="1"/>
  <c r="P20" i="1"/>
  <c r="P19" i="1"/>
  <c r="N19" i="1"/>
  <c r="N20" i="1"/>
  <c r="O16" i="1"/>
  <c r="N16" i="1"/>
  <c r="P26" i="1"/>
  <c r="P16" i="1"/>
  <c r="O26" i="1"/>
  <c r="N26" i="1"/>
  <c r="N32" i="1"/>
  <c r="O35" i="1"/>
  <c r="N36" i="1"/>
  <c r="P30" i="1"/>
  <c r="O32" i="1"/>
  <c r="N29" i="1"/>
  <c r="O36" i="1"/>
  <c r="P29" i="1"/>
  <c r="O29" i="1"/>
  <c r="P32" i="1"/>
  <c r="P36" i="1"/>
  <c r="O30" i="1"/>
  <c r="P35" i="1"/>
  <c r="P33" i="1"/>
  <c r="O33" i="1"/>
  <c r="N33" i="1"/>
  <c r="O38" i="1"/>
  <c r="P38" i="1"/>
  <c r="N38" i="1"/>
  <c r="N30" i="1"/>
  <c r="N35" i="1"/>
  <c r="O34" i="1"/>
  <c r="N34" i="1"/>
  <c r="P34" i="1"/>
  <c r="N40" i="1"/>
  <c r="P40" i="1"/>
  <c r="O40" i="1"/>
  <c r="N18" i="1"/>
  <c r="P18" i="1"/>
  <c r="O18" i="1"/>
  <c r="P23" i="1"/>
  <c r="O23" i="1"/>
  <c r="N24" i="1"/>
  <c r="N17" i="1"/>
  <c r="O17" i="1"/>
  <c r="N22" i="1"/>
  <c r="P24" i="1"/>
  <c r="O24" i="1"/>
  <c r="P2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tc={B1168E3B-E0C8-46F0-BFEC-9A345C881154}</author>
  </authors>
  <commentList>
    <comment ref="C21" authorId="0" shapeId="0" xr:uid="{B1168E3B-E0C8-46F0-BFEC-9A345C88115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no aparece matriz 38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D7" authorId="0" shapeId="0" xr:uid="{00000000-0006-0000-0300-000001000000}">
      <text>
        <r>
          <rPr>
            <sz val="9"/>
            <color indexed="81"/>
            <rFont val="Tahoma"/>
            <family val="2"/>
          </rPr>
          <t xml:space="preserve">Deficiencia, Falla, Inadecuacion, sin el cumplimiento, por fuera de los requerimientos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tc={DCD0C177-2721-458A-AF43-62048654D908}</author>
  </authors>
  <commentList>
    <comment ref="I109" authorId="0" shapeId="0" xr:uid="{DCD0C177-2721-458A-AF43-62048654D908}">
      <text>
        <t>[Comentario encadenado]
Su versión de Excel le permite leer este comentario encadenado; sin embargo, las ediciones que se apliquen se quitarán si el archivo se abre en una versión más reciente de Excel. Más información: https://go.microsoft.com/fwlink/?linkid=870924
Comentario:
    Cruzar con matriz del portatil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<sst xmlns="http://schemas.openxmlformats.org/spreadsheetml/2006/main" count="5334" uniqueCount="1391">
  <si>
    <t>MATRIZ GENERAL DE RIESGOS POR PROCESO</t>
  </si>
  <si>
    <t>F-FI-1382
V.4</t>
  </si>
  <si>
    <t>Mision</t>
  </si>
  <si>
    <t>Vision</t>
  </si>
  <si>
    <t>La SDSCJ, lidera y coordina acciones para promover la convivencia pacífica, la seguridad y el acceso a la justicia, trabajando en conjunto con los organismos de seguridad, entidades y diferentes actores de la comunidad. Bajo un enfoque preventivo y el uso de tecnología, busca mejorar la confianza ciudadana y una respuesta efectiva ante emergencias para el bienestar de Bogotá.</t>
  </si>
  <si>
    <t>En 2028 la SDSCJ, será reconocida como una institución líder en el impulso y la participación de iniciativas para la promoción y preservación de la seguridad ciudadana. Con altos estándares de calidad y eficiencia en la entrega de sus servicios, que fortalezcan la confianza de los ciudadanos en una estrategia integral de convivencia, seguridad y acceso a la justicia.</t>
  </si>
  <si>
    <t>Objetivos estrategicos</t>
  </si>
  <si>
    <t>1. Contribuir en la gestión de conflictos, el fortalecimiento de convivencias pacíficas y relaciones armónicas en las comunidades para propiciar la construcción de confianza.
2. Contribuir al mejoramiento de las condiciones de seguridad mediante la articulación interinstitucional, la cooperación ciudadana y el uso estratégico de datos para la comprensión integral del territorio y el fortalecimiento de la intervención territorial.
3. Formalizar el sistema distrital de justicia con enfoque restaurativo en Bogotá, que articule los actores públicos, comunitarios y sociales en el marco de una justicia que resuelve, restaura y reintegra. 
4. Fortalecer la estructura y las capacidades del modelo operativo de seguridad y emergencias para optimizar la toma de decisiones, la predicción y la respuesta coordinada, eficiente y eficaz a incidentes en la ciudad de Bogotá
5. Mejorar la gestión y la eficiencia organizacional, para el fortalecimiento de las capacidades de los organismos de vigilancia policial, funciones militares y otras de apoyo a la seguridad, la convivencia y justicia de Bogotá.
6. Fortalecer las capacidades organizacionales para implementar la estrategia, optimizar los procesos, y mejorar las prácticas de gestión que garanticen una operación más eficiente, eficaz, orientada al logro de los propósitos institucionales.</t>
  </si>
  <si>
    <t>HOJA RESUMEN</t>
  </si>
  <si>
    <t>Consecutivo Riesgo</t>
  </si>
  <si>
    <t>Proceso</t>
  </si>
  <si>
    <t>Descripción de Riesgo</t>
  </si>
  <si>
    <t>Riesgo Inherente</t>
  </si>
  <si>
    <t>No. Control</t>
  </si>
  <si>
    <t>Descripcion del Control</t>
  </si>
  <si>
    <t>Periodicidad</t>
  </si>
  <si>
    <t>Evaluación global de los controles (sobre 50)</t>
  </si>
  <si>
    <t>Riesgo Residual</t>
  </si>
  <si>
    <t>Tratamiento del Riesgo residual</t>
  </si>
  <si>
    <t>Monitoreo</t>
  </si>
  <si>
    <t>¿Se afecta la Continuidad del Negocio?</t>
  </si>
  <si>
    <t xml:space="preserve">Reporte Líderes Operativos
 (1ra línea)	</t>
  </si>
  <si>
    <t xml:space="preserve">Reporte Seguimiento OAP
 (2da línea)	</t>
  </si>
  <si>
    <t>Reporte Seguimiento OCI
(3ra línea)</t>
  </si>
  <si>
    <t xml:space="preserve">Acceso y Fortalecimiento a la Justicia </t>
  </si>
  <si>
    <t>Por Definir</t>
  </si>
  <si>
    <t xml:space="preserve">✅ NO se reporta materialización del riesgo de gestion
📎 Evidencias esperadas: 2
📂 Evidencias entregadas: 4
📝 Listado de evidencias entregadas:
Evidencia 1 listado de asistencia jornada del 02 de agosto-Acta de la jornada del 02 de agosto
Evidencia 2: listado de asistencia jornada del 14 de agosto- Acta de las jornadas 14,15y 28 de agosto
Evidencia 3: listado de asistencia jornada del 15 de agosto_
Evidencia 4: listado de asistencia jornada del 28 de agosto
🔍 Análisis de las evidencias:
Se realizaron 4 jornadas de fortalecimiento de capacidades, dirigidas a los miembros de la Dirección de Acceso a la Justicia. El control establece que se realizarán al menos 2 de estas actividades por trimestre; por tanto, las evidencias presentadas cumplen de sobra para considerar el control como implementado. </t>
  </si>
  <si>
    <t>No se evidencia materialización de riesgo reportado por el proceso, las evidencias cumplen en cantidad y estan de acuerdo con la definición del control: se sugiere que se aporten las temáticas y soporte de la comprebsión del conocimiento</t>
  </si>
  <si>
    <t xml:space="preserve">       </t>
  </si>
  <si>
    <t>R1AJ</t>
  </si>
  <si>
    <t xml:space="preserve">✅ [NO se reporta materialización del riesgo de gestion
📎 Evidencias esperadas: 48
📂 Evidencias entregadas: 
📝 Listado de evidencias entregadas:
Evidencia 1:Informes 16 Casas de Justicia Julio
Evidencia 2:Informes 16 Casas de Justicia Agosto
Evidencia 3: Informes 16 Casas de Justicia Septiembre
🔍 Análisis de las evidencias:
Se adjuntan las evidencias de los 48 informes en formato F-AJ-370 "INFORME MENSUAL SOBRE LA ATENCIÓN DE LAS ENTIDADES OPERADORAS EN LA CASA DE JUSTICIA ", remitidas por los referentes de las 16 Casas de Justicia, correspondientes a los meses julio, agosto y septiembre. Se registran las evidencias completas, por lo que el control se puede considerar implementado. </t>
  </si>
  <si>
    <t>No se evidencia materialización de riesgo reportado por el proceso, se verificó la cantidad de informes anexados, no se pudo ingresar  alink de cargue. Aunque la cantidad cumple con la meta del control se sugiere contar con un informe consolidado de observaciones y/o notas, que permita identificar posibles mejoras en la gestión de las casas de justicia, que garantice la confianza ciudadana.</t>
  </si>
  <si>
    <t xml:space="preserve">✅ [NO se reporta materialización del riesgo de gestion
📎 Evidencias esperadas: 1
📂 Evidencias entregadas: 1
📝 Listado de evidencias entregadas:
Evidencia 1:Base de seguimiento PQR´S
Evidencia 2: _______________________________
Evidencia 3: _______________________________
Evidencia 4: _______________________________
🔍 Análisis de las evidencias:
Se reporta como evidencia la base de seguimiento de PQR´s en la cual se registran las 536 solicitudes recibidas por la Dirección de Acceso a la Justicia, durante el trimestre. En la base se registran datos varios, como la fecha de radicación de la petición, fecha máxima de respuesta, fecha en que se brindó respuesta a cada uno y radicado de salida. Durante el trimestre se tramitaron en términos el 100% de las peticiones recibidas, las pendientes se encuentran en término para responder, por lo que tenemos 0% de incumplimiento.  </t>
  </si>
  <si>
    <t>No se evidencia materialización de riesgo reportado por el proceso; no obstnte se idenfica que el control presentó una desviación al presentar un radicado con respuesta extemporanea  (1-2025-65018), por lo que se sugiere tomar las medias necesarias para garantizar las respuestas a las PQR en tiempos de ley.</t>
  </si>
  <si>
    <t>R2AJ</t>
  </si>
  <si>
    <t xml:space="preserve">✅ [NO) se reporta materialización del riesgo de gestion
📎 Evidencias esperadas: 0
📂 Evidencias entregadas:0
📝 Listado de evidencias entregadas:
Evidencia 1:_______________________________
Evidencia 2: _______________________________
Evidencia 3: _______________________________
Evidencia 4: _______________________________
🔍 Análisis de las evidencias:
Durante el trimestre no se presentan evidencias. La temporalidad del control es anual. </t>
  </si>
  <si>
    <t xml:space="preserve">No se encuentran evidencias de la gestión del control en la carpeta definida para tal fin teniendo en cuenta que el control es anual
</t>
  </si>
  <si>
    <t xml:space="preserve">✅ [NO se reporta materialización del riesgo de gestion
📎 Evidencias esperadas: 2
📂 Evidencias entregadas: 2
📝 Listado de evidencias entregadas:
Evidencia 1:Base seguimiento a solicitudes de mantenimiento de equipamientos propios 
Evidencia 2: Base seguimiento a solicitudes de mantenimiento de equipamientos en arriendo 
Evidencia 3: _______________________________
Evidencia 4: _______________________________
🔍 Análisis de las evidencias:
Durante el trimestre se realizaron 21 requerimientos de mantenimiento a la Dirección de Bienes relacionadas a los equipamientos en arriendo, y 56 relacionadas a los equipamientos propios. En las bases se evidencia el seguimiento realizado a cada una de ellas, por lo que se puede considerar el control implementado. </t>
  </si>
  <si>
    <t>No se evidencia materialización de riesgo reportado por el proceso, el control es consistente con lo planeado</t>
  </si>
  <si>
    <t>R3AJ</t>
  </si>
  <si>
    <t xml:space="preserve">✅ [NO se reporta materialización del riesgo de gestion
📎 Evidencias esperadas:0
📂 Evidencias entregadas: 0
📝 Listado de evidencias entregadas:
Evidencia 1:_______________________________
Evidencia 2: _______________________________
Evidencia 3: _______________________________
Evidencia 4: _______________________________
🔍 Análisis de las evidencias: No se registra evidencia durante el trimestre, la periodicidad del control es semestral. 
</t>
  </si>
  <si>
    <t>No se evidencia materialización de riesgo reportado por el proceso, por periodicidad este control no tiene reporte en este periodo</t>
  </si>
  <si>
    <t>No se evidencia materialización de riesgo reportado por el proceso, no obstante se solicita verificar el alcance y efetividad del control, ya que de acuerdo con la matriz entregada, hay varios pqr con respuestas extemporaneas</t>
  </si>
  <si>
    <t>No se evidencia materialización de riesgo reportado por el proceso, el control se ejecuta conforme a lo planeado</t>
  </si>
  <si>
    <t>No se evidencia materialización de riesgo reportado por el proceso, las actividades del control se desarrollan, en doble jornada, el fortalecimientod e los conocimientos , se sugiere dejar evidencia de las temáticas trabajadas</t>
  </si>
  <si>
    <t>R4AJ</t>
  </si>
  <si>
    <t xml:space="preserve">No se evidencia materialización de riesgo reportado por el proceso, el control tienen seguimiento anual, por lo que no es indispensable dejar evidencia </t>
  </si>
  <si>
    <t>✅ [NO/SI] se reporta materialización del riesgo de gestion
📎 Evidencias esperadas: [Número esperado de evidencias]
📂 Evidencias entregadas: [Número real de evidencias]
📝 Listado de evidencias entregadas:
Evidencia 1:_______________________________
Evidencia 2: _______________________________
Evidencia 3: _______________________________
Evidencia 4: _______________________________
🔍 Análisis de las evidencias:
Describa aquí si las evidencias cumplen, si presentan falencias, si requieren ajustes o si son suficientes para considerar el control como implementado</t>
  </si>
  <si>
    <t xml:space="preserve">No se evidencia materialización de riesgo reportado por el proceso, el control tienen seguimiento semestral, por lo que no es indispensable dejar evidencia </t>
  </si>
  <si>
    <t>✅ [NO] se reporta materialización del riesgo de corrupción 
📎 Evidencias esperadas: [Número esperado de evidencias]
📂 Evidencias entregadas: [30]
📝 Listado de evidencias entregadas:
Evidencia 1: Actas de reunión, listados de asistencia
Evidencia 2:Documentos que soportan las jornadas
Evidencia 3: _______________________________
Evidencia 4: _______________________________
🔍 Análisis de las evidencias:
Durante este periodo se realizaron jornadas de capacitación, sensibilización o inducción a los profesionales del  Programa Distrital de Justicia Juvenil Restaurativa (PDJJR), de caracter presencial y virtual. Desde el DRPA se a brindado formación a a las Casas de Justicia (CRI y UMC), con capacitaciones en enfoque y prácticas restaurativas en perspectivas de PISCCJ, fortaleciendo competencias relacionales, atención y mediación restaurativas que previenen inconformidades ciudadanas. Asimismo, los equipos del DRPA reciben talleres de didácticas restaurativa y entrenamientos en círculos de paz consolidan habilidades éticas y metodológicas en prevención y gestión de conflictos, promoviendo y entrenando escucha activa, reconocimiento y reparación de vínculos, minimizando riesgos reputacionales por deficiencias en la prestación del servicio.</t>
  </si>
  <si>
    <t>No se evidencia materialización de riesgo reportado por el proceso, se aorta carpeta compartida con 30 archivos con documentos asociados a procesos de capacitación</t>
  </si>
  <si>
    <t>R1AR</t>
  </si>
  <si>
    <t>Atención y Relación con el Ciudadano</t>
  </si>
  <si>
    <t xml:space="preserve">✅ NO se reporta materialización del riesgo de gestion.
📎 Evidencias esperadas: 14 Alertas y 14 Cierres
📂 Evidencias entregadas: 14 Alertas y 14 Cierres
📝 Listado de evidencias entregadas:
Evidencia 1:Diligenciamiento semanal del F-AR-1435 “Matriz de seguimiento y Alertas del trámite de las PQRSDF.
Evidencia 2: Muestra de correos electrónicos enviados semanalmente.
Evidencia 3: Diligenciamiento semanal del F-AR-1435 “Matriz de seguimiento y Alertas del trámite de las PQRSDF vencidas.
Evidencia 4: Muestra de correos electrónicos enviados semanalmente.
Evidencia 5: Consolidado del formato F-AR-1435 “Matriz de seguimiento y Alertas del trámite de las PQRSDF
🔍 Análisis de las evidencias:
Se cumple con el diligenciamiento y envío de la matriz de seguimiento y se realiza seguimiento a las peticiones alertadas y, en caso de no ser gestionadas, se reitera la alerta. Además, el sistema SIGA refuerza el proceso enviando alertas automáticas. Por lo cual, a la fecha no se requieren ajustes. 
Entre el 1 de julio y el 30 de septiembre se enviaron 160 correos a 25 dependencias, cubriendo 5.548 peticiones. Para mejorar los tiempos de respuesta, se amplió el periodo de alerta de 5 a hasta 10 días hábiles, lo que permitió mayor cobertura. También se enviaron 14 correos con alertas de cierre para 167 peticiones, de las cuales el 61,7 % fueron gestionadas por la Oficina C-4.
</t>
  </si>
  <si>
    <t>No se evidencia materialización de riesgo reportado por el proceso, debido al volumen de documentos anexados, (75 documentos), se complejisa una revisión concluyente del alcance del control</t>
  </si>
  <si>
    <t>N.A. para el presente trimestre debido a que su periodicidad es semestral y la fecha límite para realizar la actividad es el 31 de diciembre de 2025.</t>
  </si>
  <si>
    <t>✅ NO se reporta materialización del riesgo de gestion.
📎 Evidencias esperadas: 3 correos, 1 captura de pantalla.
📂 Evidencias entregadas: 3 correos, 1 captura de pantalla.
📝 Listado de evidencias entregadas:
Evidencia 1:Correos de aprobación y publicación.
Evidencia 2: Captura de pantalla con la fecha de publicación.
🔍 Análisis de las evidencias:
Se realizó la construcción, aprobación y publicación del informe mensual de gestión de peticiones dentro de los termino establecidos, no se materializaron riesgos ni se observaron falencias.</t>
  </si>
  <si>
    <t>No se evidencia materialización de riesgo reportado por el proceso, el contro se ejecuta conforme a lo planaeado</t>
  </si>
  <si>
    <t>Control Disciplinario</t>
  </si>
  <si>
    <t>✅ [NO] se reporta materialización del riesgo de gestion
📎 Evidencias esperadas: 4
📂 Evidencias entregadas: 4
📝 Listado de evidencias entregadas:
Evidencia 1:Matriz Autos y procesos activos con corte al 30 de septiembre 2025
Evidencia 2: Acta reunión de seguimiento julio 2025
Evidencia 3: Acta reunión de seguimiento agosto 2025
Evidencia 4: Acta reunión de seguimiento septiembre 2025
🔍 Análisis de las evidencias:
De conformidad con los controles establecidos, para el trimestre 3 de 2025 la OCDI adelantó el seguimiento mensual de los procesos disciplinarios que cursan en la oficina, con cada uno de los abogados instructores. Se evidencia que durante este periodo de tiempo las notificaciones se desarrollaron con normalidad, en concordancia con las garantías constitucionales del debido proceso y derecho a la defensa.
No obstante, se precisa que, en el seguimiento registrado con corte al 30 de septiembre, se tomaron decisiones de tramite de los 254 procesos disciplinarios activos.</t>
  </si>
  <si>
    <t>Direccionamiento Estratégico</t>
  </si>
  <si>
    <t>✅ [NO] se reporta materialización del riesgo de gestion
📎 Evidencias esperadas: 1
📂 Evidencias entregadas: 1 archivo excel
📝 Listado de evidencias entregadas:
Evidencia 1:Archivo excel "REPORTE DE VIABILIZACIONES A 30 DE SEPTIEMBRE"
🔍 Análisis de las evidencias:
Durante el trimestre comprendido entre julio y septiembre, se realizó el control establecido para mitigar el riesgo relacionado con la verificación de la consistencia entre las viabilidades de certificados de disponibilidad presupuestal (CDP) y el Plan Anual de Adquisiciones (PAA).
Como evidencia de la ejecución del control, se adjunta el reporte de viabilizaciones extraído de SICAPITAL – SISCO, en el cual se puede observar lo siguiente:
Fila J: Se evidencia la intervención del analista asignado en la OAP, quien realiza la verificación de cada solicitud recibida, asegurando la consistencia de la información frente al PAA.
Fila K: Corresponde al periodo de análisis (julio a septiembre), lo que permite delimitar temporalmente la ejecución del control.
Fila L: Se registran las observaciones del analista respecto a cada solicitud. En esta columna se puede identificar si la viabilidad fue aprobada o devuelta, junto con la razón específica de la devolución en caso de inconsistencias.
Fila P: Muestra el estado final de la viabilización, confirmando si fue gestionada correctamente o si requirió anulación.
La trazabilidad de estas observaciones y decisiones permite concluir que el riesgo fue gestionado adecuadamente y no se materializó, dado que las inconsistencias fueron detectadas oportunamente y se tomaron las acciones correctivas correspondientes.</t>
  </si>
  <si>
    <t>✅ [NO] se reporta materialización del riesgo de gestion
📎 Evidencias esperadas: 24
📂 Evidencias entregadas: 3 Carpetas
📝 Listado de evidencias entregadas:
Evidencia 1: Carpeta 01. Julio
Evidencia 2: Carpeta 02. Agosto
Evidencia 3: Carpeta 03. Septiembre
🔍 Análisis de las evidencias:
De acuerdo con las recomendaciones recibidas, los formatos F-DE-1374 y F-DE-1530 se encuentran actualmente en proceso de actualización, con el fin de incluir el visto bueno por parte de las gerencias. Por esta razón, dichos formatos no se incluyen en el presente reporte.
No obstante, los controles se han realizado mediante el envío de correos electrónicos, solicitando directamente la información a los gerentes de proyecto.
Como evidencia de este proceso, se anexan tres carpetas (una por cada mes), cada una de las cuales contiene:
Formatos (Enviados): Documentos enviados a los responsables de cada proyecto.
Entregas (por parte de cada proyecto): Información recibida en respuesta a los formatos.
Observaciones: Correos enviados a los gerentes y enlaces de los proyectos y observaciones realizadas por la OAP.
Es importante señalar que, hasta la fecha, no se han recibido la totalidad de información por parte de los proyectos y por ende no se han emitido observaciones a las áreas correspondientes durante el mes de septiembre, motivo por el cual no se presentan anexos para dicho periodo.</t>
  </si>
  <si>
    <t>No se evidencia materialización de riesgo reportado por el proceso, tres carpetas con: 30 documentos para julio,  39 en agosto y 3 en septiembre. no obstante, el contro se ejecuta conforme a lo planaeado</t>
  </si>
  <si>
    <t>R2FI</t>
  </si>
  <si>
    <t>Fortalecimiento Institucional</t>
  </si>
  <si>
    <t xml:space="preserve">No se reporta materialización del riesgo de gestión
Para el tercer trimestre se reporta en el formato establecido F-FI-1399 Seguimiento y control ambiental tres equipamientos en los que se priorizo la elaboración del formato teniendo en cuenta la generación de residuos peligrosos y el manejo que debe realizarse. 
Visita de seguimiento y control en los siguientes equipamientos: 
•	CÁRCEL DISTRITAL 
•	C4 
•	CENTRO ESPECIAL DE RECLUSIÓN 
</t>
  </si>
  <si>
    <t>No se evidencia materialización de riesgo reportado por el proceso, el control cumple con lo planificado, se verifican tres archivos formato 1399</t>
  </si>
  <si>
    <t xml:space="preserve">No se reporta materialización del riesgo de gestión
Durante el tercer trimestre de 2025 se realizaron dos reportes a los entes de control, conforme a los compromisos y periodicidades establecidas, así:
•	Elementos plásticos de un solo uso: con periodicidad semestral, presentado en el mes de julio junto con el informe de reducción. Se adjunta certificación de envío ante la Secretaría Distrital de Ambiente e informe.
•	Seguimiento al Plan de Acción PIGA (Resolución 3179 de 2023): con periodicidad semestral, remitido a la Secretaría Distrital de Ambiente, en cumplimiento de lo dispuesto en la Resolución 3179 de 2023; se adjunta certificación de envío ante la Secretaría Distrital de Ambiente y matriz de seguimiento.
</t>
  </si>
  <si>
    <t>No se evidencia materialización de riesgo reportado por el proceso, el control cumple con lo planificado, se verificaron los certificados de la Sec de Ambiente cumpiendo asi lo lienamientos normativos</t>
  </si>
  <si>
    <t xml:space="preserve">No se reporta materialización del riesgo de gestión
Durante el tercer trimestre de 2025 se realizaron dos reportes a los entes de control, conforme a los compromisos y periodicidades establecidas, así:
•	Informe trimestral de aprovechamiento de residuos: con periodicidad trimestral, presentado ante la Unidad Administrativa Especial de Servicios Públicos (UAESP). Se adjunta informe.
•	Informe semestral de actividades para el aprovechamiento de residuos: con periodicidad semestral, presentado igualmente ante la Unidad Administrativa Especial de Servicios Públicos (UAESP). Se adjunta informe.
</t>
  </si>
  <si>
    <t>No se evidencia materialización de riesgo reportado por el proceso, el control cumple con lo planificado, las evidencias corresponden a la gestión del 1 er semestre, clarificar si el reporte se realiza en el tercer trimestre</t>
  </si>
  <si>
    <t xml:space="preserve">
No se reporta materialización del riesgo de gestión
Se realiza el seguimiento ambiental para el cumplimiento normativo ambiental en el manejo de sustancias químicas y residuos peligrosos generados durante el mantenimiento de vehículos por lo cual se verifica la documentación y se carga en el respectivo control para los siguientes talleres: 
•	TALLER YAMAHA 
•	TALLER TOYOTA BLINDADOS 
</t>
  </si>
  <si>
    <t>No se evidencia materialización de riesgo reportado por el proceso, el control cumple con lo planificado, se verificaron los certificados y documentos complementarios que soportan la gestion adecuada del control</t>
  </si>
  <si>
    <t xml:space="preserve">No se reporta materialización del riesgo de gestión
Para el tercer trimestre se realiza visita de seguimiento ambiental en los talleres de mantenimiento de vehículos contratados por parte de la SDSCJ haciendo los respectivos recorridos y verificando el cumplimiento normativo ambiental. 
•	ACTA DE VISITA TALLER YAMAHA 
•	ACTA DE VISITA TALLER TOYOTA BLINDADOS 
</t>
  </si>
  <si>
    <t>No se evidencia materialización de riesgo reportado por el proceso, el control cumple con lo planificado, se verifican dos acta de reunión, con lo cual se evidencia la adecuada gestión del control</t>
  </si>
  <si>
    <t>✅ [NO] se reporta materialización del riesgo de gestion
📎 Evidencias esperadas:7
📂 Evidencias entregadas: 7
📝 Listado de evidencias entregadas:
Evidencia 1:_Resultados furag_16-06-2025
Evidencia 2: _Recomendaciones furag 2024-2025
Evidencia 3: __Actas de reunion de actualziacion _
Evidencia 4: __Acta del comite de gestiony desempeño 
🔍 Análisis de las evidencias:
Las evidencias reflejan la revisión y autorización de los contenidos abordados en las reuniones de seguimiento al FURAG, planes de sostenibilidad y acciones de mejora institucional, conforme a los lineamientos estratégicos y directrices institucionales. Esto permite demostrar el control y trazabilidad de las verificaciones y aprobaciones efectuadas en los diferentes espacios de planeación y gestión de la entidad.</t>
  </si>
  <si>
    <t>No se evidencia materialización de riesgo reportado por el proceso, el control cumple con lo planificado, se verificaron los documentos aportados, evidenciando una adecuada gestión del control</t>
  </si>
  <si>
    <t>R1GC</t>
  </si>
  <si>
    <t>Gestión de Comunicaciones Estratégicas</t>
  </si>
  <si>
    <t>No se materializó.
📎 Evidencias esperadas: Numero de aprobaciones depende de las actividades ejecutadas a diario
📂 Evidencias entregadas: 2
📝 Listado de evidencias entregadas:
Evidencia 1: Certificados de comunicados de prensa consolidado del trimestre a reportar, el cual contiene la relacion de dias que fue necesario ejecutar la actividad
Evidencia 2: Matriz con los comunicados de prensa, fecha, tematica e hiperviculo con el detalle de cada uno
🔍 Análisis de las evidencias:
Las evidencias reflejan la revision y autorizacion de  de  los los contenidos publicados en medios de comunicacion, la cual se hizo conforme a los lineamientos estrategicos de comunicacion y directrices institucionales. Todo ello permite demostrar el control y trazabilidad de las verificaciones y aprobaciones de los contenidos publicados en los diferentes medios de comunicacion.</t>
  </si>
  <si>
    <t>No se materializó.
📎 Evidencias esperadas: Numero de aprobaciones depende de las actividades ejecutadas a diario
📂 Evidencias entregadas: 2
📝 Listado de evidencias entregadas:
Evidencia 1: Certificados de redes sociales consolidado del trimestre a reportar, el cual contiene el detalle de cada publicacion aprobada
Evidencia 2:Reporte de RRSS del trimetre
🔍 Análisis de las evidencias:
 Las evidencias reflejan la revision y autorizacion de los contenidos a publicar en las redes sociales de la entidad, la cual se hizo conforme a los lineamientos estrategicos de comunicacion y directrices institucionales. Todo ello permite demostrar el control y trazabilidad de las verificaciones y aprobaciones de los contenidos publicados en las RRSS</t>
  </si>
  <si>
    <t>No se materializó.
📎 Evidencias esperadas: Numero de aprobaciones depende de las actividades ejecutadas a diario
📂 Evidencias entregadas: 2
📝 Listado de evidencias entregadas:
Evidencia 1: Certificados de contenidos web consolidado del trimestre a reportar, el cual contiene el detalle de los contenidos publicados
Evidencia 2: Matriz que resume cada una de las publicaciones con enlace, fecha y tematica
🔍 Análisis de las evidencias:
Las evidencias reflejan la revision y autorizacion de publicacion de  los banners, noticias, archivos multimedia y/o de videos publicados en la página web, la cual se hizo conforme a los lineamientos estrategicos de comunicacion y directrices institucionales. Todo ello permite demostrar el control y trazabilidad de las verificaciones y aprobaciones de los contenidos publicados en la pagina web</t>
  </si>
  <si>
    <t>No se evidencia materialización de riesgo reportado por el proceso, el control cumple con lo planificado, se verificaron los documentos aportados, evidenciando una adecuada gestión del control, no obtante se sugiere actualizar el certificado de contenidos web expedido por contratista</t>
  </si>
  <si>
    <t>No se materializó.
📎 Evidencias esperadas: Numero de solicitudes depende de las necesidades de las areas
📂 Evidencias entregadas: 2
📝 Listado de evidencias entregadas:
Evidencia 1: Carpeta de solicitudes y productos 
Evidencia 2: Muestra de solicitudes mediante correo electronico por parte de lideres de procesos
🔍 Análisis de las evidencias:
Las evidencias reflejan la trazabilidad y el flujo por el que deben pasar las solicitudes de comunicacion, esto refleja el control en cuanto a la pertinencia de la informacion solicitada, asi como los sopórtes de los productos solicitados y entregados</t>
  </si>
  <si>
    <t>R1GE</t>
  </si>
  <si>
    <t>Gestión de Emergencias</t>
  </si>
  <si>
    <t>✅ [NO/SI] NO
📎 Evidencias esperadas: 3 informes
📂 Evidencias entregadas: 3 informes
📝 Listado de evidencias entregadas:
Evidencia 1: Se adjunta el informe del mes de julio.
Evidencia 2: Se adjunta el informe del mes de junio.
Evidencia 3: Se adjunta el informe del mes de mayo.
🔍 Análisis de las evidencias:
Teniendo en cuenta que los informes se reciben mes vencido, para este periodo se entregan los informes de mayo, junio y julio. Los de agosto y septiembre se entregarán en el siguiente trimetres. Así mismo, se aplicaron las ANS requeridos conforme con el desarrollo normal del contrato.</t>
  </si>
  <si>
    <t>No se evidencia materialización de riesgo reportado por el proceso, el control cumple con lo planificado, se verificaron los 3 documentos aportados, evidenciando una adecuada gestión del control, no obstante por oportunidad, se debió anexar el infomre de agosto, si es mes vencido (es decir, junio julio y agosto)</t>
  </si>
  <si>
    <t>✅ [NO/SI] NO
📎 Evidencias esperadas: 3
📂 Evidencias entregadas: 3
📝 Listado de evidencias entregadas:
Evidencia 1: Carpeta con los informes de seguimiento para el mes de julio
Evidencia 2: Carpeta con los informes de seguimiento para el mes de agosto
Evidencia 3: Carpeta con los informes de seguimiento para el mes de septiembre
🔍 Análisis de las evidencias:
El el periodo de ejecución del control, no se materializó el riesgo, la jefatura realizaó el seguimiento semanal a la disponibilidad de potencia eléctrica UPS, en la Sur y en el CAD, conforme con los informes que se adjuntan.</t>
  </si>
  <si>
    <t>No se evidencia materialización de riesgo reportado por el proceso, el control cumple con lo planificado, se verificaron los documentos aportados, evidenciando una adecuada gestión del control. Se verificaron 13 informes semanales anexados</t>
  </si>
  <si>
    <t>R2GE</t>
  </si>
  <si>
    <t>No se encontraron evidencias en la carpeta definida para tal fin, no se puede conceptualizar sobre el riesgo.</t>
  </si>
  <si>
    <t>✅ [NO/SI] se reporta materialización del riesgo de gestion
📎 Evidencias esperadas: 43
📂 Evidencias entregadas: 43
📝 Listado de evidencias entregadas:
Evidencia 1:Listado de asistencia de las capacitaciones adelantadas durante el periodo, se entregan organizadas por mes y clasificadas entre Despacho y Recepción.
🔍 Análisis de las evidencias:
Se adelantaron las capacitaciones requeridas en los diferentes temas a cargo del C4; Rappid S.O.S, Atención al ciudadano, Creación de Incidentes, Logueo, ebtre otros.</t>
  </si>
  <si>
    <t>No se evidencia materialización de riesgo reportado por el proceso, el control cumple con lo planificado, se verificaron los documentos aportados, evidenciando una adecuada gestión del control, no obstan solo se identificaron listas de asistencia, por loq ue se sugiere anexar los documentos de las capacitaciones.</t>
  </si>
  <si>
    <t>No se evidencia materialización de riesgo reportado por el proceso, el control cumple con lo planificado, se verificaron los documentos aportados, evidenciando una adecuada gestión del control, no obstante, se considera procedente contar con el informe de agosto ya que se anexan los del trimestre anterior (mayo y junio)</t>
  </si>
  <si>
    <t>No se evidencia materialización de riesgo reportado por el proceso, el control cumple con lo planificado, se verificaron los documentos aportados, evidenciando una adecuada gestión del control.</t>
  </si>
  <si>
    <t>No se evidencia materialización de riesgo reportado por el proceso, el control cumple con lo planificado, se verificaron los documentos aportados, evidenciando una adecuada gestión del control, se sugiere verificar el control respecto del riesgo R2GE control No 4</t>
  </si>
  <si>
    <t>R1GD</t>
  </si>
  <si>
    <t>Gestión Documental</t>
  </si>
  <si>
    <t>✅ NO se reporta materialización del riesgo de gestion
📎 Evidencias esperadas: 3
📂 Evidencias entregadas: 3
📝 Listado de evidencias entregadas:
Evidencia 1: Listados de asistencia
Evidencia 2: Presentaciones
Evidencia 3: Plande capacitación
Evidencia 4: _______________________________
🔍 Análisis de las evidencias:
Durante el tercer trimestre se realizaron 3 capacitaciones , en donde se abordaron temas relacionados con los instrumentos archivisticos asi:
10-07-2025: Organización de Archivos Fisicos y Electronicos 
11-08-2025: Instrumentos Archivisticos
17-09-2025: Preservación Digital</t>
  </si>
  <si>
    <t>No se evidencia materialización de riesgo reportado por el proceso, el control cumple con lo planificado, se verificaron los documentos aportados, evidenciando una adecuada gestión del control, bo obstante que se recibieron 6 archivos: -ListadoInstrumentosArchivisticos,  ListadoAsistenciaArchivosFisicos, CapacitacionInstrumentosArchivisticos, PlanTrabajo2025Capacitacion, PreservaciónDigital y PreservaciónDigital2025</t>
  </si>
  <si>
    <t>✅ NO se reporta materialización del riesgo de gestion
📎 Evidencias esperadas: 1
📂 Evidencias entregadas: 1
📝 Listado de evidencias entregadas:
Evidencia 1: Plan de trabajo
Evidencia 2: _______________________________
Evidencia 3: _______________________________
Evidencia 4: _______________________________
🔍 Análisis de las evidencias:
De acuerdo con el plan de trabajo se estima que dichas visitas se realicen apartir del 01 de octubre de 2025.</t>
  </si>
  <si>
    <t xml:space="preserve">✅ NO se reporta materialización del riesgo de gestion
📎 Evidencias esperadas: 1
📂 Evidencias entregadas: 1
📝 Listado de evidencias entregadas:
Evidencia 1: Matriz de Préstamo y Consulta Documental_______________________________
Evidencia 2: _______________________________
Evidencia 3: _______________________________
Evidencia 4: _______________________________
🔍 Análisis de las evidencias:
Durante el tercer trimestre del 2025 y conforme a lo establecido en el documento Consulta y Préstamo de Documentos PD-GD-02, se dio respuesta a un total de 175 solicitudes de expedientes, de las cuales se realizó la recuperación física de 240 carpetas, para un total de 63.415 imágenes digitalizadas, la información se encuentra registrada en la base de datos 2025-PrestamoDocumental. </t>
  </si>
  <si>
    <t>R1GRF</t>
  </si>
  <si>
    <t>Gestión de Recursos Físicos al Servicio de la Entidad</t>
  </si>
  <si>
    <t>✅ NO se reporta materialización del riesgo de gestion
📎 Evidencias esperadas: 3
📂 Evidencias entregadas: 3
📝 Listado de evidencias entregadas:
Evidencia 1: Plan de trabajo
Evidencia 2: Cronograma toma física
Evidencia 3: Memorando toma física
Evidencia 4: _______________________________
🔍 Análisis de las evidencias:
De acuerdo al plan de trabajo 2025 la toma física se tiene programada para el último trimestre de la vigencia. Como evidencia se adjunta Plan de Trabajo 2025 y memorando enviado a las dependencias notificando de esta actividad.</t>
  </si>
  <si>
    <t>✅ NO se reporta materialización del riesgo de gestion
📎 Evidencias esperadas: 1
📂 Evidencias entregadas: 1
📝 Listado de evidencias entregadas:
Evidencia 1: Plan de trabajo
Evidencia 2: _______________________________
Evidencia 3: _______________________________
Evidencia 4: _______________________________
🔍 Análisis de las evidencias:
La capacitación para el segundo semestre de 2025, se tiene programada para realizarse en el último trimestre de 2025. Como se evidencia se adjunta plan de trabajo.</t>
  </si>
  <si>
    <t>✅ NO se reporta materialización del riesgo de gestion
📎 Evidencias esperadas: 1
📂 Evidencias entregadas: 1
📝 Listado de evidencias entregadas:
Evidencia 1: Comprobantes de traslado.
Evidencia 2: _______________________________
Evidencia 3: _______________________________
Evidencia 4: _______________________________
🔍 Análisis de las evidencias:
Se adjuntan los comprobantes de traslado tramitados durante el periodo.</t>
  </si>
  <si>
    <t>No se evidencia materialización de riesgo reportado por el proceso, el control cumple con lo planificado, se verificaron los documentos aportados, evidenciando una adecuada gestión del control, los soportes cuentan con un total de 720 documentos, se sugiere presentar un resumen que permita analizar y concluir de mejor manera</t>
  </si>
  <si>
    <t>Gestión de Tecnología de Información</t>
  </si>
  <si>
    <t xml:space="preserve">
✅ [NO se reporta materialización del riesgo de Gestion
📎 Evidencias esperadas: [2]
📂 Evidencias entregadas: [2]
📝 Listado de evidencias entregadas:
Evidencia 1: Ficha ficha Oracle
Evidencia 2: Ficha Técnica Conectividad
🔍 Análisis de las evidencias:
Durante el tercer trimestre del año 2025, la Dirección de Tecnologías y Sistemas de la Información (DTSI) dio continuidad al proceso de estructuración contractual en cumplimiento del Plan Anual de Adquisiciones (PAA), avanzando en la planeación, validación y formalización de procesos estratégicos para el fortalecimiento de la infraestructura tecnológica de la Entidad.
En este periodo se suscribieron y formalizaron diversos contratos orientados a la provisión de servicios profesionales especializados, infraestructura tecnológica, plataformas, soluciones en la nube y componentes de soporte TI, todos ellos con especificaciones técnicas previamente revisadas, ajustadas y aprobadas por las instancias competentes, garantizando su coherencia con las necesidades institucionales y los lineamientos de política pública en materia de Gobierno Digital.
Particularmente, se destacan los avances en los servicios de:
Soporte Oracle: renovación y actualización del servicio de soporte y mantenimiento para el licenciamiento perpetuo de los sistemas Oracle, asegurando la continuidad operativa de las bases de datos y componentes críticos de la plataforma institucional.
Conectividad: suscripción e inicio del Contrato No. SCJ-2110-2025 con la Empresa de Telecomunicaciones de Bogotá S.A. E.S.P. (ETB), mediante el cual se garantizan los servicios de conectividad para el sistema de videovigilancia, la red WAN, Internet móvil y voz, con cobertura integral para los organismos de seguridad del Distrito y la Secretaría Distrital de Seguridad, Convivencia y Justicia.</t>
  </si>
  <si>
    <t>No se evidencia materialización de riesgo reportado por el proceso, el control cumple con lo planificado, se verificaron los documentos aportados, evidenciando una adecuada gestión del control, se verificaron dos carpetas: oracle y  conectvidad, que contiene mas archivos.
El reporte se realizó extemporaneo</t>
  </si>
  <si>
    <t xml:space="preserve">✅ [NO se reporta materialización del riesgo de Gestion
📎 Evidencias esperadas: [9]
📂 Evidencias entregadas: [9]
📝 Listado de evidencias entregadas:
Evidencia 1: Intrumento de seguimiento Contrato No. SCJ-1783-2024
Evidencia 2: Intrumento de seguimiento Contrato No. SCJ -1792-2023
Evidencia 3: Intrumento de seguimiento Contrato No. SCJ -1934-2024
Evidencia 4: Intrumento de seguimiento Contrato No. SCJ -1935-2024
Evidencia 5: Intrumento de seguimiento Contrato No. SCJ- 1981 2025
Evidencia 6: Intrumento de seguimiento Contrato No. SCJ -1700-2024
Evidencia 7: Intrumento de seguimiento Contrato No. SCJ-1699-2024
Evidencia 8: Intrumento de seguimiento Contrato No. SCJ- 2005-2025
Evidencia 9: Intrumento de seguimiento Contrato No. SCJ- 1782-2025
🔍 Análisis de las evidencias:
Para el periodo correspondiente al tercer trimestre del 2025, se realizó el registro en el instrumento de seguimiento de los contratos relacionados.
</t>
  </si>
  <si>
    <t>No se evidencia materialización de riesgo reportado por el proceso, el control cumple con lo planificado, se verificaron los documentos aportados, evidenciando una adecuada gestión del control, se verificaron 9 documentos que cumplen con los alcances del control
El reporte se realizó extemporaneo</t>
  </si>
  <si>
    <t>R3GT</t>
  </si>
  <si>
    <t>✅ [NO se reporta materialización del riesgo de Gestion
📎 Evidencias esperadas: [1]
📂 Evidencias entregadas: [1]
📝 Listado de evidencias entregadas:
Evidencia 1: DTSI_GobiernoTI_PlanTrabajoMantenimientoPrevInfraestructura.xlsx
🔍 Análisis de las evidencias:
En cumplimiento al control, se realiza el seguimiento y actualización de las actividades que conforman el Plan de Mantenimiento de la Infraestructura tecnológica (Hardware, software y comunicaciones) con corte a 30 de septiembre del 2025.</t>
  </si>
  <si>
    <t>No se evidencia materialización de riesgo reportado por el proceso, el control cumple con lo planificado, se verificaron los documentos aportados, evidenciando una adecuada gestión del control.
El reporte se realizó extemporaneo</t>
  </si>
  <si>
    <t xml:space="preserve">✅ [NO se reporta materialización del riesgo de Gestion
📎 Evidencias esperadas: [2]
📂 Evidencias entregadas: [2]
📝 Listado de evidencias entregadas:
Evidencia 1: ANS contrato 2005-2025
Evidencia: 2 ANS Contratos 1783-2024. 1934-2024, 1935-2024. y 1985 2025
🔍 Análisis de las evidencias:
Durante el tercer trimestre de 2025, la Dirección de Tecnologías y Sistemas de la Información (DTSI) fortaleció la incorporación de Acuerdos de Niveles de Servicio (ANS) dentro de los procesos contractuales que implican prestaciones recurrentes, soporte técnico o atención en tiempo real, consolidando su adopción como una herramienta estratégica para garantizar la calidad del servicio, la disponibilidad operativa y los tiempos de respuesta durante la ejecución contractual.
En este sentido, se destaca la aplicación de ANS en el Contrato No. SCJ-2110-2025, relativo a los servicios de conectividad para el sistema de videovigilancia, red WAN, Internet móvil y voz, como mecanismo de control y seguimiento permanente al cumplimiento de los estándares de servicio pactados.
Por su parte, para el mismo periodo, no se identifican Acuerdos de Niveles de Servicio sujetos a seguimiento en el Contrato No. SCJ-2109-2025, al no corresponder su objeto contractual a servicios de carácter recurrente o con métricas de desempeño operativo.
</t>
  </si>
  <si>
    <t>No se evidencia materialización de riesgo reportado por el proceso, el control cumple con lo planificado, se verificaron los documentos aportados, evidenciando una adecuada gestión del control, se verificó los cuadros en excel donde se da por cum´lidos los ANS.
El reporte se realizó extemporaneo</t>
  </si>
  <si>
    <t xml:space="preserve">✅ NO se reporta materialización del riesgo de Gestion
📎 Evidencias esperadas: [1]
📂 Evidencias entregadas: [1]
📝 Listado de evidencias entregadas:
Evidencia 1: Corrreo electronico grupo de infraestructura
🔍 Análisis de las evidencias:
En cumplimiento al control, se realiza la actualización del plan de revisión documental con corte a 30 de septiembre del 2025. En lo que compete al procedimiento de gestión de infraestructura, es mismo fue revisado por el grupo de infraestructura. </t>
  </si>
  <si>
    <t>No se evidencia materialización de riesgo reportado por el proceso, el control cumple con lo planificado, se verifica la Respuesta formal – Mantenimiento actual procedimiento PD-GT-11 y documentos asociados--Resumen
estructural del PD-GT-11 Mantenimiento actual procedimiento Gestión de Infraestructura y Plataformas
Tecnológicas.
El reporte se realizó extemporaneo</t>
  </si>
  <si>
    <t>R4GT</t>
  </si>
  <si>
    <t xml:space="preserve">✅ [NO se reporta materialización del riesgo de Gestion
📎 Evidencias esperadas: [1]
📂 Evidencias entregadas: [1]
📝 Listado de evidencias entregadas:
GT-GB-PlanTrabajoRevisionDocumentacion2024  -2025 v2
🔍 Análisis de las evidencias:
En cumplimiento al control, se realizó la actualización del plan de elaboración y/o actualización de los procedimientos del proceso de Gestión de Tecnologias de la Información, el cual contiene  la ejecución del mismo. </t>
  </si>
  <si>
    <t>No se evidencia materialización de riesgo reportado por el proceso, el control cumple con lo planificado.
El reporte se realizó extemporaneo</t>
  </si>
  <si>
    <t>✅ [NO se reporta materialización del riesgo de Gestion
📎 Evidencias esperadas: [1]
📂 Evidencias entregadas: [1]
📝 Listado de evidencias entregadas:
Reporte de Service Manager
PD-GT-1 Procedimiento de Gestión de Requerimientos de TI publicado en el portal MIPG.
🔍 Análisis de las evidencias:
En cumplimiento a lo propuesto, se tiene vigente y actualizado el procedimiento de gestión de requerimientos de TI el cual esta formalizado en el portal MIPG. Así mismo, se adjunta reporte de KPI de la herramienta services manager sobre los requerimientos registrados en el tercer trimestre de 2025.  (archivo adjunto)</t>
  </si>
  <si>
    <t>No se evidencia materialización de riesgo reportado por el proceso, el control cumple con lo planificado, la evidencia tiene un componte técnico que no se pudo validar.
El reporte se realizó extemporaneo</t>
  </si>
  <si>
    <t>R5GT</t>
  </si>
  <si>
    <t xml:space="preserve">
✅ NO se reporta materialización del riesgo de Gestion
📎 Evidencias esperadas: [3]
📂 Evidencias entregadas: [3]
📝 Listado de evidencias entregadas:
Evidencia 1:PP Mesa Técnica de Gobierno y Seguridad Digital
Evidencia 2: Acta Mesa Técnica II Trimestre 2025
Evidencia 3: Correo electronico Sesión Mesa Técnica
🔍 Análisis de las evidencias:
En cumplimiento al control propuesto en marco de la divulgación y socialización  de la Politica  y Seguridad Digital, en la segunda mesa Tecnicas de Gobierno y de Seguridad Digital 2025, se abordo lo siguiente: 
 1, Verificación del Quorum 
2, Contexto reunión Mesa Técnica de Gobierno Digital y Seguridad Digital – Primera sesión 2025 
2.1. 001 Sesion-25-04-2025 Mesa Técnica de Gobierno Digital y Seguridad Digital.	 
3, Mesa Técnica de Gobierno Digital 
3.1. Estado de avance proyectos PETI- Corte junio 30/2025. Segundo trimestre. 
3.2. Resultados FURAG 2025 de las Política de Gobierno Digital y Seguridad Digital. 
3.3. Reporte avance Plan de Acción MIPG 2025. 
3.4. Propuesta de conformación equipo de trabajo Datos Abiertos. 
4, Mesa Técnica de Seguridad Digital
Seguridad de la información  
4.1. Activos de información 
4.2. Informe primer cuatrimestre riesgos de Seguridad de la Información 
4.3. Modelo de Seguridad y Privacidad de la Información MSPI 
4.4. Reporte de estado avance plan de trabajo ciberseguridad. 
4.5. Reporte estado avance plan de trabajo de Continuidad de Servicios Tecnológicos 
Varios y Recomendaciones
Acta Mesa Tecnica de Gobierno y de Seguridad Digital.
Correo Convocatoria Mesa Tecnica Gobierno Digital y Seguridad Digital
Presentación Mesa Tecnica.</t>
  </si>
  <si>
    <t>✅ [NO] se reporta materialización del riesgo de Gestion
📎 Evidencias esperadas: [3]
📂 Evidencias entregadas: [3]
📝 Listado de evidencias entregadas:
Evidencia 1:Oficce365
Evidencia 2: Solución de busqueda 
Evidencia 3: Taller IA
🔍 Análisis de las evidencias:
Durante el III trimestre  se generaron entrenamientos relacionados con Oficce 365, solución de busqueda y Taller de Inteligencia Artificial.</t>
  </si>
  <si>
    <t>No se evidencia materialización de riesgo reportado por el proceso, el control cumple con lo planificado verificando las 3 carpetas y los contenidos .
El reporte se realizó extemporaneo</t>
  </si>
  <si>
    <t>✅ [NO] se reporta materialización del riesgo de Gestion
📎 Evidencias esperadas: [1]
📂 Evidencias entregadas: [1]
📝 Listado de evidencias entregadas:
Evidencia 1: Memorando proyectos tercer trimestre 2025
🔍 Análisis de las evidencias:
Se realiza el reporte trimestral sobre el avance en ejecución de los proyectos PETI, con un avance diferenciado cualitativa y cuantitavivamente correspondiente al tercer trimestre. se han realizado a corte de septiembre,3 memorandos institucionales informando a los directivos al respecto.</t>
  </si>
  <si>
    <t>✅ [NO] se reporta materialización del riesgo de Gestion
📎 Evidencias esperadas: [1]
📂 Evidencias entregadas: [1]
📝 Listado de evidencias entregadas:
Evidencia 1: plan de Uso y Apropiación 
🔍 Análisis de las evidencias:
De acuerco a lo definido en el control, la encuesta de identificación de expectivas y necesidades se realizó en el prmer trimestre del 2025, la cual esta relacionada en el plan de uso y apropiación. Por otra parte, es importante mencionar que ya se tiene una propuesta para la del l 2026.</t>
  </si>
  <si>
    <t>No se evidencia materialización de riesgo reportado por el proceso, el control cumple con lo planificado, se identificaron dos documentos, uno de ellos una encuesta de uso y apropiación.
El reporte se realizó extemporaneo</t>
  </si>
  <si>
    <t xml:space="preserve">✅ [NO] se reporta materialización del riesgo de Gestion
📎 Evidencias esperadas: [1]
📂 Evidencias entregadas:  [1]
📝 Listado de evidencias entregadas:
Evidencia 1: Plan de Uso y Apropiación
🔍 Análisis de las evidencias:
De acuerdo a lo definido en el control, se  tiene el Plan de Uso y Apropiación con los respectivos avances con corte al tercer trimestre del 2025. </t>
  </si>
  <si>
    <t xml:space="preserve">✅ [NO] se reporta materialización del riesgo de Gestion
📎 Evidencias esperadas: [Número esperado de evidencias]
📂 Evidencias entregadas: [Número real de evidencias]
📝 Listado de evidencias entregadas:
1_1759269819_LA_Reunión App Bogotá Camina Segura_22092025.pdf
Acta de reunión técnica sobre App Bogotá Camina Segura.
2_1759271167_10. 170925 DataLake SDSCJ 2025.pdf
Presentación técnica y avance del proyecto Data Lake institucional.
3_1759323248_F-GT-647 Registro Información ruta familia.pdf
Formato para registro de información en ruta de atención familiar SIDIJUS.
4_1758202601_F-GT-647 Registro Información ruta familia.pdf
Versión anterior del formato de ruta de atención familiar SIDIJUS.
5_1759203408_LA_Reunion_despliegue_tecnico_4_09_2025.pdf
Acta de reunión técnica sobre despliegue de aplicación móvil.
6_1758509012_Informe revisión SI - LPR.pdf
Informe de revisión del sistema de información LPR.
7_1758918829_F-GT-646 Especificación de requerimientos - Ajustes menú Programas - Procesos JR.pdf
HU para inactivar módulos del menú de Programas en SIRPA.
8_1759166882_LA_Avances sistema de información integrado_23092025.pdf
Acta de avances sobre sistema integrado e interoperabilidad entre los diferentes sistemas de información.
🔍 Análisis de las evidencias:
Para el periodo de la vigencia, se han realizado varias sesiones de trabajo para definición, gestión y/o entrega de requerimientos a los diferentes funcionales de los sistemas de Información de la entidad.
</t>
  </si>
  <si>
    <t>No se evidencia materialización de riesgo reportado por el proceso, el control cumple con lo planificado, se identificaron ocho documentos, y se validaron.
El reporte se realizó extemporaneo</t>
  </si>
  <si>
    <t>R1GF</t>
  </si>
  <si>
    <t>Gestión Financiera</t>
  </si>
  <si>
    <t>✅ [NO] se reporta materialización del riesgo de gestion
📎 Evidencias esperadas: [9]
📂 Evidencias entregadas: [9]
📝 Listado de evidencias entregadas:
Evidencia 1: Conciliacion trimestral almacen
Evidencia 2: Conciliacion trimestral anticipos generales
Evidencia 3: Conciliacion trimestral cuentas por pagar
Evidencia 4: _______________________________
🔍 Análisis de las evidencias:
La evidencia es suficiente para el control implementado, no presenta falencias y no requiere ajustes.</t>
  </si>
  <si>
    <t>No se evidencia materialización de riesgo reportado por el proceso, el control cumple con lo planificado, se identificaron 9 carpetas asociadas a cuentas por pagar, almacen y anticipos</t>
  </si>
  <si>
    <t>✅ [NO] se reporta materialización del riesgo de gestion
📎 Evidencias esperadas: [12]
📂 Evidencias entregadas: [12]
📝 Listado de evidencias entregadas:
Evidencia 1:Circularizacion anticipos
Evidencia 2: Circularizacion contrucciones en curso
Evidencia 3: Circularizacion encargos fiduciarios
Evidencia 4: Circularizacion retegarantias
🔍 Análisis de las evidencias:
La evidencia es suficiente para el control implementado, no presenta falencias y no requiere ajustes.</t>
  </si>
  <si>
    <t>No se evidencia materialización de riesgo reportado por el proceso, el control cumple con lo planificado, se identificaron 12 carpetas asociadas a cuentas por pagar, almacen y anticipos</t>
  </si>
  <si>
    <t>✅ [NO] se reporta materialización del riesgo de gestion
📎 Evidencias esperadas: [3]
📂 Evidencias entregadas: [3]
📝 Listado de evidencias entregadas:
Evidencia 1: Control op Julio
Evidencia 2: Control op agosto
Evidencia 3: Control op septiembre
Evidencia 4: _________________
🔍 Análisis de las evidencias:
La evidencia es suficiente para el control implementado, no presenta falencias y no requiere ajustes.</t>
  </si>
  <si>
    <t>No se evidencia materialización de riesgo reportado por el proceso, el control cumple con lo planificado.</t>
  </si>
  <si>
    <t>✅ [NO] se reporta materialización del riesgo de gestion
📎 Evidencias esperadas: [5]
📂 Evidencias entregadas: [5]
📝 Listado de evidencias entregadas:
Evidencia 1: Correos electronicos
Evidencia 2: Base presupuesto
Evidencia 3: _______________________________
Evidencia 4: _______________________________
🔍 Análisis de las evidencias:
La evidencia es suficiente para el control implementado, no presenta falencias y no requiere ajustes.</t>
  </si>
  <si>
    <t>R1GCT</t>
  </si>
  <si>
    <t>Gestión Contractual</t>
  </si>
  <si>
    <t xml:space="preserve">Durante el perido julio a septiembre se registran las bases de   datos de contratos de prestacion de servcios  de la  Unidad 1 y de la unidad 2 con respectivo  link SECOP que evidencia el caruge  la documentacion de cargue de los documentos.  No se reporta materializacion del riesgo ya que se cumplio con los requisitos de ley  para  suscribir los contratos </t>
  </si>
  <si>
    <t xml:space="preserve">No se evidencia materialización de riesgo reportado por el proceso, el control cumple con lo planificado. se verifican dos documentos que dan cuenta del riesgo: </t>
  </si>
  <si>
    <t xml:space="preserve"> No se materlializa el riesgo  . para el periodo septiembre a diciembre Se  registran las base de datos de las dos unidades  de contratacion del perido julio a septiembre donde se  evidencia el cumplimiento  de los reqiuiisto se   soportan con las dos base de informaio</t>
  </si>
  <si>
    <t>✅ NOse reporta materialización del riesgo de gestion
📝 Listado de evidencias entregadas:
Evidencia 1: Memorandos UE2 3-2025-29858; 3-2025-33815; 3-2025-38415 junto con sus anexos en excel.
Evidencia 2: __Memorano 3-2025-38193 de la unidad 1 solicitando a las diferntes dependencias adelantar las liquidaciones correspondiente 
🔍 Análisis de las evidencias:
Se remiten los memorandos de alertamiento y reporte de las liquidaciones y cierres pendientes por tr´´amitar por parte de las dependencias, asi mismo se remite el anexo de cada uno, con esto se informa a cada area para la toma de acciones necesarias de adelantar el trámite que haya lugar.</t>
  </si>
  <si>
    <t>No se evidencia materialización de riesgo reportado por el proceso, el control cumple con lo planificado. Se cuenta con 4 pdf y cuatro excel, que dan cuenta de la gestión del control</t>
  </si>
  <si>
    <t>✅ [NOse reporta materialización del riesgo de gestion
📝 Listado de evidencias entregadas:
Evidencia 1: Se anexan carpetas con las bases de datos de cruce para generar el reporte de SIVICOFmes vencido de la UE2 asi mismo se anexan los correos de solicitud de información y soporte de envio del reporte a la Dir. Fianciera.
Evidencia 2: _Se anexan las carpetas generadas por la Unidad 1 donde se realiza el reprorte  SIDEAP y  de SIVICOF
🔍 Análisis de las evidencias:Se realizaron los reportes de manera oprotuna para perido julio a septiembre</t>
  </si>
  <si>
    <t xml:space="preserve">No se evidencia materialización de riesgo reportado por el proceso, el control cumple con lo planificado. Se cuenta con 6 carpetas 4 pdf que dan cuenta de la gestión del control </t>
  </si>
  <si>
    <t>R4GCT</t>
  </si>
  <si>
    <t>✅ NO se reporta materialización del riesgo de gestion
📝 Listado de evidencias entregadas:
Evidencia 1:Comunicacion seguimiento del PAA a las Sub secretarias para  listar la contratacion y valores reportados  Memorando  3-2025-35135   3-2025--35136  3 -2025 -35136   3-2025- 35137  3-2025- 35138  3-2025-22752  3-2025-22751  3-2025-22750
🔍 Análisis de las evidencias:
La Direccion Juridica y contractual remite a las dependencias un comunicado donde solicitan el cumplimiento</t>
  </si>
  <si>
    <t>No se evidencia materialización de riesgo reportado por el proceso, el control cumple con lo planificado. Se cuenta con 8 documentos pdf que evidencian la gestion del control</t>
  </si>
  <si>
    <t>✅ NO se reporta materialización del riesgo de gestion
📎 Evidencias esperadas: [Número esperado de evidencias]
📂 Evidencias entregadas: [Número real de evidencias]
📝 Listado de evidencias entregadas:
Evidencia 1: Memorandos UE2 3-2025-29858; 3-2025-33815; 3-2025-38415
Evidencia 2: Acta del 07-07-2025-Seguimiento Direccion Tecnica
Evidencia 3: Acta del 27-08-2025-Seguimiento Direccion Tecnica
Evidencia 4: Acta del 29-07-2025-Seguimiento Equipo TIC'S
Evidencia 5: COMITÉ DIRECTIVO SEMANAL Dirección Técnica  25-09-2025
Evidencia 6: COMITÉ DIRECTIVO SEMANAL Dirección Técnica  28-08-2025 
Evidecnia 7: COMITÉ DIRECTIVO SEMANAL Dirección Técnica 31 07 2025
🔍 Análisis de las evidencias:
Se anexan los memorandos de alertamiento al cumplimiento del PAA emitidos desde la Dirección de Operaciones para el Fortalecimiento, asi mismo acta de mesa de retroalimentación a las areas que cuentancon procesos nuevos por radicar a la UE2 en atención al PAA.
Se anexa 3 actas de seguimiento y 3 presentaciones donde se muestra seguimiento de los proceso en tramite por parte de la Dirección Técnica</t>
  </si>
  <si>
    <t>No se evidencia materialización de riesgo reportado por el proceso, el control cumple con lo planificado. Se cuenta con 10 documentos pdfy tres ppt que evidencian la gestion del control</t>
  </si>
  <si>
    <t>✅ NO se reporta materialización del riesgo de gestion
Se incluye como evidencia la presentacion realizada el  4 de septiembre de 2025 por parte de las 2 unidades de contratacion y la evalaucion realizada 
📝 Listado de evidencias entregadas:
Evidencia 1:__Presentacion  de la capacitacion
Evidencia 2: _Evaluaicon realizada donde se comprueba un conocimiento  por los 111 asistentes evaluados 
🔍 Análisis de las evidencias:
Se encuentra que  el grupo de servidores que asistieron  a la capacitacion tiene un evaluacion superior de 80% en el concomiento dle sistema SECOP,  y en los roles de supervision el porcentaje de conocmiento es del 65%</t>
  </si>
  <si>
    <t>No se evidencia materialización de riesgo reportado por el proceso, el control cumple con lo planificado. Se cuenta con 5 documentos, 1 pdf y dos ppt y dos excel que evidencian la gestion del control</t>
  </si>
  <si>
    <t>R1GJ</t>
  </si>
  <si>
    <t>Gestión Jurídica</t>
  </si>
  <si>
    <t>✅ [NOI] se reporta materialización del riesgo de gestion
📎Se incluye la base de informacion de las tutelas  que corresponden al trimestre 
🔍 Análisis de las evidencias:
Delas  acciones constitucionales  en el periodo julio a septiembre el total de 134 fueron registradas en  tiempo en los despachos.</t>
  </si>
  <si>
    <t>✅ [NO] se reporta materialización del riesgo de gestion
Se incluye la base de informacion  de las acciones judiciales  prnotirivadas en el trimestre septiembre a diciembre  y las correspondientes respuestas
🔍 Análisis de las evidencias:
las acciones judiciales y su respctiva accion prejudicial para el semestre julio a septiembre fue cumplida en termino .</t>
  </si>
  <si>
    <t>No se evidencia materialización de riesgo reportado por el proceso, el control cumple con lo planificado, la matriz de tutelas soportan la gestión del control</t>
  </si>
  <si>
    <t>R1GI</t>
  </si>
  <si>
    <t>Gestión y Análisis de Información</t>
  </si>
  <si>
    <t xml:space="preserve">✅ NO se reporta materialización del riesgo de gestión
📎 Evidencias esperadas: No definido
📂 Evidencias entregadas: 3
📝 Listado de evidencias entregadas:
Evidencia 1: Formato F-GI-581 Control Entrada y Salida de Requerimientos de Información – Julio 2025
Evidencia 2: Formato F-GI-581 Control Entrada y Salida de Requerimientos de Información – Agosto 2025
Evidencia 3: Formato F-GI-581 Control Entrada y Salida de Requerimientos de Información – Septiembre 2025
🔍 Análisis de las evidencias:
Las evidencias presentan los requerimientos de información a entidades fuente, que desde la Oficina de Análisis de Información y Estudios Estratégicos se han realizado para los meses de julio, agosto y septiembre de 2025 y los oficios que los soportan.
</t>
  </si>
  <si>
    <t>No se evidencia materialización de riesgo reportado por el proceso, el control cumple con lo planificado, la solicitud de información evidencian la gestión del control, se sugiere complementar con los resultados de la información procesada</t>
  </si>
  <si>
    <t xml:space="preserve">✅ NO se reporta materialización del riesgo de gestión
📎 Evidencias esperadas: No definido
📂 Evidencias entregadas: 6
📝 Listado de evidencias entregadas:
Evidencia 1: Formato F-GI-581 Control Entrada y Salida de Requerimientos de Información – Julio 2025
Evidencia 2: Formato F-GI-581 Control Entrada y Salida de Requerimientos de Información – Agosto 2025
Evidencia 3: Formato F-GI-581 Control Entrada y Salida de Requerimientos de Información – Septiembre 2025
Evidencia 4: Consulta (log) a la bodega de datos sobre el cargue de información – Julio 2025.
Evidencia 5: Consulta (log) a la bodega de datos sobre el cargue de información – Agosto 2025.
Evidencia 6: Consulta (log) a la bodega de datos sobre el cargue de información – Septiembre 2025.
🔍 Análisis de las evidencias:
Las evidencias presentan los requerimientos de información a entidades fuente, que desde la Oficina de Análisis de Información y Estudios Estratégicos se han realizado para los meses de julio, agosto y septiembre de 2025. Por otra parte, se adjuntan los soportes de las actualizaciones realizadas en la Bodega de datos por medio del log de consulta para cada uno de los meses (julio, agosto y septiembre).
</t>
  </si>
  <si>
    <t>No se evidencia materialización de riesgo reportado por el proceso, el control cumple parcialmente ya que se adjuntaron 4 de los 6 enunciados.</t>
  </si>
  <si>
    <t>R1SM</t>
  </si>
  <si>
    <t>Evaluación al Sistema de Control Interno</t>
  </si>
  <si>
    <t>"✅ NO SE REPORTA MATERIALIZACIÓN DEL RIESGO
📎 Evidencias esperadas: 3
📂 Evidencias entregadas: 3
📝 Listado de evidencias entregadas:
Evidencia 1: Acta Julio
Evidencia 2: Acta Agosto
Evidencia 3: Acta Septiembre
Reporte III Trim 2025: Durante los meses de julio, agosto y septiembre, en la OCI, se ejecutó el control con la realización mensual de las reuniones de autocontrol, en las cuales se verifica el cumplimiento de las actividades del mes inmediatamente anterior,y se realiza seguimiento a las actividades programadas en el PAAI para el mes actual y el mes siguiente, con el fin de validar su ejecución y/o detectar situaciones que generen limitantes o afecten el desarrollo dentro de los plazos establecidos en el PAA.
Para el III trimestre,  se presentó en el mes julio la modificación y ajuste de fecha de entrega del  “Informe Semestral de evaluación independiente del estado del Sistema de Control interno (anterior informe pormenorizado) Decreto 2106 de 2019” por parte del profesional encargado de su ejecución, de otro lado, se informa que durante el periodo objeto de reporte no se materializo el riesgo.
"</t>
  </si>
  <si>
    <t>✅ NO SE REPORTA MATERIALIZACIÓN DEL RIESGO
📎 Evidencias esperadas: 1
📂 Evidencias entregadas: 1
📝 Listado de evidencias entregadas:
Evidencia 1: Correo Electronico mes de julio
Como parte del seguimiento a las actividades del PAA, y posterior a la reunión mensual de autocontrol, el profesional de apoyo designado verificó el diligenciamiento del formato establecido, con el fin de alertar a la Jefatura sobre los informes próximos a vencer. Para el mes de julio, se remitió un correo electrónico indicando los informes que, a la fecha, estaban por vencerse. Durante los meses de agosto y septiembre, se realizó la verificación correspondiente y no fue necesario emitir alertas, dado que el envío de los informes se efectuó en los plazos establecidos por los responsables.</t>
  </si>
  <si>
    <t>R2SM</t>
  </si>
  <si>
    <t>✅ NO SE REPORTA MATERIALIZACIÓN DEL RIESGO
Durante el tercer trimestre de la vigencia no se ejecutó el control diseñado, en la medida en que el Plan Anual de Auditoría no se  contemplaba la apertura de auditorías para el periodo objeto de reporte. En consecuencia, no se generaron documentos asociados a la etapa de planeación ni revisiones por parte de la Jefatura.</t>
  </si>
  <si>
    <t>Apesar que no se presenta reporte ni acciones del control, se infiere la no materialización del riesgo.</t>
  </si>
  <si>
    <t xml:space="preserve">✅ NO SE REPORTA MATERIALIZACIÓN DEL RIESGO                      
📎 Evidencias esperadas: 3
📂 Evidencias entregadas:3
📝 Listado de evidencias entregadas:
Evidencia 1: Correo revisión y aprobación
Evidencia 2: Correo Aprobación versión final                                               Evidencia 3: Informe Final Auditoria                                                                                  Durante el tercer trimestre de la vigencia se ejecutó el control diseñado, en la medida en que la Jefatura realizó la revisión del informe preliminar y del informe final de la Auditoría Interna al Proceso de Análisis de la Información y Estudios Estratégicos. Como soporte, se cuenta con los correos electrónicos enviados los días 21 y 25 de julio, respectivamente..  </t>
  </si>
  <si>
    <t>R1GH</t>
  </si>
  <si>
    <t>Gestión Estratégica del Talento Humano</t>
  </si>
  <si>
    <t>No se reporta materilzacón del Riesgo
Durante el tercer trimestre de  2025 se llevaron a cabo reuniones de prenómina con el propósito de verificar las novedades incorporadas en la nómina.
Evidencia 1 : Acta de reunión de prenómina 
Evidencia 2 : Formato de control de validación de novedades F-GH-1065</t>
  </si>
  <si>
    <t xml:space="preserve">Para el tecer trimestre de 2025, no se identificaron errores psosterirores al cierre de la liquidación de nomia, razón por la cual no se activa el contol correctivo en el periodo reportadao </t>
  </si>
  <si>
    <t>De acuerdo con el análisis de 1ra línea, no se materializó el riesgo, no obstante, se suegiere que se deje soporte de la no matrialziación del riesgo y de la gestión del control</t>
  </si>
  <si>
    <t>El profesional responsable del Sistema de Gesión de Seguridad y Salud en el trabajo, realiza mensualmemte la verificación del cumplimiento del mencionado Plan, como evidencia se adjunta:                                                                      
1. Plan de Trabajo con ejecución y evidencias 2025.
2. Correo enviado por la profesional responsable del SGSST en los meses de abril y el respectivo Excel de seguimiento.
3. Correo enviado por la profesional responsable del SGSST en los meses de mayo y el respectivo Excel de seguimiento.
7. Correo enviado por la profesional responsable del SGSST en los meses de junio y el respectivo Excel de seguimiento.</t>
  </si>
  <si>
    <t>De acuerdo con el análisis de 1ra línea, no se materializó el riesgo, y de acuerdo con la gestion de las evidencias, se realizó un adecuado control</t>
  </si>
  <si>
    <t xml:space="preserve">Se adjunta la Matriz de Seguimiento al Programa y POA 2025 en la cual se da cuenta del  cumplimiento de las actividades del Plan Estrategico de Talento Humano, asi como el reporte a la Dirección de gesión humana  </t>
  </si>
  <si>
    <t>No se reporta para el periodo y se encuentra en congruencia con la periodicidad de ejecución.</t>
  </si>
  <si>
    <t>Dada la periodicidad del control (anual) no se evidencia reporte para el trimestre del presente seguimiento.</t>
  </si>
  <si>
    <t>R1GS</t>
  </si>
  <si>
    <t>Gestión de Seguridad y Convivencia</t>
  </si>
  <si>
    <t xml:space="preserve">✅ NO se reporta materialización del riesgo de gestion
📝 Listado de evidencias entregadas:
Evidencia 1:_SEGUIMIENTO A METAS JULIO 2025 - DIRECCIÓN DE SEGURIDAD
Evidencia 2: SEGUIMIENTO A METAS AGOSTO 2025 - DIRECCIÓN DE SEGURIDAD
Evidencia 3: SEGUIMIENTO A METAS SEPTIEMBRE 2025 - DIRECCIÓN DE SEGURIDAD
Evidencia 4: ACTA_RIESGOS_JULIO DPCC
Evidencia 5: 2. ACTA_RIESGOS_AGOSTO_DPCC
Evidencia 6: 3. ACTA_RIESGOS_SEPT_DPCC
🔍 Análisis de las evidencias:
Las evidencias cumplen con el requisito.
Durante los meses de julio, agosto y septiembre 2025 los Directores de Seguridad y Prevención y Cultura Ciudadana, realizan monitoreo mensual de cumplimiento de metas contenidas en los proyectos de inversión 8180 y 8189, esto con el fin de llevar a cabo el seguimiento correspondiente en el estado de avance, los logros y dificultades en la implementación del plan de acción y con ello generar los alertamientos que conlleven a las acciones de mejora para corregir las dificultades identificadas. Durante el periodo se hace énfasis en el reporte oportuno de cara a los últimos tres meses del año y el avance esperado para dar cumplimiento a las metas de la vigencia.
</t>
  </si>
  <si>
    <t>✅ NO se reporta materialización del riesgo de gestion
📝 Listado de evidencias entregadas:
Evidencia 1:Acta Control Riesgos-Seguimiento Metas e Indicador Trim III 2025
🔍 Análisis de las evidencias:
La evidencia cumple con el requisito. Se realiza verificación al cumplimiento de las metas programadas en los proyectos de inversión y el resultado del indicador, se identifican algunas dificultades, lo anterior, permite generar los alertamientos necesarios para definir las acciones de mejora y corregir las dificultades identificadas.</t>
  </si>
  <si>
    <t>✅ NO se reporta materialización del riesgo de gestion
📝 Listado de evidencias entregadas:
Evidencia 1:Acta Capacitación Validación Actividades en Progressus 28.07.2025
Evidencia 2: Capacitación Progressus Subsecretaría de Seguridad y Convivencia 22.09.2025
Evidencia 3: Capacitación Validación Progressus 23.07.2025
🔍 Análisis de las evidencias:
Las evidencias cumplen con el requisito. Desde la Subsecretaría de Seguridad y Convivencia se realiza capacitación a los colaboradores durante el Trim-III, en el conocimiento, cargue y validación de actividades en Progressus.</t>
  </si>
  <si>
    <t>✅ NO se reporta materialización del riesgo de gestion
📎 
🔍 Análisis de las evidencias:
El control se realizará durante el IV Trimestre de 2025, en el momento en que se realice la jornada de sensibilización correspondiente.</t>
  </si>
  <si>
    <t>El control se reporta de manera semestral, por loq ue no se adjuntaron soportes de gestión, la 1ra línea manifiesta la no materialiación del riesgo</t>
  </si>
  <si>
    <t>R4GS</t>
  </si>
  <si>
    <t>✅ NO se reporta materialización del riesgo de gestion
📝 Listado de evidencias entregadas:
Evidencia 1:R4-C1 Trim-III Actualización Guía G-GS-1
🔍 Análisis de las evidencias:
La evidencia cumple con el control, se adjunta pantallazo donde se evidencia la actualización de la Guía G-GS-1 el 22 de agosto de 2025 en el Portal MIPG.</t>
  </si>
  <si>
    <t>✅ NO se reporta materialización del riesgo de gestion
📝 Listado de evidencias entregadas:
Evidencia 1:Acta control del riesgo manifestaciones III trimestre 2025
🔍 Análisis de las evidencias:
La evidencia cumple con el control. Se realiza verificación a los acompañamientos realizados durante el Trim-III, con el fin de identificar posibles incumplimientos a los lineamientos internos.</t>
  </si>
  <si>
    <t>Administración de Bienes Muebles e Inmuebles para el Fortalecimiento de las Capacidades Operativas</t>
  </si>
  <si>
    <t>✅ NO se reporta materialización del riesgo de gestion
📎 Evidencias esperadas: [3 periodos]
📂 Evidencias entregadas: [3 periodos]
📝 Listado de evidencias entregadas:
Evidencia 1: Mes de Julio se anexan 48 actas de visita a las estaciones y CAIS
Evidencia 2:Mes de Agosto se anexan 20 actas de visita a las estaciones y CAIS
Evidencia 3: Mes de Septiembre se anexan 20 actas de visita a las estcaiones y CAIS
🔍 Análisis de las evidencias:
Las actas de visita se encuentran debidamente diligenciadas, contienen la descripción detallada de las verificaciones realizadas, la conformidad de los resultados y las firmas de los responsables. En consecuencia, cumplen con los criterios de evidencia verificable y suficiente para demostrar la implementación del control, al reflejar de manera objetiva el seguimiento al riesgo</t>
  </si>
  <si>
    <t>✅ NO se reporta materialización del riesgo de gestion
📎 Evidencias esperadas: [3 periodos]
📂 Evidencias entregadas: [3 periodos]
📝 Listado de evidencias entregadas:
Evidencia 1: Automoviles: Se cargaron  los correos de avisos y formalizacion de los siniestros en cada uno de los periodos
Evidencia 2: Seguros Generales: Se cargaron los correos de avisos y formalizacion de los siniestros en cada uno de los periodos
🔍 Análisis de las evidencias:
Las evidencias correspondientes a los correos de aviso y formalización de siniestros en las líneas de Automóviles y Seguros Generales fueron debidamente cargadas en los periodos establecidos, permitiendo verificar la trazabilidad y oportunidad en la gestión ante las aseguradoras. En este sentido, cumplen con los criterios de evidencia verificable y suficiente para considerar el control como implementado, al demostrar la correcta aplicación de los procedimientos definidos para la atención y formalización de siniestros.</t>
  </si>
  <si>
    <t>R3AB</t>
  </si>
  <si>
    <t xml:space="preserve">✅ [NO] se reporta materialización del riesgo de gestion
📎 Evidencias esperadas: [8]
📂 Evidencias entregadas: [8]
📝 Listado de evidencias entregadas:
Evidencia 1: Actas seguimiento PAA  MEBOG BRIGADA Y C4 2025
Evidencia 2: Matriz excel deseguimiento 
Evidencia 3: 3-2025-29858_1 SEGUIMIENTO AL PLAN ANUAL DE ADQUISICIONES V40, LIQUIDACIONES Y CIERRE  DE EXPEDIENTES EN SECOP JUL
Evidencia 4: 3-2025-33815_1 SEGUIMIENTO MENSUAL CUMPLIMIENTO PAA 43,CIERRES Y LIQUIDACIONES AGOS
Evidencia 5: 3-2025-38415_1 SEGUIMIENTO MENSUAL CUMPLIMIENTO DEL PAA V49, CIERRES Y LIQUIDACIONES SEP
Evidencia 6: Acta del 07-07-2025-Seguimiento Direccion Tecnica
Evidencia 7: Acta del 27-08-2025-Seguimiento Direccion Tecnica
Evidencia 8: Acta del 29-07-2025-Seguimiento Equipo TIC'S
🔍 Análisis de las evidencias:
Se anexan actas de seguimiento al plan anual de adquisiciones por las areas, una matriz excel de seguimiento al avance de cada unos procesos y memorandos dirigido a las areas reportando el estado de los procesos del a cargo de la UE 2 y generando alertamiento  </t>
  </si>
  <si>
    <t>✅ NO se reporta materialización del riesgo de gestion
📎 Evidencias esperadas: evidencias de los 3 periodos por cada uno de equipos que conforman la Direccion de Bienes
📂 Evidencias entregadas:  Evidencias de los 3 periodos por cada uno de equipos que conforman la Direccion de Bienes
📝 Listado de evidencias entregadas:
Evidencia 1: Apoyo Logistico: un formato F-AB-1351
Evidencia 2: Infraestructura: 7 formatos F-AB-1351
Evidencia 3: Parque Automotor 14 formatos F-AB-1351
Evidencia 4: Seguros: 7 formato F-AB-1351
Evidencia 5: Semovientes: 1 formato F-AB-1351
Evidencia 6: Tecnologia: 7 formatos F-AB-1351
🔍 Análisis de las evidencias:
Las evidencias entregadas, correspondientes a los formatos F-AB-1351 de los contratos de las áreas de Apoyo Logístico, Infraestructura, Parque Automotor, Seguros, Semovientes y Tecnología, se encuentran debidamente diligenciadas y documentadas, por lo cual cumplen con los criterios de evidencia verificable y suficiente para considerar el control como implementado</t>
  </si>
  <si>
    <t>R4AB</t>
  </si>
  <si>
    <t>✅ NO se reporta materialización del riesgo de gestion
📎 Evidencias esperadas: 5
📂 Evidencias entregadas:  5
📝 Listado de evidencias entregadas:
Evidencia 1:DOC ESTRATEGICO Y FORM REQ 2026 FISCALIA
Evidencia 2: DOC ESTRATEGICO Y FORM REQ 2026 MEBOG
Evidencia 3: DOC ESTRATEGICO Y FORM REQ 2026 MIGRACION COLOMBIA
Evidencia 4: DOC ESTRATEGICO Y FORM REQ 2026 UNP
Evidencia 5: DOC ESTRATEGICO Y FORM REQ BRIGADA XIII
🔍 Análisis de las evidencias:
Se reporta los documentos estrategicos de presentación de anteproyecto de presupuesto acompañados con el formato de consolidación de requerimiento para cada uno de las autoridades de seguridad, convivencia y justicia.MEBOG, BR13, FISCALIA, MIGRACIÓN COLOMBIA Y UNP</t>
  </si>
  <si>
    <t>✅ NO se reporta materialización del riesgo de gestion
📎 Evidencias esperadas:  2 formatos F-AB- 1362 Control de cuentas contratos de Direccion de bienes evidencias de los 3 periodos con el seguimiento 
📂 Evidencias entregadas:  8 formatos F-AB- 1362 Control de cuentas contratos de Direccion de bienes evidencias de los 3 periodos con el seguimiento 
📝 Listado de evidencias entregadas:
Evidencia 1:Mes de Julio: 2 formatos F-AB-1362 contratos OPS y juridicos
Evidencia 2: Mes de Agosto: 2 formatos F-AB-1362 contratos OPS y juridicos
Evidencia 3: Mes de Septiembre: 2 formatos F-AB-1362 contratos OPS y juridicos
🔍 Análisis de las evidencias:
Las evidencias correspondientes a los formatos F-AB-1362 de los meses de julio, agosto y septiembre para los contratos OPS y jurídicos se encuentran debidamente diligenciadas y documentadas, por lo cual cumplen con los criterios de evidencia verificable y suficiente para considerar el control como implementado.</t>
  </si>
  <si>
    <t>R5AB</t>
  </si>
  <si>
    <t>✅ [NO] se reporta materialización del riesgo de gestion
📎 Evidencias esperadas: [34]
📂 Evidencias entregadas: 34]
📝 Listado de evidencias entregadas:
Evidencia 1: 3 certificaciones AMBIENTAL SCJ-1110-2025 
Evidencia 2: 3 certificaciones AMBIENTAL SCJ-1630-2025
Evidencia 3: 6 certificaciones OBLIGACIONES DE TIPO AMBIENTAL SCJ-1008-2025
Evidencia 4: 5 certificaciones OBLIGACIONES DE TIPO AMBIENTAL SCJ-1010-2025
Evidencia 5: 6 certificaciones OBLIGACIONES DE TIPO AMBIENTAL SCJ-34-2025
Evidencia 6 : 5 certificaciones CE55D5~1 AGO 1930-2025
Evidencia 7: DOCUMENTOS AMBIENTALES 1115-2025
Evidencia 8: DOCUMENTOS AMBIENTALES HYUNDAUTOS 1122-2025
Evidencia 9: DOCUMENTOS AMBIENTALES TN 1124-2025
Evidencia 10: 3 ECOLCIN - AGOSTO_compressed SCJ-1518-2025
🔍 Análisis de las evidencias:
Se reporta las certificaciones por parte de los talleres de disposición final de los residuos peligrosos generados, con el fin de dar cumplimiento a normas ambientales</t>
  </si>
  <si>
    <t>No se evidencia materialización de riesgo reportado por el proceso, el control cumple con lo planificado, se verificaron 5 carpetas y 13 pdf</t>
  </si>
  <si>
    <t>✅ [NO] se reporta materialización del riesgo de gestion
📎 Evidencias esperadas: [7]
📂 Evidencias entregadas: [7
📝 Listado de evidencias entregadas:
Evidencia 1: Certificación LLANTAS SCJ-1110-2025
Evidencia 2: Certificación LLANTAS SCJ-1630-2025
Evidencia 3: Certificación SISTEMA VERDE - AGOSTO_compressed SCJ-1518-2025
Evidencia 4: Certificación SISTEMA VERDE - JULIO_compressed SCJ-1518-2025
Evidencia 5: Certificación SISTEMA VERDE - JUNIO_compressed SCJ-1518-2025
Evidencia 6: Certificación SISTEMA VERDE - MAYO_compressed SCJ-1518-2025
Evidencia 7: Certificación SISTEMA VERDE - SEPTIEMBRE SCJ-1518-2025
🔍 Análisis de las evidencias:
Se reporta las certificaciones por parte de los talleres de disposición final de los residuos peligrosos generados, con el fin de dar cumplimiento a normas ambientales</t>
  </si>
  <si>
    <t>No se evidencia materialización de riesgo reportado por el proceso, el control cumple con lo planificado, se verificaron 13 pdf</t>
  </si>
  <si>
    <t>Gestión Integral a las Personas Privadas de la Libertad</t>
  </si>
  <si>
    <t>"✅ NO se reporta materialización del riesgo de gestion
📎 Evidencias esperadas: 3 actas + 1 cronograma + 1003 formatos de intervencion implemetados en el periodo
📂 Evidencias entregadas: 1007
📝 Listado de evidencias entregadas:
Evidencia 1: Consolidado de formatos Intervenciòn y seguimiento individual implementados, correspondientes a los meses de julio agosto ys eptiembre 2025
Evidencia 2: Actas de reuniòn asgnación y verificación de los cronogramas correspondientes a los meses de julio, agosto y septiembre.
Evidencia 3:  
🔍 Análisis de las evidencias:
Durante el tercer trimestre, en la prestación del servicio psicosocial, se mantuvo la verificación mensual a cargo del líder funcional del servicio psicosocial. Como evidencia de control se registraron las actas de reunión con la trazabilidad de las verificaciones de los cronogramas de atención por disciplina y los formatos F-GIP-1185 de Intervención y Seguimiento Individual, que soportan la adecuada prestación del servicio de esta manera se ha garantizado la continuidad y el cumplimiento del cronograma establecido. "</t>
  </si>
  <si>
    <t>No se evidencia materialización de riesgo reportado por el proceso, el control cumple con lo planificado,el formato de intervención tiene información sensible, que se sugiere anonimizar</t>
  </si>
  <si>
    <t xml:space="preserve">✅NO se reporta materialización del riesgo de gestion
📎 Evidencias esperadas: No se define (variable)
📂 Evidencias entregadas: 116
📝 Listado de evidencias entregadas:
Evidencia 1:_Actas de Asignación Julio, Agosto y Septiembre_
Evidencia 2: _Estadisticas Julio, Agosto y Septiembre_
🔍 Análisis de las evidencias:
Durante el tercer trimestre, respecto al riesgo asociado a la asignación de actividades válidas para la redención de pena por parte de la Junta de Evaluación Trabajo, Estudio y Enseñanza – JETEE, se cumplió con la verificación y registro mínimo de dos sesiones mensuales en el aplicativo SISIPEC WEB, módulo TEE – Actas de Asignación. Dichas actas, visibles y disponibles en el sistema, constituyen la principal evidencia del proceso y soporte del reporte del plan ocupacional. El cargue de las evidencias se consolidó de manera trimestral conforme a lo establecido. </t>
  </si>
  <si>
    <t>No se evidencia materialización de riesgo reportado por el proceso, el control cumple con lo planificado se vrifica el documento "ESTADISTICA DE ACTIVIDADES VÁLIDAS PARA  REDENCIÓN DE PENA"</t>
  </si>
  <si>
    <t>✅NO se reporta materialización del riesgo de gestion
📎 Evidencias esperadas: 1matriz consolidada + formatos e remision al servicio de salud 
📂 Evidencias entregadas: 278
📝 Listado de evidencias entregadas:
Evidencia 1:_Matriz Digitalización remisiones Julio, Agosto y Septiembre_
Evidencia 2:  PDF consolidado con  97 Formatos F-GIP-1183 Julio
Evidencia 3:  PDF consolidado con 90 Formatos F-GIP-1183 Agosto
Evidencia 4: PDF consolidado con  90 Formatos F-GIP-1183 Septiembre
🔍 Análisis de las evidencias:
Durante el tercer trimestre, en relación con el proceso de verificación previa a las remisiones de salud de la población privada de la libertad, el equipo de salud de la Cárcel Distrital realizó la validación de los datos de cada PPL en el aplicativo SISIPEC, revisando tiempo, modo, lugar y tipo de atención con base en las órdenes médicas, odontológicas u otras. En los casos en que no fue posible confirmar la información, no se procedió con la remisión, garantizando la confiabilidad del proceso. Como evidencia se dispuso de la matriz de digitalización de remisiones y del formato F-GIP-1183 “Remisión al servicio de Salud”, los cuales fueron consolidados y cargados trimestralmente conforme a lo establecido.</t>
  </si>
  <si>
    <t>No se evidencia materialización de riesgo reportado por el proceso, el control cumple con lo planificado, se verifica el formato 1183 y sus documentos anexados</t>
  </si>
  <si>
    <t>R4GIP</t>
  </si>
  <si>
    <t>✅NO se reporta materialización del riesgo de gestion
📎 Evidencias esperadas: No se define (Acorde a necesidad)
📂 Evidencias entregadas: 3
📝 Listado de evidencias entregadas:
Evidencia 1:_Formato F-GIP-1208 “Seguimiento y control de servicio de alimentos” Julio
Evidencia 2: _Formato F-GIP-1208 “Seguimiento y control de servicio de alimentos”  Agosto
Evidencia 3: _Formato F-GIP-1208 “Seguimiento y control de servicio de alimentos” Septiembre
🔍 Análisis de las evidencias:
Durante el tercer trimestre, el equipo de apoyo a la supervisión de alimentos realizó la verificación mensual de la matriz de control y seguimiento al servicio de alimentos, evaluando las etapas del procesamiento de las raciones suministradas a la población privada de la libertad. Como evidencia se diligenció el formato F-GIP-1208 “Seguimiento y control de servicio de alimentos”, el cual fue consolidado y cargado de manera trimestral conforme a lo establecido.</t>
  </si>
  <si>
    <t>No se evidencia materialización de riesgo reportado por el proceso, el control cumple con lo planificado</t>
  </si>
  <si>
    <t>Teniendo en cuenta que las actividades ejecutadas por el CER (Centro Especial de Reclusión) se encuentran suspendidas desde el 27 de julio 2025; para el 3 trimestre 2025 no se realiza ejecución del control. Se adjunta como evidencia de mmorandos y trazabilidad el correo electrónico remitido a la OAP por parte del CER.</t>
  </si>
  <si>
    <t>No se evidencia materialización de riesgo reportado por el proceso, el control no ejecuta por imposibilidad operacional</t>
  </si>
  <si>
    <t xml:space="preserve">✅NO se reporta materialización del riesgo de gestion
📎 Evidencias esperadas: No se define (a nececidad)
📂 Evidencias entregadas: 3 PDF con las ordenes de servicio consolidadas por mes
📝 Listado de evidencias entregadas:
Evidencia 1:_Ordenes de servicio Julio 
Evidencia 2: _Ordenes de servicio Agosto
Evidencia 3: _Ordenes de servicio Septiembre
🔍 Análisis de las evidencias:
Durante el tercer trimestre, el comandante de compañía realizó la verificación y asignación diaria de los puestos de servicio según el personal disponible y las actividades prioritarias a cubrir, dejando registro en el formato F-GIP-1265 Orden de Servicios. Las evidencias correspondientes fueron consolidadas y cargadas trimestralmente de acuerdo con lo establecido. </t>
  </si>
  <si>
    <t xml:space="preserve">✅NO se reporta materialización del riesgo de gestion
📎 Evidencias esperadas: 3 
📂 Evidencias entregadas: 3 memorandos
📝 Listado de evidencias entregadas:
Evidencia 1:_Informe de Actividades Julio
Evidencia 2: Informe de Actividades Agosto 
Evidencia 3: Informe de Actividades Septiembre
🔍 Análisis de las evidencias:
Durante el tercer trimestre, el Comandante de Compañía programó y ejecutó mensualmente las requisas a la población privada de la libertad, con el propósito de incautar elementos prohibidos, dejando registro en los informes de actividades mensuales como evidencia de cumplimiento del plan de gestión. Los informes mensuales fueron consolidados y cargados trimestralmente conforme a lo establecido. </t>
  </si>
  <si>
    <t xml:space="preserve">✅ NO se reporta materialización del riesgo de gestion
📎 Evidencias esperadas: No se define
📂 Evidencias entregadas: 95
📝 Listado de evidencias entregadas:
Evidencia 1:_29 Minutas remisiones presenciales y virtuales Julio
Evidencia 2: _29 Minutas remisiones presenciales y virtuales Agosto
Evidencia 3: _ 37 Minutas remisiones presenciales y virtuales Septiembre
🔍 Análisis de las evidencias:
Durante el tercer trimestre, el Comandante de Compañía verificó la información relacionada con PPL catalogadas de alto riesgo, tales como intentos de fuga o conductas agresivas en audiencias, ordenando el refuerzo de las remisiones con personal adicional de guardia. En los casos en que no se contó con el número suficiente de funcionarios, se gestionó el acompañamiento de la fuerza pública mediante comunicaciones oficiales (correo electrónico o físico). Como evidencia, quedaron los registros en la Minuta del Comandante de Remisiones y las solicitudes formales, las cuales fueron consolidadas y cargadas trimestralmente conforme a lo establecido. </t>
  </si>
  <si>
    <t>No se evidencia materialización de riesgo reportado por el proceso, el control cumple con lo planificado, las evidncias reportadas corresponden a minutas de remisiones, un total de 6 archivos que contienen documentos de actas de apertura</t>
  </si>
  <si>
    <t>✅NO se reporta materialización del riesgo de gestion
📎 Evidencias esperadas: No se define (acorde a necesidad)
📂 Evidencias entregadas: 1 PDF consolidado de julio. agosto y septiembre
📝 Listado de evidencias entregadas:
Evidencia 1:_ 1 Formato de préstamo de documentos julio
Evidencia 2:  _1 Formato de préstamo de documentos Agosto
Evidencia 3: _ 1 Formato de préstamo de documentos Septiembre
🔍 Análisis de las evidencias:
Durante el tercer trimestre, el funcionario de planta asignado al área de archivo garantizó el acceso a las hojas de vida de la población privada de la libertad únicamente al personal autorizado, mediante el diligenciamiento del formato de préstamo de documentos. En los casos en que personal no autorizado solicitó información, el trámite se realizó con autorización de la Dirección de la Cárcel Distrital o con el acompañamiento del Profesional Especializado de Jurídica, asegurando así la confidencialidad y correcto manejo de la información. Como evidencia quedaron los formatos de préstamo documental, consolidados y cargados trimestralmente conforme a lo establecido.</t>
  </si>
  <si>
    <t>No se evidencia materialización de riesgo reportado por el proceso, el control cumple con lo planificado, las evidencias reportadas corresponden a matriz de prestamos documentales (42 prestamos reportados en el trimestre)</t>
  </si>
  <si>
    <t xml:space="preserve">✅ NO se reporta materialización del riesgo de gestion
📎 Evidencias esperadas: Reporte SIGA
📂 Evidencias entregadas: 2 ARCHIVOS CONSOLIDADOS
📝 Listado de evidencias entregadas:
Evidencia 1:_Reporte de SIGA pendientes correspondiente al trimestre de reporte (folios 175)
Evidencia 2: _Reporte de SIGA Finalizados correspondiente al trimestre de reporte (folios 38)
🔍 Análisis de las evidencias:
Durante el tercer trimestre, el Profesional Especializado de trámite jurídico efectuó diariamente la asignación y direccionamiento de radicados a las oficinas correspondientes a través del Aplicativo de Gestión Documental, siguiendo el procedimiento establecido. Como evidencia quedó el registro en el aplicativo de Gestión Documental, el cual fue consolidado y cargado trimestralmente de acuerdo con lo establecido. </t>
  </si>
  <si>
    <t>No se evidencia materialización de riesgo reportado por el proceso, el control cumple con lo planificado, se cuenta con dos archivos pdf con reporte de SIGA´s , infireindo un cumplimiento en la gestión del control</t>
  </si>
  <si>
    <t xml:space="preserve">✅NO se reporta materialización del riesgo de gestion
📎 Evidencias esperadas: No se define
📂 Evidencias entregadas: 1
📝 Listado de evidencias entregadas:
Evidencia 1: PDF consolidado de los autos con su respectiva notificacion (folios 205)
🔍 Análisis de las evidencias:
Durante el tercer trimestre, el Profesional Universitario notificó a las Personas Privadas de la Libertad sobre los autos de apertura de investigación disciplinaria cuando correspondía, dejando constancia mediante firma y huella en el formato F-GIP-1282 “Acta de notificación”.  Como soporte quedaron los documentos F-GIP-1278 “Auto Apertura Investigación Disciplinaria” y F-GIP-1282 “Acta de notificación”, los cuales fueron anexados al expediente disciplinario y posteriormente integrados a la hoja de vida. Las evidencias fueron consolidadas y cargadas trimestralmente conforme a lo establecido. </t>
  </si>
  <si>
    <t>No se evidencia materialización de riesgo reportado por el proceso, el control cumple con lo planificado, se cuenta conun archvio en pdf, y de manera aleatoria se analiza la evidencia cargada, mostrando cumplimiento del control</t>
  </si>
  <si>
    <t>R11GIP</t>
  </si>
  <si>
    <t xml:space="preserve">✅NO se reporta materialización del riesgo de gestion
📎 Evidencias esperadas: No se define
📂 Evidencias entregadas: 3
📝 Listado de evidencias entregadas:
Evidencia 1:_Reporte excel Boletas de Libertad Julio__
Evidencia 2: Reporte excel Boletas de Libertad Agosto_
Evidencia 3: _Reporte excel Boletas de Libertad Septiembre__
🔍 Análisis de las evidencias:
Durante el tercer trimestre, el Profesional Especializado de trámite jurídico realizó diariamente la asignación y direccionamiento de radicados al Profesional Universitario encargado de la oficina de ingresos y egresos, utilizando el Aplicativo de Gestión Documental conforme al procedimiento establecido. La evidencia de dichas asignaciones quedó registrada en el aplicativo y fue consolidada y cargada trimestralmente según lo dispuesto. </t>
  </si>
  <si>
    <t>No se evidencia materialización de riesgo reportado por el proceso, el control cumple con lo planificado, se cuenta conun archvio en pdf, y de manera aleatoria se analiza la evidencia cargada (boletas de libertad), mostrando cumplimiento del control</t>
  </si>
  <si>
    <t xml:space="preserve">✅NO se reporta materialización del riesgo de gestion
📎 Evidencias esperadas: No define
📂 Evidencias entregadas: 1
📝 Listado de evidencias entregadas:
Evidencia 1:Reporte Excel medidas de protección  Julio a Septiembre
🔍 Análisis de las evidencias:
Durante el tercer trimestre, el Profesional Universitario encargado de la oficina de ingresos y egresos gestionó diariamente el control de las medidas de protección emitidas por la autoridad competente, registrando en el formato F-GIP-1317 “Control Medidas de Protección” la información correspondiente a fecha de ingreso, datos personales, documento de identidad, fecha y hora de captura y días de arresto. Las evidencias se consolidaron y cargaron trimestralmente conforme a lo establecido. </t>
  </si>
  <si>
    <t>No se evidencia materialización de riesgo reportado por el proceso, el control cumple con lo planificado, se cuenta con un archivo excel con 471 meidas de protección</t>
  </si>
  <si>
    <t xml:space="preserve">✅NO se reporta materialización del riesgo de gestion
📎 Evidencias esperadas: N/a
📂 Evidencias entregadas: 1
📝 Listado de evidencias entregadas:
Evidencia 1:_Reporte Sustanciación Julio a Septiembre (folios 56)
🔍 Análisis de las evidencias:
Durante el tercer trimestre, la oficina de radicación y atención al ciudadano recibió la información remitida por las autoridades competentes y la direccionó al Profesional Especializado de trámite jurídico a través del Aplicativo de Gestión Documental, para su posterior traslado a la oficina de sustanciación y trámite correspondiente. Como evidencia quedaron los registros en el aplicativo de Gestión Documental, los cuales fueron consolidados y cargados trimestralmente conforme a lo establecido. </t>
  </si>
  <si>
    <t>No se evidencia materialización de riesgo reportado por el proceso, el control cumple con lo planificado, se cuenta con un archivo pdf con 375 líneas, que evidencian la aducada gestión del control</t>
  </si>
  <si>
    <t xml:space="preserve">✅ NO se reporta materialización del riesgo de gestion
📎 Evidencias esperadas: No define
📂 Evidencias entregadas: 3 PDF
📝 Listado de evidencias entregadas:
Evidencia 1:_16 FOLIOS Minutas de libertad Julio
Evidencia 2: _13 FOLIOS Minutas de libertad Agosto_
Evidencia 3: _13 FOLIOS Minutas de libertad Septiembre_
🔍 Análisis de las evidencias:
Durante el tercer trimestre, el Profesional Universitario de la oficina de ingresos y egresos verificó con la autoridad judicial competente cada boleta de libertad recibida, dejando constancia de la confirmación al respaldo de la orden escrita. Como evidencia quedó el libro de minuta de Boletas de Libertad con las confirmaciones realizadas, consolidado y cargado trimestralmente conforme a lo establecido. </t>
  </si>
  <si>
    <t>No se evidencia materialización de riesgo reportado por el proceso, el control cumple con lo planificado, se cuenta con 3 archivos en pdf de tres meses que soportan la gestión del control</t>
  </si>
  <si>
    <t>R14GIP</t>
  </si>
  <si>
    <t>✅NO se reporta materialización del riesgo de gestion
📎 Evidencias esperadas: no define
📂 Evidencias entregadas: 1 pdf
📝 Listado de evidencias entregadas:
Evidencia 1:_1 pdf Planillas de autoridad Julio a Septiembre (287 folios)
🔍 Análisis de las evidencias:
Durante el tercer trimestre, el Profesional Universitario verificó el cumplimiento de los requisitos legales contenidos en las órdenes escritas de la autoridad judicial competente, correspondientes a boletas de detención, encarcelación o medidas de protección, validando la autenticidad del documento con firma. Como evidencia quedaron las planillas de autoridad creadas en el SISIPEC Web con las boletas de encarcelación registradas mensualmente, las cuales fueron consolidadas y cargadas trimestralmente conforme a lo establecido.</t>
  </si>
  <si>
    <t>✅NO se reporta materialización del riesgo de gestion
📎 Evidencias esperadas: 3
📂 Evidencias entregadas: 1
📝 Listado de evidencias entregadas:
Evidencia 1:_Actas de cotejo huellas julio a septiembre_
🔍 Análisis de las evidencias:
Durante el tercer trimestre, el Profesional Universitario de la oficina de ingresos y egresos, junto con el guardián encargado, otorgaron el visto bueno a las boletas de detención y realizaron el cotejo dactilar entre el acta de derechos del capturado y la foto cédula en cada ingreso al establecimiento. Cuando las huellas no coincidieron, se informó de inmediato a la autoridad policial competente, impidiendo el ingreso del capturado y dejando constancia en el informe respectivo. Como evidencia quedó el acta de sesión donde se realiza la verificación del cotejo dactilar del trimestre, la cual fue consolidada y cargada trimestralmente de acuerdo con lo establecido.</t>
  </si>
  <si>
    <t>No se evidencia materialización de riesgo reportado por el proceso, el control cumple con lo planificado. se tenian plaenadas ttres evidencias, se cuenta con una que soporta la gesti´n del control (Policía Nacional - CTI: 195, Arrestos: 177
y CER 024)</t>
  </si>
  <si>
    <t>Gestión del Conocimiento y la Innovación Pública</t>
  </si>
  <si>
    <t>El control tiene reporte anual, por lo cual no se identifican soportes, se infiere la no materialización del riesgo</t>
  </si>
  <si>
    <t>Debido a que la periodicidad del repore es anual, no se obsevan soportes ubicados en la carpeta dispuesta para el trimestre del presente seguimiento.</t>
  </si>
  <si>
    <t>Gestión Tecnológica de Seguridad y Emergencias</t>
  </si>
  <si>
    <t>✅ [NO/SI] NO
📎 Evidencias esperadas: 3 carpetas
📂 Evidencias entregadas: 3 carpetas
📝 Listado de evidencias entregadas:
Evidencia 1: Se adjunta carpeta con la información de NUSE
Evidencia 2: Se adjunta carpeta con la información de Radio TRoncalizado
Evidencia 3: Se adjunta carpeta con la información de SVV
🔍 Análisis de las evidencias:
No se materializó el riesgo, se realizaron reuniones mensuales para ajustar los informes de los contratos para la operación de NUSE, Radio Troncalizado y SVV. Se adjuntan los informes, es preciso señalar que los informes se reciben mes vencido, por esta razón se entregan los de mayo, junio y julio. El de agosto y septiembre se entregarán en el siguiente trimestre.</t>
  </si>
  <si>
    <t>No se evidencia materialización de riesgo reportado por el proceso, el control cumple con lo planificado. Se identifcaron 3 carpetas y 8 documentos que soportan la gestión adeucada del control</t>
  </si>
  <si>
    <t>R2GTS</t>
  </si>
  <si>
    <t>✅ [NO/SI] NO
📎 Evidencias esperadas: 3 carpetas
📂 Evidencias entregadas: 3 carpetas
📝 Listado de evidencias entregadas:
Evidencia 1: Se adjunta carpeta con la información de NUSE
Evidencia 2: Se adjunta carpeta con la información de Radio Troncalizado
Evidencia 3: Se adjunta carpeta con la información de SVV
🔍 Análisis de las evidencias:
No se materializó el riesgo, se realizaron reuniones mensuales para ajustar los informes de los contratos para la operación de NUSE, Radio Troncalizado y SVV. Se adjuntan los informes, es preciso señalar que los informes se reciben mes vencido, por esta razón se entregan los de mayo, junio y julio. El de agosto y septiembre se entregarán en el siguiente trimestre.</t>
  </si>
  <si>
    <t>MATRIZ GENERAL DE RIESGOS DE GESTIÓN</t>
  </si>
  <si>
    <t>Matriz Mapa de Riesgos</t>
  </si>
  <si>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t>
    </r>
    <r>
      <rPr>
        <sz val="10"/>
        <rFont val="Arial Narrow"/>
        <family val="2"/>
      </rPr>
      <t>. El formato cuenta con celdas parametrizadas y permite contar con los respectivos mapas de calor para riesgo inherente y riesgo residual.</t>
    </r>
  </si>
  <si>
    <t>Orientaciones Generales</t>
  </si>
  <si>
    <r>
      <t xml:space="preserve">Se requiere haber avanzado en el análisis del </t>
    </r>
    <r>
      <rPr>
        <b/>
        <sz val="11"/>
        <rFont val="Arial Narrow"/>
        <family val="2"/>
      </rPr>
      <t>proceso, su objetivo, alcance y actividades clave</t>
    </r>
    <r>
      <rPr>
        <sz val="11"/>
        <rFont val="Arial Narrow"/>
        <family val="2"/>
      </rPr>
      <t xml:space="preserve"> considerando los lineamientos establecidos en La Política de Administración de Riesgos, donde se brindan ampliamente las bases para adelantar este análisis.
Así mismo, se deben considerar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</si>
  <si>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Se debe ingresar información solo en las celdas identificadas sombreadas, las demás contienen formulas de auto llenado</t>
  </si>
  <si>
    <t>El formato de fecha es: DD/MM/AAAA</t>
  </si>
  <si>
    <t>El archivo contiene las siguientes hojas:</t>
  </si>
  <si>
    <t>HOJA RESUMEN:</t>
  </si>
  <si>
    <t>Columna</t>
  </si>
  <si>
    <t>Descripción - Lineamientos para el diligenciamiento</t>
  </si>
  <si>
    <t>Diligencie el número del riesgo junto con con codigo de proceso. Ejemplo:  Riesgo 1 del proceso Gestión Contractual  R1GTC, Riesgo 2   R2GTC</t>
  </si>
  <si>
    <t>Resgistre el nombre del proceso</t>
  </si>
  <si>
    <t>Descripción del Riesgo</t>
  </si>
  <si>
    <t xml:space="preserve">Diligencia posiblilidad de afectación económica y/o reputacional </t>
  </si>
  <si>
    <t>Causa Inmediata</t>
  </si>
  <si>
    <t>Describa  las circunstancias bajo las cuales se presenta el riesgo, pero no constituyen la causa principal o base para que se presente el riesgo</t>
  </si>
  <si>
    <t>Causa Raiz</t>
  </si>
  <si>
    <t>Describa la causa principal o básica, corresponde a las razones por la cuales se
puede presentar el riesgo</t>
  </si>
  <si>
    <t>Descripción del riesgo identificado</t>
  </si>
  <si>
    <t>¿Se afecta la continuidad del Negocio?</t>
  </si>
  <si>
    <t xml:space="preserve">El riesgo de gestion afecta la continuidad del negocio?, verificar con el Plan de continuidad de la SDSCJ
</t>
  </si>
  <si>
    <t>Nivel del riesgo sin aplicar la efectividad de los controles.</t>
  </si>
  <si>
    <t>No Control</t>
  </si>
  <si>
    <t>Dilgenciar consecutivo del control</t>
  </si>
  <si>
    <t>Control</t>
  </si>
  <si>
    <t>Describa la activifdad de control para mitigar el riesgo.</t>
  </si>
  <si>
    <t>Resgistre el periodo de aplicación de la evidencia.</t>
  </si>
  <si>
    <t>Evaluacion global de los controles (sobre 50)</t>
  </si>
  <si>
    <t>Se registra la evaluación del control 0-50 acorde a la guia de riesgos</t>
  </si>
  <si>
    <t>Nivel del riesgo  resultado de aplicar la efectividad de los controles.
inherente.</t>
  </si>
  <si>
    <t>Tipo de tratamiento de riesgo Residual</t>
  </si>
  <si>
    <t>Elegir la accion de:tratamiento</t>
  </si>
  <si>
    <t>Reporte Líderes Operativos 
 (1ra línea)</t>
  </si>
  <si>
    <t>Seguimiento acorde a roles y responsabilidades definidos en la politica de administracion de riesgos</t>
  </si>
  <si>
    <t xml:space="preserve">Reporte Seguimiento OAP (2da línea)	</t>
  </si>
  <si>
    <t xml:space="preserve">Reporte Seguimiento OCI (3ra línea)	</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</si>
  <si>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</si>
  <si>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</si>
  <si>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</si>
  <si>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</si>
  <si>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</si>
  <si>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</si>
  <si>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</si>
  <si>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No. de Riesgo</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</si>
  <si>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</si>
  <si>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</si>
  <si>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afectación Económica
Posibilidad de afectación Reputacional
Posibilidad de afectación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</si>
  <si>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</si>
  <si>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10"/>
        <rFont val="Arial Narrow"/>
        <family val="2"/>
      </rPr>
      <t>por</t>
    </r>
    <r>
      <rPr>
        <sz val="10"/>
        <rFont val="Arial Narrow"/>
        <family val="2"/>
      </rPr>
      <t>)</t>
    </r>
  </si>
  <si>
    <t>¿PORQUÉ?
CAUSA RAÍZ</t>
  </si>
  <si>
    <r>
      <t xml:space="preserve">Causa  principal  o básica, corresponde a las razones por la cuales se puede presentar  el riesgo, redacte de la forma más concreta posible.
(Iniciar </t>
    </r>
    <r>
      <rPr>
        <b/>
        <sz val="10"/>
        <rFont val="Arial Narrow"/>
        <family val="2"/>
      </rPr>
      <t>con debido a</t>
    </r>
    <r>
      <rPr>
        <sz val="10"/>
        <rFont val="Arial Narrow"/>
        <family val="2"/>
      </rPr>
      <t>)</t>
    </r>
  </si>
  <si>
    <t>DESCRIPCIÓN DEL RIESGO</t>
  </si>
  <si>
    <r>
      <t>Consolida o resume los análisis sobre impacto + causa inmediata + causa raíz, permitiendo contar con una redacción clara y concreta del riesgo identificado. Tenga en cuenta la estructura de alto nivel establecida en al guía, inicia con</t>
    </r>
    <r>
      <rPr>
        <sz val="10"/>
        <color rgb="FF9D1345"/>
        <rFont val="Arial Narrow"/>
        <family val="2"/>
      </rPr>
      <t xml:space="preserve"> </t>
    </r>
    <r>
      <rPr>
        <b/>
        <sz val="10"/>
        <color rgb="FF9D1345"/>
        <rFont val="Arial Narrow"/>
        <family val="2"/>
      </rPr>
      <t>POSIBILIDAD DE + Impacto para la entidad (Qué) + Causa Inmediata (Cómo) + Causa Raíz (Por qué)</t>
    </r>
    <r>
      <rPr>
        <sz val="10"/>
        <color rgb="FF9D1345"/>
        <rFont val="Arial Narrow"/>
        <family val="2"/>
      </rPr>
      <t xml:space="preserve"> </t>
    </r>
    <r>
      <rPr>
        <sz val="10"/>
        <rFont val="Arial Narrow"/>
        <family val="2"/>
      </rPr>
      <t xml:space="preserve">
(Se genera automáticamente)</t>
    </r>
  </si>
  <si>
    <t>FACTOR DEL RIESGO / TIPO</t>
  </si>
  <si>
    <t>Seleccione de la lista desplegable entre las opciones: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</si>
  <si>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</si>
  <si>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10"/>
        <rFont val="Arial Narrow"/>
        <family val="2"/>
      </rPr>
      <t>Si en TIPO seleccionó las opciones:</t>
    </r>
    <r>
      <rPr>
        <sz val="10"/>
        <rFont val="Arial Narrow"/>
        <family val="2"/>
      </rPr>
      <t xml:space="preserve">
E_Relaciones_Laborales
F_Usuarios_Productos_y_Prácticas_Organizacionales
G_Daños_Activos_Físicos
</t>
    </r>
    <r>
      <rPr>
        <b/>
        <sz val="10"/>
        <rFont val="Arial Narrow"/>
        <family val="2"/>
      </rPr>
      <t>Debe definir la fuente generadora de la lista desplegable</t>
    </r>
  </si>
  <si>
    <t>RESULTADO FUENTE GENERADORA DEL EVENTO</t>
  </si>
  <si>
    <t>Se calcula automáticamente según lo seleccionado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</si>
  <si>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</si>
  <si>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</si>
  <si>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10"/>
        <rFont val="Arial Narrow"/>
        <family val="2"/>
      </rPr>
      <t>La matriz calcula automáticamente:</t>
    </r>
    <r>
      <rPr>
        <sz val="10"/>
        <rFont val="Arial Narrow"/>
        <family val="2"/>
      </rPr>
      <t xml:space="preserve">
Frecuencia de la Actividad
% Probabilidad
Nivel Probabilidad</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</si>
  <si>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</si>
  <si>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</si>
  <si>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</si>
  <si>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</si>
  <si>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</si>
  <si>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</si>
  <si>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</si>
  <si>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</si>
  <si>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</si>
  <si>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establecida en la Política de Administración de Riesgos: </t>
    </r>
    <r>
      <rPr>
        <b/>
        <sz val="10"/>
        <color rgb="FF9D1345"/>
        <rFont val="Arial Narrow"/>
        <family val="2"/>
      </rPr>
      <t>Responsable de ejecutar el control + Acción + Complemento (Soporte Documental, Periodicidad, Objetivo de la Acción, desviación)</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</si>
  <si>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</si>
  <si>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</si>
  <si>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</si>
  <si>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</si>
  <si>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</si>
  <si>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</si>
  <si>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</si>
  <si>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</si>
  <si>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</si>
  <si>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</si>
  <si>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 xml:space="preserve">Debe seleccionar de listas desplegables
Documentación: Documentado - Sin Documentar
Periodicidad: Elegir de la lista desplegable
Evidencia: Con registro - Sin registro
Desviación: Si, No
</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</si>
  <si>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</si>
  <si>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</si>
  <si>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</si>
  <si>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</si>
  <si>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</si>
  <si>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</si>
  <si>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</si>
  <si>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INHERENTE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</si>
  <si>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</si>
  <si>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</si>
  <si>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</si>
  <si>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</si>
  <si>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</si>
  <si>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</si>
  <si>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</si>
  <si>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Plan de Acción
Descripción de la Acción, basado en el análisis de causas
Responsable (Cargo)
Fecha de Inicio
Fecha de Finalización</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</si>
  <si>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tercerización), indicando información relevante. </t>
  </si>
  <si>
    <t>Seguimientos por parte del Líder del Proceso</t>
  </si>
  <si>
    <t>Realizar descripción de los seguimientos por parte del proceso</t>
  </si>
  <si>
    <t>Verificación por parte de segunda línea de defensa o quien haga sus veces (Fecha y Descripción)</t>
  </si>
  <si>
    <t>Realizar descripción de las verificaciones de la segunda línea de defensa</t>
  </si>
  <si>
    <t>Verificación por parte de la Oficina de Control Interno o quien haga sus veces (Fecha y Descripción)</t>
  </si>
  <si>
    <t>Realizar descripción de las verificaciones que realiza Control Interno o quien haga sus veces.</t>
  </si>
  <si>
    <t>Estado</t>
  </si>
  <si>
    <t>Utilice la lista de despliegue que se encuentra parametrizada, le aparecerán las opciones:
Sin Iniciar, En proceso, Cerrado,
la selección en este caso dependerá de las acciones del plan que se hayan establecido en cada caso.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</si>
  <si>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</si>
  <si>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</si>
  <si>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</si>
  <si>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</si>
  <si>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</si>
  <si>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t>Vigencia del Al:</t>
  </si>
  <si>
    <t>Vigencia que tiene el mapa de riesgos fecha inicio fecha final, formato (DD/MM/AAAA)</t>
  </si>
  <si>
    <r>
      <t xml:space="preserve">Consolida o resume los análisis sobre impacto + causa inmediata + causa raíz, permitiendo contar con una redacción clara y concreta del riesgo identificado. Tenga en cuenta la estructura de alto nivel establecida en al guía, inicia con </t>
    </r>
    <r>
      <rPr>
        <b/>
        <sz val="10"/>
        <rFont val="Arial Narrow"/>
        <family val="2"/>
      </rPr>
      <t>POSIBILIDAD DE + Impacto para la entidad (Qué) + Causa Inmediata (Cómo) + Causa Raíz (Por qué)</t>
    </r>
    <r>
      <rPr>
        <sz val="10"/>
        <rFont val="Arial Narrow"/>
        <family val="2"/>
      </rPr>
      <t xml:space="preserve"> 
(Se genera automáticamente)</t>
    </r>
  </si>
  <si>
    <t>Se rellena automáticamente según lo seleccionado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</si>
  <si>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10"/>
        <rFont val="Arial Narrow"/>
        <family val="2"/>
      </rPr>
      <t>La matriz calcula automáticamente:</t>
    </r>
    <r>
      <rPr>
        <sz val="10"/>
        <rFont val="Arial Narrow"/>
        <family val="2"/>
      </rPr>
      <t xml:space="preserve">
Frecuencia de la Actividad
% Probabilidad
Nivel Probabilidad
</t>
    </r>
  </si>
  <si>
    <r>
      <t xml:space="preserve">Recuerde que el control se define como la medida que permite reducir o mitigar un riesgo. Defina el control (es) que atacan la causa raíz del riesgo, considere la estructura establecida en la Política de Administración de Riesgos: </t>
    </r>
    <r>
      <rPr>
        <b/>
        <sz val="10"/>
        <rFont val="Arial Narrow"/>
        <family val="2"/>
      </rPr>
      <t>Responsable de ejecutar el control + Acción + Complemento (Soporte Documental, Periodicidad, Objetivo de la Acción, desviación)</t>
    </r>
  </si>
  <si>
    <t>Debe seleccionar de listas desplegables
Documentación: Documentado - Sin Documentar
Frecuencia: Continua - Aleatoria
Evidencia: Con registro - Sin registro</t>
  </si>
  <si>
    <t xml:space="preserve">Plan de Acción
Descripción de la Acción, basado en el análisis de causas
Responsable (Cargo)
Fecha de Inicio
Fecha de Finalización
</t>
  </si>
  <si>
    <t>PROCESO:</t>
  </si>
  <si>
    <t>CONSOLIDADO DE PROCESOS DE LA SDSCJ</t>
  </si>
  <si>
    <t>OBJETIVO DEL PROCESO:</t>
  </si>
  <si>
    <t>N/A</t>
  </si>
  <si>
    <t>(consecutivo asignado por OAP)</t>
  </si>
  <si>
    <t>(Iniciar con la palabra 
por)</t>
  </si>
  <si>
    <t>(Iniciar con 
debido a)</t>
  </si>
  <si>
    <t>FACTOR DEL RIESGO</t>
  </si>
  <si>
    <t>¿CÓMO?
CAUSA INMEDIATA</t>
  </si>
  <si>
    <t>TIPO</t>
  </si>
  <si>
    <t>SELECCIONE FUENTE GENERADORA DEL EVENTO</t>
  </si>
  <si>
    <t>VALIDACIÓN FUENTE GENERADORA DEL EVENTO PARA TIPO A,B,C,D</t>
  </si>
  <si>
    <t>Posibilidad de afectación reputacional</t>
  </si>
  <si>
    <t xml:space="preserve">por perdida de la confianza del ciudadano hacia los servicios prestados en las casas de justicia </t>
  </si>
  <si>
    <t>debido a la inadecuada orientación a los usuarios en casas de justicia por parte del centro de recepción de la información</t>
  </si>
  <si>
    <t>Posibilidad de afectación reputacional por perdida de la confianza del ciudadano hacia los servicios prestados en las casas de justicia  debido a la inadecuada orientación a los usuarios en casas de justicia por parte del centro de recepción de la información</t>
  </si>
  <si>
    <t>A Ejecución y Administración de Procesos</t>
  </si>
  <si>
    <t>Procesos</t>
  </si>
  <si>
    <t>por la imposibilidad de garantizar la adecuada atención de usuarios en los equipamientos de Justicia de forma presencial y virtual</t>
  </si>
  <si>
    <t>debido a la desvinculación de entidades operadoras al programa de casas de justicia</t>
  </si>
  <si>
    <t>Posibilidad de afectación reputacional por la imposibilidad de garantizar la adecuada atención de usuarios en los equipamientos de Justicia de forma presencial y virtual debido a la desvinculación de entidades operadoras al programa de casas de justicia</t>
  </si>
  <si>
    <t xml:space="preserve">por la imposibilidad de garantizar la adecuada atención de usuarios en los equipamientos de Justicia de forma presencial </t>
  </si>
  <si>
    <t xml:space="preserve"> debido a inadecuadas condiciones de infraestructura en las Casas de Justicia y desconocimiento de las rutas de acceso a la Justicia por parte del Centro de Recepción e Información CRI</t>
  </si>
  <si>
    <t>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t>
  </si>
  <si>
    <t>por perdida de la confianza y limitado acceso a la justicia por parte del ciudadano hacia los servicios prestados en las Casas de Justicia</t>
  </si>
  <si>
    <t xml:space="preserve">debido a la interrupción o retraso en la prestación de los servicios que prestan las entidades operadoras en las Casas de Justicia de Bogotá </t>
  </si>
  <si>
    <t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t>
  </si>
  <si>
    <t>R5AJ</t>
  </si>
  <si>
    <t>Posibilidad de afectación económica</t>
  </si>
  <si>
    <t xml:space="preserve"> por una demanda de una autoridad judicial</t>
  </si>
  <si>
    <t xml:space="preserve">debido a la no prestación del servicio de atencion en el programa Distrital de Justicia Juvenil Restaurativa  a las personas remitidas por una autoridad judicial o administrativa del Sistema de Responsabilidad penal para Adolecentes </t>
  </si>
  <si>
    <t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t>
  </si>
  <si>
    <t>R6AJ</t>
  </si>
  <si>
    <t>por una queja de un grupo de valor</t>
  </si>
  <si>
    <t>debido a fallas en la calidad en la prestación del servicio  de atención en el programa Distrital de Justicia Juvenil Restaurativa</t>
  </si>
  <si>
    <t>Posibilidad de afectación reputacional por una queja de un grupo de valor debido a fallas en la calidad en la prestación del servicio  de atención en el programa Distrital de Justicia Juvenil Restaurativa</t>
  </si>
  <si>
    <t xml:space="preserve">por sanciones de entes de control </t>
  </si>
  <si>
    <t>debido a responder PQRSDF fuera de los tiempos de ley</t>
  </si>
  <si>
    <t>Posibilidad de afectación reputacional por sanciones de entes de control  debido a responder PQRSDF fuera de los tiempos de ley</t>
  </si>
  <si>
    <t>R2AR</t>
  </si>
  <si>
    <t>debido a publicación extemporánea de informes de PQRSDF en la pagina web de la entidad</t>
  </si>
  <si>
    <t>Posibilidad de afectación reputacional por sanciones de entes de control  debido a publicación extemporánea de informes de PQRSDF en la pagina web de la entidad</t>
  </si>
  <si>
    <t>R1CID</t>
  </si>
  <si>
    <t>Posibilidad de afectación reputacional y económica</t>
  </si>
  <si>
    <t>por demandas de parte de los particulares o vencimiento de los términos</t>
  </si>
  <si>
    <t>debido a procesos disciplinarios desarrollados y fallados sin cumplir con los parámetros de ley.</t>
  </si>
  <si>
    <t>Posibilidad de afectación reputacional y económica por demandas de parte de los particulares o vencimiento de los términos debido a procesos disciplinarios desarrollados y fallados sin cumplir con los parámetros de ley.</t>
  </si>
  <si>
    <t>R1DE</t>
  </si>
  <si>
    <t xml:space="preserve">por sanciones de entes de control y/o quejas de un grupo de valor </t>
  </si>
  <si>
    <t>debido a otorgar visto bueno a solicitudes de Certificado de Disponibilidad Presupuestal - CDP de los proyectos de inversion sin el lleno de requisitos</t>
  </si>
  <si>
    <t>Posibilidad de afectación reputacional por sanciones de entes de control y/o quejas de un grupo de valor  debido a otorgar visto bueno a solicitudes de Certificado de Disponibilidad Presupuestal - CDP de los proyectos de inversion sin el lleno de requisitos</t>
  </si>
  <si>
    <t>R2DE</t>
  </si>
  <si>
    <t>por sanciones de entes de control</t>
  </si>
  <si>
    <t>debido a falencias en la Calidad de la información  sobre la ejecucion de los proyectos de inversion.</t>
  </si>
  <si>
    <t>Posibilidad de afectación reputacional por sanciones de entes de control debido a falencias en la Calidad de la información  sobre la ejecucion de los proyectos de inversion.</t>
  </si>
  <si>
    <t>Posibilidad de afectación Económica y Reputacional</t>
  </si>
  <si>
    <t>por sanciones o requerimientos de los entes de control y de la autoridad ambiental</t>
  </si>
  <si>
    <t>debido al incumplimiento de lineamientos normativos ambientales aplicables y de formulación, concertación e implementación del Plan Institucional de Gestión Ambiental PIGA</t>
  </si>
  <si>
    <t>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t>
  </si>
  <si>
    <t>R3FI</t>
  </si>
  <si>
    <t>por queja de un grupo de valor</t>
  </si>
  <si>
    <t xml:space="preserve">debido a fallas en la formulacion de planes institucionales en materia de MIPG </t>
  </si>
  <si>
    <t xml:space="preserve">Posibilidad de afectación reputacional por queja de un grupo de valor debido a fallas en la formulacion de planes institucionales en materia de MIPG </t>
  </si>
  <si>
    <t xml:space="preserve">debido a  publicación no autorizada que genere desinformación en la opinión pública	</t>
  </si>
  <si>
    <t xml:space="preserve">Posibilidad de afectación reputacional por sanciones de entes de control y/o quejas de un grupo de valor  debido a  publicación no autorizada que genere desinformación en la opinión pública	</t>
  </si>
  <si>
    <t>por sanciones o multas de entes de control. 
o por demandas, tutelas, derechos de petición</t>
  </si>
  <si>
    <t>debido a la falla total o parcial en el servicio de atención de la línea de Seguridad y Emergencias 123.</t>
  </si>
  <si>
    <t>Posibilidad de afectación reputacional y económica por sanciones o multas de entes de control. 
o por demandas, tutelas, derechos de petición debido a la falla total o parcial en el servicio de atención de la línea de Seguridad y Emergencias 123.</t>
  </si>
  <si>
    <t>debido al acceso y uso inadecuado dispositivos para la toma de registros multimedia de la información contenida en el software de Gestión de eventos de seguridad y emergencias.</t>
  </si>
  <si>
    <t>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t>
  </si>
  <si>
    <t>R3GE</t>
  </si>
  <si>
    <t>debido a la afectación de personas, bienes o recursos por servicio o atención inadecuada de incidentes desde el NUSE 123.</t>
  </si>
  <si>
    <t>Posibilidad de afectación reputacional y económica por sanciones o multas de entes de control. 
o por demandas, tutelas, derechos de petición debido a la afectación de personas, bienes o recursos por servicio o atención inadecuada de incidentes desde el NUSE 123.</t>
  </si>
  <si>
    <t xml:space="preserve">por perdida o extravió documental </t>
  </si>
  <si>
    <t>debido a la falta de acatamiento de las directrices establecidas por el proceso de Recursos Físicos y documental por parte de los servidores y/o contratistas de la entidad</t>
  </si>
  <si>
    <t>Posibilidad de afectación reputacional por perdida o extravió documental  debido a la falta de acatamiento de las directrices establecidas por el proceso de Recursos Físicos y documental por parte de los servidores y/o contratistas de la entidad</t>
  </si>
  <si>
    <t xml:space="preserve">por perdida y/o desaparición de los bienes al servicio de la Entidad </t>
  </si>
  <si>
    <t>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t>
  </si>
  <si>
    <t>R1GT</t>
  </si>
  <si>
    <t>por detrimento patrimonial por la adquisición de bienes y/o servicios no acordes a las necesidades de la Entidad</t>
  </si>
  <si>
    <t xml:space="preserve">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t>
  </si>
  <si>
    <t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t>
  </si>
  <si>
    <t>R2GT</t>
  </si>
  <si>
    <t>or investigaciones, demandas y/o sanciones</t>
  </si>
  <si>
    <t>debido falencias en el seguimiento a la ejecución contractual</t>
  </si>
  <si>
    <t>Posibilidad de afectación económica or investigaciones, demandas y/o sanciones debido falencias en el seguimiento a la ejecución contractual</t>
  </si>
  <si>
    <t>por indisponibilidad de las soluciones tecnológicas que apoyan la gestión de los procesos o insatisfacción de los usuarios en la operación de las mismas</t>
  </si>
  <si>
    <t xml:space="preserve">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t>
  </si>
  <si>
    <t>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t>
  </si>
  <si>
    <t>por la no atención oportuna o de calidad los  de requerimientos (solicitudes o incidentes)  o problemas derivados de la operación de las soluciones tecnológicas</t>
  </si>
  <si>
    <t>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t>
  </si>
  <si>
    <t>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t>
  </si>
  <si>
    <t>por insuficiencia en la gestión de los recursos, en razón a sanciones, insatisfactoria calificación por parte de las partes interesadas en la prestación de los servicios del proceso y/o incumplimiento normativo</t>
  </si>
  <si>
    <t xml:space="preserve">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t>
  </si>
  <si>
    <t>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t>
  </si>
  <si>
    <t>R6GT</t>
  </si>
  <si>
    <t>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t>
  </si>
  <si>
    <t>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t>
  </si>
  <si>
    <t>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t>
  </si>
  <si>
    <t>R7GT</t>
  </si>
  <si>
    <t>por Incremento de costos en la implementación de una solución tecnológica o inconvenientes de interoperabilidad entre soluciones</t>
  </si>
  <si>
    <t>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t>
  </si>
  <si>
    <t>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t>
  </si>
  <si>
    <t xml:space="preserve">por no contar con el fenecimiento de la cuenta en la vigencia </t>
  </si>
  <si>
    <t>debido a la identificación, clasificación y registro de información contable en rubros y cuantías que no correspondan</t>
  </si>
  <si>
    <t>Posibilidad de afectación reputacional por no contar con el fenecimiento de la cuenta en la vigencia  debido a la identificación, clasificación y registro de información contable en rubros y cuantías que no correspondan</t>
  </si>
  <si>
    <t>R2GF</t>
  </si>
  <si>
    <t>por sanciones o multas de entes de control o demandas de terceros</t>
  </si>
  <si>
    <t xml:space="preserve"> debido a la realización de pagos indebidos</t>
  </si>
  <si>
    <t>Posibilidad de afectación económica por sanciones o multas de entes de control o demandas de terceros  debido a la realización de pagos indebidos</t>
  </si>
  <si>
    <t>R3GF</t>
  </si>
  <si>
    <t xml:space="preserve"> por la expedición del Registro Presupuestal sin el cumplimiento de los requisitos para el perfeccionamiento del contrato</t>
  </si>
  <si>
    <t>debido a falencias en la aplicación del Instructivo Solicitud de expedición y/o anulación de Certificado de Registro Presupuestal CRP I-GF-8</t>
  </si>
  <si>
    <t>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t>
  </si>
  <si>
    <t>por la suscripción de contratos que presentan documentación inconsistente</t>
  </si>
  <si>
    <t>debido a deficiencias en la verificación de los requisitos habilitantes por parte del proceso de contratación.</t>
  </si>
  <si>
    <t>Posibilidad de afectación reputacional y económica por la suscripción de contratos que presentan documentación inconsistente debido a deficiencias en la verificación de los requisitos habilitantes por parte del proceso de contratación.</t>
  </si>
  <si>
    <t>R2GCT</t>
  </si>
  <si>
    <t xml:space="preserve"> por pasivos exigibles</t>
  </si>
  <si>
    <t>debido a liquidación extemporánea de los contratos fuera de los plazos acordados en el contrato o los establecidos por la ley</t>
  </si>
  <si>
    <t>Posibilidad de afectación reputacional y económica  por pasivos exigibles debido a liquidación extemporánea de los contratos fuera de los plazos acordados en el contrato o los establecidos por la ley</t>
  </si>
  <si>
    <t>R3GCT</t>
  </si>
  <si>
    <t xml:space="preserve">por multa y/o sancion de entes de control </t>
  </si>
  <si>
    <t>debido a la presentación extemporanea y/o con falencias en los reportes enviados a la dirección financiera para posterior cargue en en el aplicativo SIVICOF y SIDEAP</t>
  </si>
  <si>
    <t>Posibilidad de afectación reputacional y económica por multa y/o sancion de entes de control  debido a la presentación extemporanea y/o con falencias en los reportes enviados a la dirección financiera para posterior cargue en en el aplicativo SIVICOF y SIDEAP</t>
  </si>
  <si>
    <t xml:space="preserve">por sanciones o multas de entes de control </t>
  </si>
  <si>
    <t xml:space="preserve">debido a demoras en la adquisicion de los bienes y servicios requeridos </t>
  </si>
  <si>
    <t xml:space="preserve">Posibilidad de afectación reputacional y económica por sanciones o multas de entes de control  debido a demoras en la adquisicion de los bienes y servicios requeridos </t>
  </si>
  <si>
    <t>R5GCT</t>
  </si>
  <si>
    <t xml:space="preserve">por multa y/o sancion o de un ente de control  y/o quejas de un grupo de valor </t>
  </si>
  <si>
    <t xml:space="preserve">debido al incumplimiento en la ejecucion de los contratos </t>
  </si>
  <si>
    <t xml:space="preserve">Posibilidad de afectación reputacional y económica por multa y/o sancion o de un ente de control  y/o quejas de un grupo de valor  debido al incumplimiento en la ejecucion de los contratos </t>
  </si>
  <si>
    <t>por sanciones administrativas</t>
  </si>
  <si>
    <t xml:space="preserve"> debido al incumplimiento en la respuesta a requerimientos asociados a los procesos judiciales y acciones constitucionales</t>
  </si>
  <si>
    <t>Posibilidad de afectación reputacional por sanciones administrativas  debido al incumplimiento en la respuesta a requerimientos asociados a los procesos judiciales y acciones constitucionales</t>
  </si>
  <si>
    <t>por la generación y entrega inoportuna de documentos de análisis estadísticos, mapas, boletines, recomendaciones y respuestas a solicitudes de información</t>
  </si>
  <si>
    <t xml:space="preserve">debido al procesamiento errado y/o datos errados o  desactualizados en la Bodega de datos </t>
  </si>
  <si>
    <t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t>
  </si>
  <si>
    <t xml:space="preserve">por hallazgos a la Entidad por parte de entes de control </t>
  </si>
  <si>
    <t>debido al incumplimiento y/o inoportuna emisión de los informes de ley contemplados en el Plan Anual de Auditoria</t>
  </si>
  <si>
    <t>Posibilidad de afectación reputacional por hallazgos a la Entidad por parte de entes de control  debido al incumplimiento y/o inoportuna emisión de los informes de ley contemplados en el Plan Anual de Auditoria</t>
  </si>
  <si>
    <t xml:space="preserve">por falencias en la planeación y ejecución de las auditorías internas </t>
  </si>
  <si>
    <t>debido a inoportunidad y/o inconsistencia en la verificación de la información suministrada para la realización de la auditoria</t>
  </si>
  <si>
    <t>Posibilidad de afectación reputacional por falencias en la planeación y ejecución de las auditorías internas  debido a inoportunidad y/o inconsistencia en la verificación de la información suministrada para la realización de la auditoria</t>
  </si>
  <si>
    <t>por sanciones y/o multas de entes de control y/o demandas</t>
  </si>
  <si>
    <t>debido al ingreso tardío, incompleto o con errores de las novedades administrativas al aplicativo de nómina.</t>
  </si>
  <si>
    <t>Posibilidad de afectación reputacional y económica por sanciones y/o multas de entes de control y/o demandas debido al ingreso tardío, incompleto o con errores de las novedades administrativas al aplicativo de nómina.</t>
  </si>
  <si>
    <t>R2GH</t>
  </si>
  <si>
    <t>debido a fallas en el seguimiento a la ejecución de las actividades programadas en Plan de Trabajo de SGSST</t>
  </si>
  <si>
    <t>Posibilidad de afectación reputacional y económica por sanciones y/o multas de entes de control y/o demandas debido a fallas en el seguimiento a la ejecución de las actividades programadas en Plan de Trabajo de SGSST</t>
  </si>
  <si>
    <t>R3GH</t>
  </si>
  <si>
    <t>debido al incumplimiento en la ejecución del Plan Estratégico del Talento Humano</t>
  </si>
  <si>
    <t>Posibilidad de afectación reputacional por sanciones de entes de control debido al incumplimiento en la ejecución del Plan Estratégico del Talento Humano</t>
  </si>
  <si>
    <t>R4GH</t>
  </si>
  <si>
    <t>por sanciones de entes de control o quejas de un grupo de valor</t>
  </si>
  <si>
    <t>debido a fallas en la planeacion de la estrategia del plan de cultura de integridad</t>
  </si>
  <si>
    <t>Posibilidad de afectación reputacional por sanciones de entes de control o quejas de un grupo de valor debido a fallas en la planeacion de la estrategia del plan de cultura de integridad</t>
  </si>
  <si>
    <t>por sanciones o multas o reducción y/o afectación del presupuesto para las futuras vigencias o por cuestionamiento a la planeación del proceso</t>
  </si>
  <si>
    <t>debido a desviaciones o incumplimientos de las metas programadas de los indicadores relacionados con el proceso</t>
  </si>
  <si>
    <t>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t>
  </si>
  <si>
    <t>R2GS</t>
  </si>
  <si>
    <t>por sobrecostos en  recursos técnicos y humanos</t>
  </si>
  <si>
    <t>debido al desconocimiento de las actividades a desarrollar al interior del proceso</t>
  </si>
  <si>
    <t>Posibilidad de afectación reputacional y económica por sobrecostos en  recursos técnicos y humanos debido al desconocimiento de las actividades a desarrollar al interior del proceso</t>
  </si>
  <si>
    <t>R3GS</t>
  </si>
  <si>
    <t>por deficiente atención a los usuarios de los bienes y servicios del proceso</t>
  </si>
  <si>
    <t>debido a la falta de capacitación</t>
  </si>
  <si>
    <t>Posibilidad de afectación reputacional por deficiente atención a los usuarios de los bienes y servicios del proceso debido a la falta de capacitación</t>
  </si>
  <si>
    <t>por demandas o extralimitación de funciones de servidores</t>
  </si>
  <si>
    <t>debido al inadecuado acompañamiento a las manifestaciones, movilizaciones, eventos o aglomeraciones</t>
  </si>
  <si>
    <t>Posibilidad de afectación reputacional y económica por demandas o extralimitación de funciones de servidores debido al inadecuado acompañamiento a las manifestaciones, movilizaciones, eventos o aglomeraciones</t>
  </si>
  <si>
    <t>R1AB</t>
  </si>
  <si>
    <t>por sanciones o multas de entes de control y las quejas recibidas por los grupos de valor</t>
  </si>
  <si>
    <t>debido al uso de los bienes en comodato con un fin diferente a lo pactado contractualmente</t>
  </si>
  <si>
    <t>Posibilidad de afectación reputacional y económica por sanciones o multas de entes de control y las quejas recibidas por los grupos de valor debido al uso de los bienes en comodato con un fin diferente a lo pactado contractualmente</t>
  </si>
  <si>
    <t>R2AB</t>
  </si>
  <si>
    <t xml:space="preserve"> debido a la reclamación de los siniestros fuera de los tiempos establecidos en los que no opere la prescripción   </t>
  </si>
  <si>
    <t xml:space="preserve">Posibilidad de afectación económica por sanciones o multas de entes de control   debido a la reclamación de los siniestros fuera de los tiempos establecidos en los que no opere la prescripción   </t>
  </si>
  <si>
    <t xml:space="preserve"> por sanciones o multas de entes de control </t>
  </si>
  <si>
    <t xml:space="preserve">debido al suministro de los bienes y servicios requeridos, fuera de los tiempos establecidos en los contratos </t>
  </si>
  <si>
    <t xml:space="preserve">Posibilidad de afectación reputacional y económica  por sanciones o multas de entes de control  debido al suministro de los bienes y servicios requeridos, fuera de los tiempos establecidos en los contratos </t>
  </si>
  <si>
    <t xml:space="preserve">por sanciones o multas de entes de control, y/o quejas de los grupos de interes </t>
  </si>
  <si>
    <t>debido a proyectos no ejecutados de acuerdo a lo proyectado en la vigencia anterior, Proyectos inconclusos en su ejecución (Obras de infraestructura sin terminar), Obras sin el cumplimiento de requisitos para su adecuado funcionamiento.</t>
  </si>
  <si>
    <t>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t>
  </si>
  <si>
    <t>por sanciones o multas de entes de control y/o quejas de los grupos de interes</t>
  </si>
  <si>
    <t>debido a la inadecuada disposición de los residuos peligrosos (Talleres)</t>
  </si>
  <si>
    <t>Posibilidad de afectación reputacional y económica por sanciones o multas de entes de control y/o quejas de los grupos de interes debido a la inadecuada disposición de los residuos peligrosos (Talleres)</t>
  </si>
  <si>
    <t>R1GIP</t>
  </si>
  <si>
    <t>por denuncias o sanciones de entes de control</t>
  </si>
  <si>
    <t>debido al incumplimiento en la prestación del servicio psicosocial (Prestación continua e ininterrumpida del servicio)</t>
  </si>
  <si>
    <t>Posibilidad de afectación reputacional y económica por denuncias o sanciones de entes de control debido al incumplimiento en la prestación del servicio psicosocial (Prestación continua e ininterrumpida del servicio)</t>
  </si>
  <si>
    <t>R2GIP</t>
  </si>
  <si>
    <t>por sanciones o multas de entes de control, detrimento patrimonial. O perdida de la certificación ACA</t>
  </si>
  <si>
    <t>debido a la disminución de la cobertura ocupacional en las actividades válidas para la redención de pena</t>
  </si>
  <si>
    <t>Posibilidad de afectación reputacional y económica por sanciones o multas de entes de control, detrimento patrimonial. O perdida de la certificación ACA debido a la disminución de la cobertura ocupacional en las actividades válidas para la redención de pena</t>
  </si>
  <si>
    <t>R3GIP</t>
  </si>
  <si>
    <t xml:space="preserve">por demandas legales y disciplinarias </t>
  </si>
  <si>
    <t>debido a la fuga o Rescate de PPL en remisiones salud</t>
  </si>
  <si>
    <t>Posibilidad de afectación reputacional por demandas legales y disciplinarias  debido a la fuga o Rescate de PPL en remisiones salud</t>
  </si>
  <si>
    <t>por sanciones o multas de entes de control, detrimento patrimonial. O perdida de la certificación ACA. O incumplimiento normativo por concepto sanitario desfavorable</t>
  </si>
  <si>
    <t>debido a ETA (enfermedad transmitida por alimento) y que genere un cierre del servicio de alimentos</t>
  </si>
  <si>
    <t>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t>
  </si>
  <si>
    <t>R5GIP</t>
  </si>
  <si>
    <t>por demanda de los PPL, familiar, tercero o entes control</t>
  </si>
  <si>
    <t>debido al incumplimiento en la cobertura de los puestos de servicio y las actividades programadas</t>
  </si>
  <si>
    <t>Posibilidad de afectación reputacional y económica por demanda de los PPL, familiar, tercero o entes control debido al incumplimiento en la cobertura de los puestos de servicio y las actividades programadas</t>
  </si>
  <si>
    <t>R6GIP</t>
  </si>
  <si>
    <t xml:space="preserve">por demanda de los PPL, familiar, tercero o entes control </t>
  </si>
  <si>
    <t>debido a falencias en seguridad y deficiencia en los tiempos de reacción a los eventos que atenten contra la seguridad de las PPL/Funcionarios/Guardia.</t>
  </si>
  <si>
    <t>Posibilidad de afectación económica por demanda de los PPL, familiar, tercero o entes control  debido a falencias en seguridad y deficiencia en los tiempos de reacción a los eventos que atenten contra la seguridad de las PPL/Funcionarios/Guardia.</t>
  </si>
  <si>
    <t>R7GIP</t>
  </si>
  <si>
    <t>por sanción disciplinaria</t>
  </si>
  <si>
    <t xml:space="preserve"> debido a fuga/rescates o falencia en la seguridad dentro del sistema carcelario o durante traslados o remisiones</t>
  </si>
  <si>
    <t>Posibilidad de afectación reputacional por sanción disciplinaria  debido a fuga/rescates o falencia en la seguridad dentro del sistema penitenciario</t>
  </si>
  <si>
    <t>R8GIP</t>
  </si>
  <si>
    <t>por requerimientos de entes de control</t>
  </si>
  <si>
    <t>debido a la pérdida de la confidencialidad de la información</t>
  </si>
  <si>
    <t>Posibilidad de afectación reputacional por requerimientos de entes de control debido a la pérdida de la confidencialidad de la información</t>
  </si>
  <si>
    <t>R9GIP</t>
  </si>
  <si>
    <t>por requerimientos de entes de control y autoridades judiciales</t>
  </si>
  <si>
    <t xml:space="preserve">debido al vencimiento de trámites Jurídicos. </t>
  </si>
  <si>
    <t xml:space="preserve">Posibilidad de afectación reputacional por requerimientos de entes de control y autoridades judiciales debido al vencimiento de trámites Jurídicos. </t>
  </si>
  <si>
    <t>R10GIP</t>
  </si>
  <si>
    <t xml:space="preserve">debido a la prescripción de trámites Jurídicos. </t>
  </si>
  <si>
    <t xml:space="preserve">Posibilidad de afectación reputacional por requerimientos de entes de control y autoridades judiciales debido a la prescripción de trámites Jurídicos. </t>
  </si>
  <si>
    <t xml:space="preserve"> debido a permitir la prolongación Ilícita de la libertad</t>
  </si>
  <si>
    <t>Posibilidad de afectación reputacional por requerimientos de entes de control y autoridades judiciales  debido a permitir la prolongación Ilícita de la libertad</t>
  </si>
  <si>
    <t>R12GIP</t>
  </si>
  <si>
    <t>debido a Hojas de vida incompletas, desactualizadas o imprecisas (Física o en el aplicativo SISIPEC WEB)</t>
  </si>
  <si>
    <t>Posibilidad de afectación reputacional por requerimientos de entes de control y autoridades judiciales debido a Hojas de vida incompletas, desactualizadas o imprecisas (Física o en el aplicativo SISIPEC WEB)</t>
  </si>
  <si>
    <t>R13GIP</t>
  </si>
  <si>
    <t>debido a conceder u otorgar libertad o trasladar a una PPL sin el debido cumplimiento de los requisitos legales.</t>
  </si>
  <si>
    <t>Posibilidad de afectación reputacional por requerimientos de entes de control y autoridades judiciales debido a conceder u otorgar libertad o trasladar a una PPL sin el debido cumplimiento de los requisitos legales.</t>
  </si>
  <si>
    <t xml:space="preserve">por requerimientos de entes de control y autoridades judiciales </t>
  </si>
  <si>
    <t xml:space="preserve">debido a la privación ilegal de la libertad </t>
  </si>
  <si>
    <t xml:space="preserve">Posibilidad de afectación reputacional por requerimientos de entes de control y autoridades judiciales  debido a la privación ilegal de la libertad </t>
  </si>
  <si>
    <t>R1GCI</t>
  </si>
  <si>
    <t xml:space="preserve"> por inadecuada percepción por parte de los procesos de la entidad por indisponibilidad de la información requerida para atender requerimientos y sanciones economicas de los entes de control </t>
  </si>
  <si>
    <t>debido a fuga de capital intelectual por inadecuada identificación de los inventarios de conocimiento</t>
  </si>
  <si>
    <t>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t>
  </si>
  <si>
    <t>R1GTS</t>
  </si>
  <si>
    <t>por percepción desfavorable de la ciudadanía respecto a la gestión del requerimiento  de información solicitado</t>
  </si>
  <si>
    <t>debido a la alta rotación de personal que no cuenta con el conocimiento técnico apropiado para la gestión de los datos requeridos.</t>
  </si>
  <si>
    <t>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t>
  </si>
  <si>
    <t>por percepción desfavorable del ciudadano hacia  las entidades que integran el sistema de seguridad y emergencias</t>
  </si>
  <si>
    <t>,debido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t>
  </si>
  <si>
    <t>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t>
  </si>
  <si>
    <t>F-FI-1382
V.3</t>
  </si>
  <si>
    <t>VALIDACION DE CONTROLES</t>
  </si>
  <si>
    <t>PROCESO</t>
  </si>
  <si>
    <t>EN CADA PROCESO</t>
  </si>
  <si>
    <t>OBJETIVO</t>
  </si>
  <si>
    <t>CAUSA</t>
  </si>
  <si>
    <t>RIESGO</t>
  </si>
  <si>
    <t>CONSECUENCIA</t>
  </si>
  <si>
    <t>"DEBIDO A…"</t>
  </si>
  <si>
    <t>"PUEDE OCURRIR…"</t>
  </si>
  <si>
    <t>"LO QUE GENERARIA"</t>
  </si>
  <si>
    <t>DEBILIDADES Y AMENAZAS</t>
  </si>
  <si>
    <t>IMPACTO INHERENTE</t>
  </si>
  <si>
    <t>PROBABILIDAD INHERENTE</t>
  </si>
  <si>
    <t>Resultado</t>
  </si>
  <si>
    <t>No. Riesgo</t>
  </si>
  <si>
    <t>Riesgo</t>
  </si>
  <si>
    <t>Frecuencia de la Actividad</t>
  </si>
  <si>
    <t>% Probabilidad</t>
  </si>
  <si>
    <t>Nivel Probabilidad</t>
  </si>
  <si>
    <t>%</t>
  </si>
  <si>
    <t>Nivel</t>
  </si>
  <si>
    <t>Porcentaje de Impacto</t>
  </si>
  <si>
    <t>Nivel de Impacto</t>
  </si>
  <si>
    <t>PROBABILIDAD</t>
  </si>
  <si>
    <t>IMPACTO</t>
  </si>
  <si>
    <t>El riesgo afecta la imagen de la entidad a nivel nacional, con efecto publicitario sostenido a nivel país</t>
  </si>
  <si>
    <t>Mínimo</t>
  </si>
  <si>
    <t>Máximo</t>
  </si>
  <si>
    <t>Probabilidad</t>
  </si>
  <si>
    <t>% Impacto</t>
  </si>
  <si>
    <t>Afectación_Económica</t>
  </si>
  <si>
    <t>El riesgo afecta la imagen de la entidad internamente, de conocimiento general nivel interno, de junta directiva y accionistas y/o de proveedores.</t>
  </si>
  <si>
    <t>Muy Baja</t>
  </si>
  <si>
    <t>La actividad que conlleva el riesgo se ejecuta
 como máximos 2 veces por año</t>
  </si>
  <si>
    <t>Leve</t>
  </si>
  <si>
    <t>Menor a 10 SMLMV</t>
  </si>
  <si>
    <t>El riesgo afecta la imagen de algún área de la organización.</t>
  </si>
  <si>
    <t>Baja</t>
  </si>
  <si>
    <t xml:space="preserve"> La actividad que conlleva el riesgo se ejecuta de
 3 a 24 veces por año</t>
  </si>
  <si>
    <t>Menor</t>
  </si>
  <si>
    <t>Entre 10 y 50 SMLMV</t>
  </si>
  <si>
    <t>El riesgo afecta la imagen de la entidad con algunos usuarios de relevancia frente al logro de los objetivos.</t>
  </si>
  <si>
    <t>Media</t>
  </si>
  <si>
    <t xml:space="preserve"> La actividad que conlleva el riesgo se ejecuta de
 24 a 500 veces por año</t>
  </si>
  <si>
    <t>Moderado</t>
  </si>
  <si>
    <t>Entre 50 y 100 SMLMV</t>
  </si>
  <si>
    <t>Alta</t>
  </si>
  <si>
    <t xml:space="preserve"> 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</si>
  <si>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</si>
  <si>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</si>
  <si>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</si>
  <si>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</si>
  <si>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 xml:space="preserve"> La actividad que conlleva el riesgo se ejecuta más 
de 5000 veces por año</t>
  </si>
  <si>
    <t>Catastrófico</t>
  </si>
  <si>
    <t>Mayor a 500 SMLMV</t>
  </si>
  <si>
    <t>MAPA DE CALOR RIESGO INHERENTE</t>
  </si>
  <si>
    <t>Impacto</t>
  </si>
  <si>
    <t>CALIFICACIÓN RIESGO INHERENTE</t>
  </si>
  <si>
    <t>No. DEL RIESGO</t>
  </si>
  <si>
    <t>Alto</t>
  </si>
  <si>
    <t>Extremo</t>
  </si>
  <si>
    <t>Bajo</t>
  </si>
  <si>
    <t>NIVELES DE RIESGO</t>
  </si>
  <si>
    <t xml:space="preserve"> </t>
  </si>
  <si>
    <t>VALORACIÓN DEL CONTROL</t>
  </si>
  <si>
    <t xml:space="preserve">Peso del Control + Peso de la implementación </t>
  </si>
  <si>
    <t>% Probabilidad Riesgo Inherente-(% Probabilidad Riesgo Inherente*Valor Total del Control)</t>
  </si>
  <si>
    <t>Atributos del control</t>
  </si>
  <si>
    <t>Eficiencia</t>
  </si>
  <si>
    <t>% Probabilidad Riesgo Inherente</t>
  </si>
  <si>
    <t>% Impacto Riesgo Inherente</t>
  </si>
  <si>
    <t>Responsable
(Cargo y/o Aplicativo)</t>
  </si>
  <si>
    <t>Acción
(Inicia con un verbo)</t>
  </si>
  <si>
    <t>Complemento (Soporte Documental, Periodicidad, Objetivo de la Acción, desviación)</t>
  </si>
  <si>
    <t>Descripción del control</t>
  </si>
  <si>
    <t>Documentado</t>
  </si>
  <si>
    <t>Evidencia</t>
  </si>
  <si>
    <t>Desviación</t>
  </si>
  <si>
    <t>Probabilidad residual Final</t>
  </si>
  <si>
    <t>Impacto Residual Final</t>
  </si>
  <si>
    <t>NIVEL</t>
  </si>
  <si>
    <t>La Dirección de Acceso a la Justicia</t>
  </si>
  <si>
    <t xml:space="preserve"> verifica</t>
  </si>
  <si>
    <t xml:space="preserve">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t>
  </si>
  <si>
    <t>Correctivo</t>
  </si>
  <si>
    <t>Manual</t>
  </si>
  <si>
    <t>Trimestral</t>
  </si>
  <si>
    <t>% MIN</t>
  </si>
  <si>
    <t>% MAX</t>
  </si>
  <si>
    <t>realiza</t>
  </si>
  <si>
    <t xml:space="preserve">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t>
  </si>
  <si>
    <t>Preventivo</t>
  </si>
  <si>
    <t>Mensual</t>
  </si>
  <si>
    <t xml:space="preserve">La Dirección de Acceso a la Justicia </t>
  </si>
  <si>
    <t xml:space="preserve">responde </t>
  </si>
  <si>
    <t>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</si>
  <si>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Cada vez que se Requiera</t>
  </si>
  <si>
    <t/>
  </si>
  <si>
    <t xml:space="preserve">establece </t>
  </si>
  <si>
    <t>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t>
  </si>
  <si>
    <t>Anual</t>
  </si>
  <si>
    <t xml:space="preserve">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t>
  </si>
  <si>
    <t xml:space="preserve">realiza </t>
  </si>
  <si>
    <t>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t>
  </si>
  <si>
    <t xml:space="preserve">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t>
  </si>
  <si>
    <t>Semestral</t>
  </si>
  <si>
    <t>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</si>
  <si>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 xml:space="preserve"> realiza</t>
  </si>
  <si>
    <t>verifica</t>
  </si>
  <si>
    <t xml:space="preserve"> establece</t>
  </si>
  <si>
    <t xml:space="preserv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t>
  </si>
  <si>
    <t>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</si>
  <si>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 xml:space="preserve">El profesional de la Dirección de Responsabilidad Penal Adolescente </t>
  </si>
  <si>
    <t>Verifica</t>
  </si>
  <si>
    <t xml:space="preserve">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t>
  </si>
  <si>
    <t>Detectivo</t>
  </si>
  <si>
    <t>Con Registro</t>
  </si>
  <si>
    <t>Si</t>
  </si>
  <si>
    <t xml:space="preserve">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t>
  </si>
  <si>
    <t xml:space="preserve">El profesional asignado de atención y servicio al ciudadano </t>
  </si>
  <si>
    <t>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que se identifiquen  PQRSDF vencidas se procederá a remitir correo electrónico de alertamiento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t>
  </si>
  <si>
    <t>Semanal</t>
  </si>
  <si>
    <t xml:space="preserve">El subsecretario de gestión institucional </t>
  </si>
  <si>
    <t xml:space="preserve">verifica </t>
  </si>
  <si>
    <t>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t>
  </si>
  <si>
    <t>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t>
  </si>
  <si>
    <t>El jefe de la oficina de Control Interno Disciplinario</t>
  </si>
  <si>
    <t xml:space="preserve">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t>
  </si>
  <si>
    <t>El analista asignado en la OAP</t>
  </si>
  <si>
    <t>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t>
  </si>
  <si>
    <t>El analista asignado de la OAP</t>
  </si>
  <si>
    <t>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t>
  </si>
  <si>
    <t>Sin Documentar</t>
  </si>
  <si>
    <t xml:space="preserve">Los referentes Ambientales </t>
  </si>
  <si>
    <t xml:space="preserve">verifican </t>
  </si>
  <si>
    <t>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t>
  </si>
  <si>
    <t xml:space="preserve">realizan </t>
  </si>
  <si>
    <t>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t>
  </si>
  <si>
    <t>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t>
  </si>
  <si>
    <t>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t>
  </si>
  <si>
    <t>verifican</t>
  </si>
  <si>
    <t xml:space="preserve">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t>
  </si>
  <si>
    <t>Los profesionales asignados de la OAP</t>
  </si>
  <si>
    <t xml:space="preserve"> verifican </t>
  </si>
  <si>
    <t>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t>
  </si>
  <si>
    <t xml:space="preserve">El/la jefe de la OAC o quien se delegue </t>
  </si>
  <si>
    <t xml:space="preserve">verifica cada vez que se requiera emitir un boletìn o comunicado de prensa </t>
  </si>
  <si>
    <t>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</si>
  <si>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verifica diariamente </t>
  </si>
  <si>
    <t>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</si>
  <si>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Diario</t>
  </si>
  <si>
    <t xml:space="preserve">verifica  cada vez que se requiera </t>
  </si>
  <si>
    <t>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</si>
  <si>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Los periodistas </t>
  </si>
  <si>
    <t xml:space="preserve">verifican  </t>
  </si>
  <si>
    <t>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t>
  </si>
  <si>
    <t xml:space="preserve">El jefe del C4  </t>
  </si>
  <si>
    <t xml:space="preserve">delega  </t>
  </si>
  <si>
    <t>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t>
  </si>
  <si>
    <t xml:space="preserve">El jefe del C4 </t>
  </si>
  <si>
    <t xml:space="preserve"> realiza  </t>
  </si>
  <si>
    <t xml:space="preserve">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t>
  </si>
  <si>
    <t xml:space="preserve">El jefe del C4 con apoyo del personal contratista de seguridad y vigilancia  </t>
  </si>
  <si>
    <t>realiza  seguimiento</t>
  </si>
  <si>
    <t xml:space="preserve">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t>
  </si>
  <si>
    <t xml:space="preserve">El grupo de entrenamiento del C4  </t>
  </si>
  <si>
    <t xml:space="preserve">sensibiliza y capacita </t>
  </si>
  <si>
    <t xml:space="preserve">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t>
  </si>
  <si>
    <t>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t>
  </si>
  <si>
    <t xml:space="preserve">El grupo de capacitación  </t>
  </si>
  <si>
    <t xml:space="preserve">entrena </t>
  </si>
  <si>
    <t xml:space="preserve">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</si>
  <si>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Crongrama</t>
  </si>
  <si>
    <t xml:space="preserve">El grupo de capacitación </t>
  </si>
  <si>
    <t>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</si>
  <si>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El líder de gestión documental</t>
  </si>
  <si>
    <t xml:space="preserve">  verifica  </t>
  </si>
  <si>
    <t>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t>
  </si>
  <si>
    <t xml:space="preserve">El líder de gestión documental </t>
  </si>
  <si>
    <t xml:space="preserve"> verifica  </t>
  </si>
  <si>
    <t>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t>
  </si>
  <si>
    <t xml:space="preserve"> verifica </t>
  </si>
  <si>
    <t xml:space="preserve">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t>
  </si>
  <si>
    <t xml:space="preserve">El almacenista general </t>
  </si>
  <si>
    <t>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t>
  </si>
  <si>
    <t xml:space="preserve">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t>
  </si>
  <si>
    <t>El almacenista general</t>
  </si>
  <si>
    <t xml:space="preserve">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t>
  </si>
  <si>
    <t xml:space="preserve">El (la) Director(a) de Tecnologías y Sistemas de la Información </t>
  </si>
  <si>
    <t xml:space="preserve">valida </t>
  </si>
  <si>
    <t>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t>
  </si>
  <si>
    <t>El(la) Director(a) de Tecnologías y Sistemas de la Información o quien designe para apoyar la supervisión</t>
  </si>
  <si>
    <t>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t>
  </si>
  <si>
    <t xml:space="preserve">Los profesionales de la Dirección de Tecnologías y Sistemas de la Información </t>
  </si>
  <si>
    <t xml:space="preserve">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t>
  </si>
  <si>
    <t xml:space="preserve">validan </t>
  </si>
  <si>
    <t>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t>
  </si>
  <si>
    <t>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t>
  </si>
  <si>
    <t>Los profesionales de la Dirección de Tecnologías y Sistemas de la Información</t>
  </si>
  <si>
    <t xml:space="preserve"> validan</t>
  </si>
  <si>
    <t xml:space="preserve">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t>
  </si>
  <si>
    <t>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t>
  </si>
  <si>
    <t xml:space="preserve">divulga y socializa </t>
  </si>
  <si>
    <t>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t>
  </si>
  <si>
    <t>El (la) Director(a) de Tecnologías y Sistemas de la Información</t>
  </si>
  <si>
    <t xml:space="preserve"> gestiona</t>
  </si>
  <si>
    <t xml:space="preserve">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t>
  </si>
  <si>
    <t xml:space="preserve"> socializa</t>
  </si>
  <si>
    <t xml:space="preserve">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t>
  </si>
  <si>
    <t xml:space="preserve">El profesional asignado por el (la) Director(a) de Tecnologías y Sistema de la Información </t>
  </si>
  <si>
    <t xml:space="preserve">determina </t>
  </si>
  <si>
    <t>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t>
  </si>
  <si>
    <t xml:space="preserve">evalúa </t>
  </si>
  <si>
    <t>(planificación,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t>
  </si>
  <si>
    <t xml:space="preserve">El (la) Director(a) de Tecnologías y Sistemas de la Información  </t>
  </si>
  <si>
    <t xml:space="preserve">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t>
  </si>
  <si>
    <t xml:space="preserve">  convoca y lidera  </t>
  </si>
  <si>
    <t>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t>
  </si>
  <si>
    <t xml:space="preserve">El funcionario encargado del área contable de la Dirección Financiera </t>
  </si>
  <si>
    <t xml:space="preserve">concilia </t>
  </si>
  <si>
    <t>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t>
  </si>
  <si>
    <t xml:space="preserve">circulariza </t>
  </si>
  <si>
    <t>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t>
  </si>
  <si>
    <t xml:space="preserve">Las personas designadas por la Dirección Financiera </t>
  </si>
  <si>
    <t xml:space="preserve"> verifican  </t>
  </si>
  <si>
    <t>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t>
  </si>
  <si>
    <t>Los profesionales del área presupuesto</t>
  </si>
  <si>
    <t>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t>
  </si>
  <si>
    <t>El profesional de las unidades ejecutoras asignado</t>
  </si>
  <si>
    <t xml:space="preserve">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t>
  </si>
  <si>
    <t xml:space="preserve">Los profesionales de las unidades ejecutoras asignados </t>
  </si>
  <si>
    <t xml:space="preserve">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t>
  </si>
  <si>
    <t>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t>
  </si>
  <si>
    <t xml:space="preserve">El profesional de las unidades ejecutoras </t>
  </si>
  <si>
    <t>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t>
  </si>
  <si>
    <t xml:space="preserve">El (la) Director(a) Juridica y Contractual </t>
  </si>
  <si>
    <t xml:space="preserve">verifica  </t>
  </si>
  <si>
    <t>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t>
  </si>
  <si>
    <t xml:space="preserve">El Subsecretario(a) de Inversiones y Fortalecimiento de Capacidades Operativas, La Dirección Técnica, Dirección de Operaciones y Dirección de Bienes </t>
  </si>
  <si>
    <t xml:space="preserve">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t>
  </si>
  <si>
    <t xml:space="preserve">Los profesionales asignados de las unidades ejecutoras </t>
  </si>
  <si>
    <t>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t>
  </si>
  <si>
    <t>Los abogados designados de dar contestación a las acciones constitucionales (tutelas)</t>
  </si>
  <si>
    <t xml:space="preserve"> realizan </t>
  </si>
  <si>
    <t>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t>
  </si>
  <si>
    <t xml:space="preserve">Los abogados designados de dar contestación a los procesos judiciales </t>
  </si>
  <si>
    <t xml:space="preserve">realizarán </t>
  </si>
  <si>
    <t>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t>
  </si>
  <si>
    <t xml:space="preserve">Los responsables asignados  </t>
  </si>
  <si>
    <t xml:space="preserve">gestionan </t>
  </si>
  <si>
    <t>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t>
  </si>
  <si>
    <t>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t>
  </si>
  <si>
    <t xml:space="preserve">El Jefe de la Oficina de Control Interno </t>
  </si>
  <si>
    <t xml:space="preserve">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t>
  </si>
  <si>
    <t xml:space="preserve">El profesional designado por la Jefatura </t>
  </si>
  <si>
    <t xml:space="preserve">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t>
  </si>
  <si>
    <t xml:space="preserve">"El jefe de la Oficina de Control Interno previo a la reunión de apertura </t>
  </si>
  <si>
    <t xml:space="preserve">revisa </t>
  </si>
  <si>
    <t>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t>
  </si>
  <si>
    <t>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t>
  </si>
  <si>
    <t xml:space="preserve">Los profesionales de la Dirección de Gestión Humana asignados </t>
  </si>
  <si>
    <t>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t>
  </si>
  <si>
    <t>Los profesionales de la Dirección de Gestión Humana asignados</t>
  </si>
  <si>
    <t xml:space="preserve">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t>
  </si>
  <si>
    <t>El profesional designado como responsable del Sistema de Gestión de Seguridad y Salud en el Trabajo</t>
  </si>
  <si>
    <t>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t>
  </si>
  <si>
    <t>El profesional asignado de la Dirección de Gestión Humana</t>
  </si>
  <si>
    <t>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t>
  </si>
  <si>
    <t>Los profesionales asignados de la Dirección de Gestión Humana</t>
  </si>
  <si>
    <t>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t>
  </si>
  <si>
    <t xml:space="preserve">Los directores de Prevención y de Seguridad </t>
  </si>
  <si>
    <t>monitorea</t>
  </si>
  <si>
    <t xml:space="preserve">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t>
  </si>
  <si>
    <t xml:space="preserve">El líder del proceso </t>
  </si>
  <si>
    <t>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t>
  </si>
  <si>
    <t xml:space="preserve">gestiona </t>
  </si>
  <si>
    <t>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t>
  </si>
  <si>
    <t xml:space="preserve">Los directores de Prevención y Seguridad </t>
  </si>
  <si>
    <t xml:space="preserve">programan y gestionan </t>
  </si>
  <si>
    <t>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t>
  </si>
  <si>
    <t>El líder del proceso o el que este delegue</t>
  </si>
  <si>
    <t xml:space="preserve"> revisa </t>
  </si>
  <si>
    <t>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t>
  </si>
  <si>
    <t xml:space="preserve">El líder del proceso o el que este delegue </t>
  </si>
  <si>
    <t>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t>
  </si>
  <si>
    <t xml:space="preserve">El supervisor y/o apoyo a la supervisión designado, </t>
  </si>
  <si>
    <t>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t>
  </si>
  <si>
    <t>Programación</t>
  </si>
  <si>
    <t xml:space="preserve">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t>
  </si>
  <si>
    <t>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t>
  </si>
  <si>
    <t xml:space="preserve">El Director de bienes </t>
  </si>
  <si>
    <t>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t>
  </si>
  <si>
    <t xml:space="preserve">El Subsecretario (a) de inversiones y Fortalecimiento de capacidades operativa, </t>
  </si>
  <si>
    <t xml:space="preserve">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t>
  </si>
  <si>
    <t xml:space="preserve">La Dirección de Bienes </t>
  </si>
  <si>
    <t xml:space="preserve">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t>
  </si>
  <si>
    <t>El supervisor y/o apoyo a la supervisión designado,</t>
  </si>
  <si>
    <t xml:space="preserve">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</si>
  <si>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 xml:space="preserve">El supervisor y/o apoyo a la supervisión designado </t>
  </si>
  <si>
    <t xml:space="preserve">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</si>
  <si>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El líder funcional del servicio psicosocial</t>
  </si>
  <si>
    <t xml:space="preserve">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t>
  </si>
  <si>
    <t xml:space="preserve">La Junta de Evaluación Trabajo Estudio y Enseñanza - JETEE  </t>
  </si>
  <si>
    <t xml:space="preserve">asigna </t>
  </si>
  <si>
    <t>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t>
  </si>
  <si>
    <t>Min 2 veces al mes</t>
  </si>
  <si>
    <t xml:space="preserve">El equipo de salud de la Cárcel Distrital </t>
  </si>
  <si>
    <t xml:space="preserve">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t>
  </si>
  <si>
    <t>El equipo de apoyo a la supervisión de alimentos</t>
  </si>
  <si>
    <t>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t>
  </si>
  <si>
    <t xml:space="preserve">El supervisor del contrato de alimentos, en coordinación con  el Director del CER, </t>
  </si>
  <si>
    <t>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t>
  </si>
  <si>
    <t xml:space="preserve">El comandante de compañía </t>
  </si>
  <si>
    <t xml:space="preserve">verifica y asigna </t>
  </si>
  <si>
    <t>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t>
  </si>
  <si>
    <t xml:space="preserve">El Comandante de Compañía </t>
  </si>
  <si>
    <t xml:space="preserve">programa </t>
  </si>
  <si>
    <t>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t>
  </si>
  <si>
    <t>El Comandante de Compañía</t>
  </si>
  <si>
    <t>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t>
  </si>
  <si>
    <t xml:space="preserve">El funcionario de Planta asignado al área de Archivo </t>
  </si>
  <si>
    <t xml:space="preserve">concede acceso </t>
  </si>
  <si>
    <t>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t>
  </si>
  <si>
    <t xml:space="preserve">El Profesional Especializado de trámite jurídico encargado de la asignación de radicados </t>
  </si>
  <si>
    <t xml:space="preserve">direcciona </t>
  </si>
  <si>
    <t>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t>
  </si>
  <si>
    <t xml:space="preserve">El Profesional Universitario </t>
  </si>
  <si>
    <t xml:space="preserve">notifica </t>
  </si>
  <si>
    <t>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t>
  </si>
  <si>
    <t xml:space="preserve">El Profesional Especializado de trámite jurídico , encargado de la asignación de radicados, de Cárcel Distrtial o CER, </t>
  </si>
  <si>
    <t>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t>
  </si>
  <si>
    <t>El Profesional Universitario encargado de la oficina de ingresos y egresos de carcel distrital,</t>
  </si>
  <si>
    <t xml:space="preserve">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t>
  </si>
  <si>
    <t>La oficina de radicación y atención al ciudadano</t>
  </si>
  <si>
    <t xml:space="preserve"> recibe</t>
  </si>
  <si>
    <t xml:space="preserv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t>
  </si>
  <si>
    <t xml:space="preserve">El Profesional Universitario de la oficina de ingresos y egresos </t>
  </si>
  <si>
    <t xml:space="preserve">llama y verifica </t>
  </si>
  <si>
    <t>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t>
  </si>
  <si>
    <t>El Profesional Universitario</t>
  </si>
  <si>
    <t xml:space="preserve">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t>
  </si>
  <si>
    <t>El profesional universitario de la oficina de ingresos y egresos que otorga el visto bueno a las boletas de detención y/o el Guardián que toma la impresión dactilar,</t>
  </si>
  <si>
    <t xml:space="preserve"> elaboraran </t>
  </si>
  <si>
    <t>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t>
  </si>
  <si>
    <t xml:space="preserve">El profesional asignado a la Gestión del Conocimiento </t>
  </si>
  <si>
    <t>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t>
  </si>
  <si>
    <t xml:space="preserve">Profesional de apoyo (Contratista) </t>
  </si>
  <si>
    <t>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t>
  </si>
  <si>
    <t xml:space="preserve">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t>
  </si>
  <si>
    <t>Responsable de AINTEC</t>
  </si>
  <si>
    <t xml:space="preserve">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t>
  </si>
  <si>
    <t>Profesional de apoyo (Contratista)</t>
  </si>
  <si>
    <t xml:space="preserve"> realiza seguimiento</t>
  </si>
  <si>
    <t xml:space="preserve">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t>
  </si>
  <si>
    <t xml:space="preserve"> revisa y valida </t>
  </si>
  <si>
    <t>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t>
  </si>
  <si>
    <t>TABLA 4</t>
  </si>
  <si>
    <t>ZONA DE RIESGO EXTREMO</t>
  </si>
  <si>
    <t>TABLA 5</t>
  </si>
  <si>
    <t>TABLA 6</t>
  </si>
  <si>
    <t xml:space="preserve">TABLA 7 </t>
  </si>
  <si>
    <t>TABLA 1</t>
  </si>
  <si>
    <t>TABLA 2</t>
  </si>
  <si>
    <t>TABLA 3</t>
  </si>
  <si>
    <t>ZONA RIESGO ALTO</t>
  </si>
  <si>
    <t>Tipo implementacion de control</t>
  </si>
  <si>
    <t>Descripción</t>
  </si>
  <si>
    <t>tipo de control</t>
  </si>
  <si>
    <t>Asignación del responsable</t>
  </si>
  <si>
    <t>Autoridad del responsable</t>
  </si>
  <si>
    <t>¿Qué pasa con las desviaciones?</t>
  </si>
  <si>
    <t>La evidencia de la ejecución es:</t>
  </si>
  <si>
    <t>La periodicidad es adecuada?</t>
  </si>
  <si>
    <t>Fortaleza del control</t>
  </si>
  <si>
    <t xml:space="preserve">Dezplazamientos </t>
  </si>
  <si>
    <t>PERIODICIDAD</t>
  </si>
  <si>
    <t>Tipo de Fuente</t>
  </si>
  <si>
    <t>Probabilidad de ocurrencia</t>
  </si>
  <si>
    <t>ZONA RIESGO MODERADO</t>
  </si>
  <si>
    <t xml:space="preserve">Utilizan herramientas tecnológicas como sistemas de información o Software que permiten incluir contraseñas de acceso, o con controles de seguimiento a aprobaciones o ejecuciones que  se realizan a través de éste, generación de reportes o indicadores, sistemas de seguridad con scanner, sistemas de grabación, entre otros. </t>
  </si>
  <si>
    <t>Evitan que un evento suceda. Por ejemplo, el requerimiento de un login y password en un sistema de información es un control preventivo.</t>
  </si>
  <si>
    <t>Asignado</t>
  </si>
  <si>
    <t>Adecuada</t>
  </si>
  <si>
    <t>Se investigan y se resuelven oportunamente</t>
  </si>
  <si>
    <t>Completa</t>
  </si>
  <si>
    <t>Fuerte</t>
  </si>
  <si>
    <t>Directamente</t>
  </si>
  <si>
    <t>Cumplimiento</t>
  </si>
  <si>
    <t xml:space="preserve">posibilidad de ocurrencia de eventos que  afecten la situación jurídica o contractual de la organización debido a su incumplimiento o desacato a la normatividad legal y las obligaciones contractuales.
</t>
  </si>
  <si>
    <t>CASI SEGURO</t>
  </si>
  <si>
    <t>CATASTROFICO</t>
  </si>
  <si>
    <t>ZONA RIESGO BAJA</t>
  </si>
  <si>
    <t>Automático</t>
  </si>
  <si>
    <t>Políticas de operación aplicables, autorizaciones a través de firmas o confirmaciones vía correo electrónico, archivos físicos, consecutivos, listas de chequeo, controles de seguridad con personal especializado, entre otros.</t>
  </si>
  <si>
    <t>buscan identificar la situación no deseada, una vez se haya presentado, y tiene por objetivo minimizar el impacto de la materialización del evento de riesgo, por eso este tipo de riesgo está encaminado a disminuir las consecuencias del riesgo.</t>
  </si>
  <si>
    <t>No Asignado</t>
  </si>
  <si>
    <t>Inadecuada</t>
  </si>
  <si>
    <t>No se investigan y se resuelven oportunamente</t>
  </si>
  <si>
    <t>Incompleta</t>
  </si>
  <si>
    <t>No Desminuye</t>
  </si>
  <si>
    <t>Indirectamente</t>
  </si>
  <si>
    <t>Gerenciales</t>
  </si>
  <si>
    <t>posibilidad de ocurrencia de eventos que afecten los procesos gerenciales y/o la alta dirección.</t>
  </si>
  <si>
    <t>PROBABLE</t>
  </si>
  <si>
    <t>MAYOR</t>
  </si>
  <si>
    <t>Check</t>
  </si>
  <si>
    <t>No existe</t>
  </si>
  <si>
    <t>Debil</t>
  </si>
  <si>
    <t>Financiero</t>
  </si>
  <si>
    <t xml:space="preserve">posibilidad de ocurrencia de eventos que  afecten los estados financieros y todas aquellas áreas involucradas con el proceso financiero como presupuesto, tesorería, contabilidad, cartera, central de cuentas, costos, etc.
</t>
  </si>
  <si>
    <t>POSIBLE</t>
  </si>
  <si>
    <t>MODERADO</t>
  </si>
  <si>
    <t>SI</t>
  </si>
  <si>
    <t>Económico</t>
  </si>
  <si>
    <t>Factores macroeconómicos que se presentan como resultado de las variables de la economía nacional, regional o mundial cuyo efecto tiende a ser sistémico</t>
  </si>
  <si>
    <t>IMPROBABLE</t>
  </si>
  <si>
    <t>MENOR</t>
  </si>
  <si>
    <t>NO</t>
  </si>
  <si>
    <t>,</t>
  </si>
  <si>
    <t>Bimensual</t>
  </si>
  <si>
    <t>Operativo</t>
  </si>
  <si>
    <t>posibilidad de ocurrencia de eventos que  afecten los procesos misionales de la entidad.</t>
  </si>
  <si>
    <t>RARO</t>
  </si>
  <si>
    <t>INSIGNIFICANTE</t>
  </si>
  <si>
    <t>Político</t>
  </si>
  <si>
    <t>Traumatismos en los procesos o en la entidad generados como resultado de los cambios en la política pública a nivel nacional o distrital</t>
  </si>
  <si>
    <t>Rango</t>
  </si>
  <si>
    <t>Cuatrimestral</t>
  </si>
  <si>
    <t>Normativo</t>
  </si>
  <si>
    <t>incumplimiento normativo</t>
  </si>
  <si>
    <t>Tecnológico</t>
  </si>
  <si>
    <t xml:space="preserve">posibilidad de ocurrencia de eventos que  afecten la totalidad o parte de la infraestructura tecnológica (hardware, software, redes, etc.) de una entidad.
</t>
  </si>
  <si>
    <t>Acción</t>
  </si>
  <si>
    <t>Nombre del proceso</t>
  </si>
  <si>
    <t>Nombre de dependencia encargada del proceso</t>
  </si>
  <si>
    <t>Imagen</t>
  </si>
  <si>
    <t xml:space="preserve">posibilidad de ocurrencia de un evento que afecte la imagen, buen nombre o reputación de una organización, ante sus clientes y  partes interesadas.
</t>
  </si>
  <si>
    <t>Aceptar el riesgo</t>
  </si>
  <si>
    <t>No se adopta ninguna medida que afecte la probabilidad o el impacto del riesgo</t>
  </si>
  <si>
    <t>Subsecretaría de Acceso a la Justicia</t>
  </si>
  <si>
    <t>Estratégico</t>
  </si>
  <si>
    <t xml:space="preserve">posibilidad de ocurrencia de eventos que afecten los objetivos estratégicos de la organización pública y por tanto impactan toda la entidad. </t>
  </si>
  <si>
    <t>Reducir el riesgo</t>
  </si>
  <si>
    <t xml:space="preserve">Se adoptan medidas para reducir la probabilidad o el impacto del riesgo, o ambos; por lo general conlleva a la implementación de controles.
</t>
  </si>
  <si>
    <t>Atención y Servicio al Ciudadano</t>
  </si>
  <si>
    <t>Subsecretaría de Gestión Institucional</t>
  </si>
  <si>
    <t>Numero</t>
  </si>
  <si>
    <t>0/0</t>
  </si>
  <si>
    <t>0/1</t>
  </si>
  <si>
    <t>1/0</t>
  </si>
  <si>
    <t>(1/1)</t>
  </si>
  <si>
    <t>Ambiental</t>
  </si>
  <si>
    <t>Posibilidad que se presente una circunstancia o evento derivado de la ejecución de las actividades de la SDSCJ que afecte negativamente el medio ambiente</t>
  </si>
  <si>
    <t>Evitar el riesgo</t>
  </si>
  <si>
    <t xml:space="preserve">Se abandonan las actividades que dan lugar al riesgo, decidiendo no iniciar o no continuar con la actividad que causa el riesgo.
</t>
  </si>
  <si>
    <t>Control Interno Disciplinario</t>
  </si>
  <si>
    <t>Oficina  de Control Disciplinario Interno</t>
  </si>
  <si>
    <t>Compartir el riesgo</t>
  </si>
  <si>
    <t xml:space="preserve">Se reduce la probabilidad o el impacto del riesgo, transfiriendo o compartiendo una parte del riesgo. 
</t>
  </si>
  <si>
    <t>Direccionamiento Sectorial e Institucional</t>
  </si>
  <si>
    <t>Oficina Asesora de Planeación</t>
  </si>
  <si>
    <t>Fortalecimiento de Capacidades Operativas para la S, C y AJ</t>
  </si>
  <si>
    <t>Subsecretaría de Inversiones y Fortalecimiento de Capacidades Operativas</t>
  </si>
  <si>
    <t>Gestión de Comunicaciones</t>
  </si>
  <si>
    <t>Oficina Asesora de Comunicaciones</t>
  </si>
  <si>
    <t>Oficina Centro de Comando, Control, Comunicaciones y Computo- C4</t>
  </si>
  <si>
    <t>Gestión de Recursos Físicos y Documental</t>
  </si>
  <si>
    <t>Dirección de Recursos Fisicos y Gestión Documental</t>
  </si>
  <si>
    <t>Subsecretaría de Seguridad y Convivencia</t>
  </si>
  <si>
    <t>Dirección de Tecnologias y Sistemas de la Información</t>
  </si>
  <si>
    <t>Dirección Financiera</t>
  </si>
  <si>
    <t>Gestión Humana</t>
  </si>
  <si>
    <t>Dirección de Gestión Humana</t>
  </si>
  <si>
    <t>Gestión Jurídica y Contractual</t>
  </si>
  <si>
    <t>Dirección Juridica y Contractual</t>
  </si>
  <si>
    <t>Gestión y Análisis de Información de S, C y AJ</t>
  </si>
  <si>
    <t>Oficina de Análisis de Información y Estudios Estrategicos</t>
  </si>
  <si>
    <t>Seguimiento y Monitoreo al Sistema de Control Interno</t>
  </si>
  <si>
    <t>Oficina de Control Interno</t>
  </si>
  <si>
    <t>CD-Custodia y vigilancia para la seguridad</t>
  </si>
  <si>
    <t>Carcel Distrital</t>
  </si>
  <si>
    <t>CD-Atención Integral para PPL</t>
  </si>
  <si>
    <t>CD-Tramite Jurídico para PPL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</si>
  <si>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</si>
  <si>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</si>
  <si>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</si>
  <si>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</si>
  <si>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</si>
  <si>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</si>
  <si>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</si>
  <si>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</si>
  <si>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</si>
  <si>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 xml:space="preserve">Determine el tratamiento a seguir 
</t>
  </si>
  <si>
    <t>Definición del Tratamiento</t>
  </si>
  <si>
    <t>Descripción de la Acción, basado en el análisis de causas</t>
  </si>
  <si>
    <t>Responsable 
(Cargo)</t>
  </si>
  <si>
    <t>Fecha de Inicio</t>
  </si>
  <si>
    <t>Fecha de Finalización</t>
  </si>
  <si>
    <t>Reducir</t>
  </si>
  <si>
    <t>Reducir_mitigar_Transferir_Evitar</t>
  </si>
  <si>
    <t>Reducir_Compartir_Transferir_Evitar</t>
  </si>
  <si>
    <t>Requiere Plan de Acción</t>
  </si>
  <si>
    <t>Reducir_Mitigar</t>
  </si>
  <si>
    <t>Redicir_Transferir</t>
  </si>
  <si>
    <t>Evitar</t>
  </si>
  <si>
    <t>Aceptar</t>
  </si>
  <si>
    <t>No requiere Plan de Acción</t>
  </si>
  <si>
    <t>RIESGO INHERENTE Y RESIDUAL DE LOS RIESGOS DE GESTION DE LA SDSCJ - I TRIMESTRE 2025</t>
  </si>
  <si>
    <r>
      <rPr>
        <b/>
        <sz val="11"/>
        <color theme="1"/>
        <rFont val="Arial"/>
        <family val="2"/>
      </rPr>
      <t>Explicaciones Para realizar la ponderación de Riesgos.</t>
    </r>
    <r>
      <rPr>
        <sz val="11"/>
        <color theme="1"/>
        <rFont val="Arial"/>
        <family val="2"/>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</si>
  <si>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</si>
  <si>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</si>
  <si>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Arial"/>
        <family val="2"/>
      </rPr>
      <t xml:space="preserve">Nota: </t>
    </r>
    <r>
      <rPr>
        <sz val="11"/>
        <color theme="1"/>
        <rFont val="Arial"/>
        <family val="2"/>
      </rPr>
      <t>Adapatado de Instituto de Auditores Internos</t>
    </r>
    <r>
      <rPr>
        <b/>
        <sz val="11"/>
        <color theme="1"/>
        <rFont val="Arial"/>
        <family val="2"/>
      </rPr>
      <t xml:space="preserve"> COSO ERM </t>
    </r>
    <r>
      <rPr>
        <sz val="11"/>
        <color theme="1"/>
        <rFont val="Arial"/>
        <family val="2"/>
      </rPr>
      <t>Agosto 2014</t>
    </r>
  </si>
  <si>
    <t>RIESGO INHERENTE DE CONSOLIDADO DE RIESGOS DE GESTIÓN EN LA SDSCJ</t>
  </si>
  <si>
    <t>RIESGO RESIDUAL DEL PROCESO DE CONSOLIDADO DE RIESGOS DE GESTIÓN EN LA SDSCJ</t>
  </si>
  <si>
    <t>Sumatoria de riesgos Extremos</t>
  </si>
  <si>
    <t>Sumatoria de riesgos altos</t>
  </si>
  <si>
    <t>Sumatoria de riesgos moderados</t>
  </si>
  <si>
    <t>Sumatoria de Riesgos bajos</t>
  </si>
  <si>
    <t>Total</t>
  </si>
  <si>
    <t xml:space="preserve">RIESGO INHERENTE </t>
  </si>
  <si>
    <t>RIESGO RESIDUAL</t>
  </si>
  <si>
    <t>CONTROL</t>
  </si>
  <si>
    <t>EN QUE PROCEDIMIENTO SE VE REFLEJADO?</t>
  </si>
  <si>
    <t>SI NO HAY, EN CUAL DEBERIA ESTAR?</t>
  </si>
  <si>
    <t>DENTRO DEL PROCEDIMIENTO, CUENTA CON UNA POLITICA DE OPERACIÓN?</t>
  </si>
  <si>
    <t>EN QUE ACTIVIDADES SE DESARROLLA?</t>
  </si>
  <si>
    <t>CONCLUSION</t>
  </si>
  <si>
    <t>OFICINA DE CONTROL INTERNO</t>
  </si>
  <si>
    <t xml:space="preserve">ANEXO No 01 "Evaluación Riesgos tercer trimestre 2025
</t>
  </si>
  <si>
    <t>EVALUACION DEL RIESGO OCI TERCER TRIMESTRE 2025</t>
  </si>
  <si>
    <t>EVALUACIÓN DISEÑO Y CLASIFICACIÓN DEL RIESGO</t>
  </si>
  <si>
    <t>EVALUACIÓN SOLIDEZ DEL CONTROL</t>
  </si>
  <si>
    <t xml:space="preserve">EVALUACIÓN EJECUCIÓN DE LOS CONTROLES </t>
  </si>
  <si>
    <t>Adecuado</t>
  </si>
  <si>
    <t>Observaciones OCI</t>
  </si>
  <si>
    <t>Recomendaciones OCI</t>
  </si>
  <si>
    <t xml:space="preserve">Responsable
Asignado: 10
No asignado: 0
</t>
  </si>
  <si>
    <t xml:space="preserve">Nivel adecuado de autoridad
Adecuado: 10
No adecuado: 0 
</t>
  </si>
  <si>
    <t>Periodicidad
Oportuna: 10
Inoportuna: 0</t>
  </si>
  <si>
    <t>Propósito
Cómo se realiza la actividad del control
Acción
Complemento
Sí: 10
No: 0</t>
  </si>
  <si>
    <t>Desviaciones
Se investigan y resuelven oportunamente: 10
No se investigan y resuelven oportunamente: 0</t>
  </si>
  <si>
    <r>
      <t xml:space="preserve">Tipo
Preventivo: 25
</t>
    </r>
    <r>
      <rPr>
        <sz val="10"/>
        <color rgb="FFFF0000"/>
        <rFont val="Arial"/>
        <family val="2"/>
      </rPr>
      <t xml:space="preserve"> </t>
    </r>
    <r>
      <rPr>
        <sz val="10"/>
        <rFont val="Arial"/>
        <family val="2"/>
      </rPr>
      <t>Detectivo: 15
Correctivo: 10</t>
    </r>
  </si>
  <si>
    <t>Implementación
Automático: 25
Manual: 15</t>
  </si>
  <si>
    <t>Calificación del diseño control OCI</t>
  </si>
  <si>
    <t>Peso del Diseño
Fuerte: 96-100
Moderado: 86-95
Débil: 0-85</t>
  </si>
  <si>
    <t xml:space="preserve">Calificación de la evidencia
Completa: 10
 Incompleta: 5
No existe o no es la establecida en el control: 0
</t>
  </si>
  <si>
    <t>valoración de la ejecución de controles</t>
  </si>
  <si>
    <t>No Adecuado</t>
  </si>
  <si>
    <t xml:space="preserve">
25</t>
  </si>
  <si>
    <t>Fuerte: El control se ejecuta de manera consistente por parte del responsable.</t>
  </si>
  <si>
    <t xml:space="preserve">
10</t>
  </si>
  <si>
    <r>
      <rPr>
        <b/>
        <sz val="10"/>
        <color theme="1"/>
        <rFont val="Arial"/>
        <family val="2"/>
      </rPr>
      <t xml:space="preserve"> </t>
    </r>
    <r>
      <rPr>
        <sz val="10"/>
        <color theme="1"/>
        <rFont val="Arial"/>
        <family val="2"/>
      </rPr>
      <t>Moderado: El control se ejecuta algunas veces por parte del responsable.</t>
    </r>
  </si>
  <si>
    <t>Reporte Líderes Operativos
 (1ra línea)</t>
  </si>
  <si>
    <t>Reporte Seguimiento OAP
 (2da línea)</t>
  </si>
  <si>
    <t>Redacción del riesgo (impacto + causa inmediata + causa raiz)</t>
  </si>
  <si>
    <t>Clasificación del Riesgo</t>
  </si>
  <si>
    <t>Débil: El control no se ejecuta por parte del responsable</t>
  </si>
  <si>
    <t xml:space="preserve">¿Existe un responsable asignado a la ejecución del control? </t>
  </si>
  <si>
    <t>¿Se presentan  niveles adecuados de autoridad (acorde con el esquema de líneas de defensa)?</t>
  </si>
  <si>
    <t xml:space="preserve">¿La oportunidad en que se ejecuta el control ayuda a prevenir la mitigación del riesgo o a detectar la materialización del riesgo de manera oportuna? </t>
  </si>
  <si>
    <t xml:space="preserve">¿Se describe claramente? </t>
  </si>
  <si>
    <t xml:space="preserve">¿Las observaciones, desviaciones o dife­rencias identificadas como resultados de la ejecución del control son investigadas y re­sueltas de manera oportuna? </t>
  </si>
  <si>
    <t>Características relacionadas con la eficiencia e implementación</t>
  </si>
  <si>
    <t>Débil</t>
  </si>
  <si>
    <t xml:space="preserve">¿Se deja evidencia o rastro de la ejecución del control que permita a cualquier tercero con la evidencia llegar a la misma conclusión? </t>
  </si>
  <si>
    <r>
      <rPr>
        <sz val="10"/>
        <color rgb="FF000000"/>
        <rFont val="Arial"/>
        <family val="2"/>
      </rPr>
      <t xml:space="preserve">Valoración de la ejecución de controles
</t>
    </r>
    <r>
      <rPr>
        <sz val="10"/>
        <color rgb="FFFFFFFF"/>
        <rFont val="Arial"/>
        <family val="2"/>
      </rPr>
      <t>Guía de Admon de riesgos G-FI-04, V3</t>
    </r>
  </si>
  <si>
    <t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t>
  </si>
  <si>
    <t>No se evidencia materialización de riesgo reportado por el proceso, las evidencias cumplen en cantidad y estan de acuerdo con la definición del control: se sugiere que se aporten las temáticas y soporte de la comprensión del conocimiento</t>
  </si>
  <si>
    <t>Se elaboró única acta para documentar las socializaciones realizadas los días 14, 15 y 28 de agosto de 2025 junto a sus respectivos listados de asistencia. Se presenta adicionalmente acta y listado de asistencia del 02 de agosto de 2025.
Con base en el informe emitido por la segunda línea de defensa, la OCI considera completa la evidencia del control.
Recomendaciones:
Analizar la posibilidad de ajustar la descripción del soporte (acta y listado de asistencia). De igual manera, tener en cuenta las observaciones realizadas por la OAP.</t>
  </si>
  <si>
    <t>N.A</t>
  </si>
  <si>
    <t>La Dirección de Acceso a la Justicia realiza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t>
  </si>
  <si>
    <t>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</si>
  <si>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t>
  </si>
  <si>
    <t>Teniendo en cuenta que la periodicidad establecida para el control es anual, no se observan evidencias de aplicación del control para el trimestre del presente seguimiento.</t>
  </si>
  <si>
    <t>No ejecutado</t>
  </si>
  <si>
    <t>No aplica para tercer trimestre 2025</t>
  </si>
  <si>
    <t>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t>
  </si>
  <si>
    <t>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t>
  </si>
  <si>
    <t>Los soportes corresponden al formato INFORME MENSUAL SOBRE LA ATENCIÓN DE LAS ENTIDADES OPERADORAS EN LA CASA DE JUSTICIA, código F-AJ-370, V6, elaborados para julio, agosto y septiembre, cada uno 16 archivos.
F-AJ-370. Casa de Justicia San Cristóbal, Agosto, septiembre, documento sin firma- CHAPINERO - Septiembre, documento con campos sin diligenciar.
Si bien se cuentan con los informes emitidos por los referentes de las casas de justicia,  no es posible evidenciar el seguimiento que se realiza desde la Dirección de Acceso a la Justicia, con relación a las novedades expuestas en los mismos de tal manera que se puedan implementar acciones de mejoras para la gestión de las casas.</t>
  </si>
  <si>
    <t>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t>
  </si>
  <si>
    <t>Teniendo en cuenta que la periodicidad establecida para el control es semestral, no se observan evidencias de aplicación del control para el trimestre del presente seguimiento.</t>
  </si>
  <si>
    <t xml:space="preserve">  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</si>
  <si>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"Se elaboró única acta para documentar las socializaciones realizadas los días 14, 15 y 28 de agosto de 2025 junto a sus respectivos listados de asistencia. Se presenta adicionalmente acta y listado de asistencia del 02 de agosto de 2025.
Con base en el informe emitido por la segunda línea de defensa, la OCI considera completa la evidencia del control.
Recomendaciones
Analizar la posibilidad de ajustar la descripción del soporte. De igual manera, tener en cuenta las observaciones realizadas por la OAP."</t>
  </si>
  <si>
    <t>No aplica para segundo trimestre 2025</t>
  </si>
  <si>
    <t>La Dirección de Acceso a la Justicia  responde  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t>
  </si>
  <si>
    <t>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t>
  </si>
  <si>
    <t>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t>
  </si>
  <si>
    <t>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t>
  </si>
  <si>
    <t>No se evidencia materialización de riesgo reportado por el proceso, debido al volumen de documentos anexados, (75 documentos), se complejisa una revisión concluyente del alcance del control.</t>
  </si>
  <si>
    <t>El subsecretario de gestión institucional  verifica  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t>
  </si>
  <si>
    <t xml:space="preserve">No aplica para este reporte dada la periodicidad del control (semestral). </t>
  </si>
  <si>
    <t>El profesional asignado de atención y servicio al ciudadano  verifica 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t>
  </si>
  <si>
    <t>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t>
  </si>
  <si>
    <t xml:space="preserve">
Los soportes corresponden a las actas de reunión de seguimiento y al archivo “Matriz de autos y procesos activos”, conforme lo descrito en el reporte de la primera LD.
Recomendaciones:
En la Matriz de seguimiento procesos y autos activos,  observa el total diligenciamiento de la hoja  "AUTOS"; no obstante, en la hoja "PROCESOS ACTIVOS" solo se evidencia diligenciada la columna "X": ÚLTIMA ACTUACIÓN. Lo anterior, se entiende dado el carácter confidencial de la información.</t>
  </si>
  <si>
    <t>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t>
  </si>
  <si>
    <t xml:space="preserve">Los soportes corresponden a 1 archivo “Reporte viabilizaciones al 30 septiembre 2025”, el cual evidencia 30 ítems con observación de rechazo o devolución conforme a lo descrito en el reporte de la primera línea.
Con base en las evidencias estipuladas en la descripción del control, no se evidencia el reporte de GTI a la desviación del control.
</t>
  </si>
  <si>
    <t>El analista asignado de la OAP verifica 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t>
  </si>
  <si>
    <t>Los referentes Ambientales  verifican  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t>
  </si>
  <si>
    <t>Los referentes Ambientales  realizan  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t>
  </si>
  <si>
    <t>Los soportes corresponden a los descritos en el reporte de la primera LD. No obstante, en el repositorio no se encuentra informe relacionado con el Seguimiento al Plan de Acción PIGA.
Con base en el informe emitido por la segunda línea de defensa y la verificación de los soportes por parte de 3LD, la OCI considera importante completar o aclarar la evidencia del control.</t>
  </si>
  <si>
    <t>Los referentes Ambientales  realizan  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t>
  </si>
  <si>
    <t>El informe trimestral presentado ante UAESP así como los certificados anexos corresponden al segundo trimestre del año,  así mismo se adjunta el informe del primer trimestre de  2025
Con base en el informe emitido por la segunda línea de defensa y la verificación de los soportes por parte de 3LD, la OCI recomienda aclarar la evidencia del control.</t>
  </si>
  <si>
    <t>Los referentes Ambientales  verifican  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t>
  </si>
  <si>
    <t>Los referentes Ambientales  verifican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t>
  </si>
  <si>
    <t>Los soportes corresponden a los descritos en el reporte de la primera LD.
Con base en el informe emitido por la segunda línea de defensa y la verificación de los soportes por parte de 3LD, la OCI considera completa la evidencia del control.</t>
  </si>
  <si>
    <t>Los profesionales asignados de la OAP  verifican  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t>
  </si>
  <si>
    <t>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</si>
  <si>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
Los soportes corresponden a los descritos en el seguimiento de la primera línea.
Con base en la revisión realizada por la tercera línea y en el informe emitido por la primera línea de defensa, la OCI considera completa la evidencia del control.
Recomendaciones:
Verificar la pertinencia de formalizar en el Sistema de Gestión en el control documental la "Matriz de Comunicados" "Boletines de Prensa" y "Certificados de Comunicados de Prensa" en procura de la estandarización de los formatos.</t>
  </si>
  <si>
    <t>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</si>
  <si>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
Los soportes corresponden a los descritos en el seguimiento de la primera LD.
Con base en la verificación de la tercera línea y en el informe emitido por la segunda línea de defensa, la OCI considera completa la evidencia del control.
Verificar la pertinencia de formalizar en el Sistema de Gestión en el control documental  los formatos  en procura de la estandarización de los formatos.</t>
  </si>
  <si>
    <t>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t>
  </si>
  <si>
    <t xml:space="preserve">
Los soportes corresponden a los descritos en el seguimiento de la primera LD.
Con base en la verificación de la tercera línea y en el informe emitido por la segunda línea de defensa, la OCI considera completa la evidencia del control.</t>
  </si>
  <si>
    <t>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t>
  </si>
  <si>
    <t>No se materializó.
📎 Evidencias esperadas: Numero de solicitudes depende de las necesidades de las areas
📂 Evidencias entregadas: 2
📝 Listado de evidencias entregadas:
Evidencia 1: Carpeta de solicitudes y productos
Evidencia 2: Muestra de solicitudes mediante correo electronico por parte de lideres de procesos
🔍 Análisis de las evidencias:
Las evidencias reflejan la trazabilidad y el flujo por el que deben pasar las solicitudes de comunicacion, esto refleja el control en cuanto a la pertinencia de la informacion solicitada, asi como los sopórtes de los productos solicitados y entregados</t>
  </si>
  <si>
    <t>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t>
  </si>
  <si>
    <t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t>
  </si>
  <si>
    <t>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t>
  </si>
  <si>
    <t xml:space="preserve">No se encontraron evidencias en la carpeta dispuesta por la OAP, pese a que la periodicidad del control es diario.
</t>
  </si>
  <si>
    <t>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t>
  </si>
  <si>
    <t xml:space="preserve">"✅ [NO/SI] se reporta materialización del riesgo de gestion
📎 Evidencias esperadas: 43
📂 Evidencias entregadas: 43
📝 Listado de evidencias entregadas:
Evidencia 1:Listado de asistencia de las capacitaciones adelantadas durante el periodo, se entregan organizadas por mes y clasificadas entre Despacho y Recepción.
🔍 Análisis de las evidencias:
Se adelantaron las capacitaciones requeridas en los diferentes temas a cargo del C4; Rappid S.O.S, Atención al ciudadano, Creación de Incidentes, Logueo, ebtre otros."	</t>
  </si>
  <si>
    <t>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t>
  </si>
  <si>
    <t>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</si>
  <si>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t>
  </si>
  <si>
    <t>Los soportes corresponden a los descritos en el reporte de la primera LD.
Con base en el informe emitido por la segunda línea de defensa y la verificación de los soportes por parte de 3LD, la OCI considera completa la evidencia del control.
Se recomienda al proceso Gestión de Emergencias atender las observaciones realizadas desde la OAP en los seguimiento de II y II trimestre de 2025</t>
  </si>
  <si>
    <t>El líder de gestión documental   verifica   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t>
  </si>
  <si>
    <t>Los soportes corresponden a los descritos en el reporte de la 1LD.
Con base en el informe emitido por la segunda línea de defensa, la OCI considera completa la evidencia del control.
Recomendaciones
Al proceso Gestión Documental, tener en cuenta las observaciones realizadas por la OAP en el seguimiento efectuado para el segundo trimestre de 2025, en el que se indicaba "Se sugiere a la 1LD fortalecer el diseño del control y definir si su ejecución se orientará a verificar las capacitaciones realizadas. En ese caso, se sugiere incorporar mecanismos de retroalimentación que permitan medir el porcentaje de conocimiento adquirido por los participantes. Alternativamente, si el control se enfocará en el cumplimiento del cronograma de capacitaciones, se debe formalizar dicho cronograma y anexarlo completo para la vigencia actual."</t>
  </si>
  <si>
    <t>El líder de gestión documental   verifica   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t>
  </si>
  <si>
    <t xml:space="preserve">La periodicidad establecida para el control es Anual
Con base en lo reportado por la segunda línea de defensa, el control se ejecutará a partir de octubre de 2025.
</t>
  </si>
  <si>
    <t>El líder de gestión documental   verifica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t>
  </si>
  <si>
    <t>El almacenista general  verifica  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t>
  </si>
  <si>
    <t>El almacenista general  verifica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t>
  </si>
  <si>
    <t xml:space="preserve">Teniendo en cuenta la periodicidad de la ejecución del control ( semestral) y lo informado por parte de la 1LD, las socializaciones se iniciarán a partir del último trimestre de 2025. </t>
  </si>
  <si>
    <t>El almacenista general  verifica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t>
  </si>
  <si>
    <t xml:space="preserve">Los soportes corresponden a los descritos en el reporte de la primera LD.
Con base en el informe emitido por la segunda línea de defensa y la verificación de los soportes por parte de 3LD, la OCI considera completa la evidencia descrita para el control.
No obstante, se recomienda verificar la pertinencia de la evidencia respecto al seguimiento efectuado desde almacén, dado que,  a partir de los documentos aportados., no es clara la manera en que se realiza,
</t>
  </si>
  <si>
    <t>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t>
  </si>
  <si>
    <t>Los soportes corresponden a los descritos en el reporte de la primera LD.
Con base en el informe emitido por la segunda línea de defensa y la verificación de los soportes por parte de 3LD, la OCI considera completa la evidencia del control.
Se recomienda al proceso dar cumplimiento a los plazos establecidos para los reportes correspondientes.</t>
  </si>
  <si>
    <t>El(la) Director(a) de Tecnologías y Sistemas de la Información o quien designe para apoyar la supervisión  verifica   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t>
  </si>
  <si>
    <t>Los profesionales de la Dirección de Tecnologías y Sistemas de la Información   verifica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t>
  </si>
  <si>
    <t>Los profesionales de la Dirección de Tecnologías y Sistemas de la Información  validan  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t>
  </si>
  <si>
    <t>Los profesionales de la Dirección de Tecnologías y Sistemas de la Información  validan  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t>
  </si>
  <si>
    <t>Los profesionales de la Dirección de Tecnologías y Sistemas de la Información  validan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t>
  </si>
  <si>
    <t>Los profesionales de la Dirección de Tecnologías y Sistemas de la Información  validan  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t>
  </si>
  <si>
    <t>El (la) Director(a) de Tecnologías y Sistemas de la Información  divulga y socializa  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t>
  </si>
  <si>
    <t>El (la) Director(a) de Tecnologías y Sistemas de la Información  gestiona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t>
  </si>
  <si>
    <t>El (la) Director(a) de Tecnologías y Sistemas de la Información  socializa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t>
  </si>
  <si>
    <t>El profesional asignado por el (la) Director(a) de Tecnologías y Sistema de la Información  determina  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t>
  </si>
  <si>
    <t>El profesional asignado por el (la) Director(a) de Tecnologías y Sistema de la Información  evalúa  (planificación,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t>
  </si>
  <si>
    <t>El (la) Director(a) de Tecnologías y Sistemas de la Información   divulga y socializa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t>
  </si>
  <si>
    <t>El (la) Director(a) de Tecnologías y Sistemas de la Información   convoca y lidera   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t>
  </si>
  <si>
    <t>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t>
  </si>
  <si>
    <t xml:space="preserve">Los soportes corresponden a los descritos en el control, para los meses junio, julio y agosto.
Con base en el informe emitido por la segunda línea de defensa, la OCI considera completa la evidencia del control.
</t>
  </si>
  <si>
    <t>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t>
  </si>
  <si>
    <t>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t>
  </si>
  <si>
    <t xml:space="preserve">Los soportes corresponden a los descritos en el control, 3 archivos denominados Control OPS para los meses julio, agosto y septiembre,
Con base en el informe emitido por la segunda línea de defensa, la OCI considera completa la evidencia del control.
</t>
  </si>
  <si>
    <t>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t>
  </si>
  <si>
    <t xml:space="preserve">Los soportes corresponden a los descritos en el control.
Con base en el informe emitido por la segunda línea de defensa y la verificación de los soportes, la OCI considera completa la evidencia del control.
</t>
  </si>
  <si>
    <t>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t>
  </si>
  <si>
    <t xml:space="preserve">Durante el perido julio a septiembre se registran las bases de  datos de contratos de prestacion de servcios  de la  Unidad 1 y de la unidad 2 con respectivo  link SECOP que evidencia el caruge  la documentacion de cargue de los documentos.  No se reporta materializacion del riesgo ya que se cumplio con los requisitos de ley  para  suscribir los contratos </t>
  </si>
  <si>
    <t xml:space="preserve">
Los soportes corresponden a los descritos en el control.
Con base en el informe emitido por la segunda línea de defensa, la OCI considera completa la evidencia del control.
</t>
  </si>
  <si>
    <t>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t>
  </si>
  <si>
    <t xml:space="preserve"> No se materlializa el riesgo para el periodo septiembre a diciembre Se  registran las base de datos de las dos unidades  de contratacion del perido julio a septiembre donde se  evidencia el cumplimiento  de los reqiuiisto se   soportan con las dos base de informaio</t>
  </si>
  <si>
    <t xml:space="preserve">
Los soportes corresponden a los descritos en el seguimiento de la segunda LD.
Con base en el informe emitido por la segunda línea de defensa, la OCI considera completa la evidencia del control. 
</t>
  </si>
  <si>
    <t>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t>
  </si>
  <si>
    <t>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t>
  </si>
  <si>
    <t xml:space="preserve">
Los soportes corresponden a los descritos en el seguimiento de la segunda LD.
Con base en el informe emitido por la segunda línea de defensa, la OCI considera completa la evidencia del control. 
</t>
  </si>
  <si>
    <t>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t>
  </si>
  <si>
    <t>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t>
  </si>
  <si>
    <t xml:space="preserve">Los soportes corresponden a los descritos en el reporte de la primera LD.
Con base en el informe emitido por la segunda línea de defensa y la verificación de los soportes por parte de 3LD, la OCI considera completa la evidencia del control.
</t>
  </si>
  <si>
    <t>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t>
  </si>
  <si>
    <t>Los abogados designados de dar contestación a las acciones constitucionales (tutelas)  realizan  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t>
  </si>
  <si>
    <t>Los abogados designados de dar contestación a los procesos judiciales  realizarán  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t>
  </si>
  <si>
    <t>Los responsables asignados   gestionan  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t>
  </si>
  <si>
    <t>Los responsables asignados   verifican  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t>
  </si>
  <si>
    <t>El Jefe de la Oficina de Control Interno  verifica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t>
  </si>
  <si>
    <t xml:space="preserve">
Los soportes corresponden a los descritos en el seguimiento de la primera línea.
Con base en la verificación y el informe emitido por la primera línea de defensa, la OCI considera completa la evidencia del control.</t>
  </si>
  <si>
    <t>El profesional designado por la Jefatura  verifica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t>
  </si>
  <si>
    <t xml:space="preserve">
Los soportes corresponden a los descritos en el seguimiento de la primera línea.
Con base la revisión y en el informe emitido por la primera línea de defensa, la OCI considera completa la evidencia del control.</t>
  </si>
  <si>
    <t>"El jefe de la Oficina de Control Interno previo a la reunión de apertura  revisa  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t>
  </si>
  <si>
    <t xml:space="preserve">No se presentan soportes descritos en el control del riesgo, no obstante, de acuerdo con el informe de la primera línea no se   encontraban planeadas auditorías para el periodo objeto de reporte.
</t>
  </si>
  <si>
    <t>El Jefe de la Oficina de Control Interno  revisa  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t>
  </si>
  <si>
    <t xml:space="preserve">✅ NO SE REPORTA MATERIALIZACIÓN DEL RIESGO                     
📎 Evidencias esperadas: 3
📂 Evidencias entregadas:3
📝 Listado de evidencias entregadas:
Evidencia 1: Correo revisión y aprobación
Evidencia 2: Correo Aprobación versión final                                               Evidencia 3: Informe Final Auditoria                                                                                  Durante el tercer trimestre de la vigencia se ejecutó el control diseñado, en la medida en que la Jefatura realizó la revisión del informe preliminar y del informe final de la Auditoría Interna al Proceso de Análisis de la Información y Estudios Estratégicos. Como soporte, se cuenta con los correos electrónicos enviados los días 21 y 25 de julio, respectivamente..  </t>
  </si>
  <si>
    <t xml:space="preserve">
Los soportes corresponden a los descritos en el seguimiento de la primera línea.
Con base en la revisión realizada por la tercera línea y en el informe emitido por la primera línea de defensa, la OCI considera completa la evidencia del control.</t>
  </si>
  <si>
    <t>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t>
  </si>
  <si>
    <t>La evidencia corresponde a lo descrito en el control.  La OCI considera completa la evidencia del control.</t>
  </si>
  <si>
    <t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t>
  </si>
  <si>
    <t>Dada la periodicidad del control y la indicación por parte de la 1LD que se ejecutaría a partir del III Trimestre de 2025, y debido a la no identificación de errores posteriores al cierre o liquidación de nomina, se recomienda a la primera y segunda línea de defensa precisar sobre la evidencia o soporte a allegar en los casos de no requerir activar el control correctivo.</t>
  </si>
  <si>
    <t>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t>
  </si>
  <si>
    <t>Una vez revisadas las evidencias aportadas se observa la aplicación adecuada del control.</t>
  </si>
  <si>
    <t>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t>
  </si>
  <si>
    <t>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t>
  </si>
  <si>
    <t>Los directores de Prevención y de Seguridad  monitorea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t>
  </si>
  <si>
    <t>El líder del proceso  valida  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t>
  </si>
  <si>
    <t>El líder del proceso  gestiona  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t>
  </si>
  <si>
    <t>Los directores de Prevención y Seguridad  programan y gestionan  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t>
  </si>
  <si>
    <t>Dada la periodicidad de ejecución del control (semestral), la primera LD informa que se cargarán evidencias el IV trimestre de 2025.</t>
  </si>
  <si>
    <t>El líder del proceso o el que este delegue  revisa  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t>
  </si>
  <si>
    <t>El líder del proceso o el que este delegue  revisa  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t>
  </si>
  <si>
    <t>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t>
  </si>
  <si>
    <t xml:space="preserve">
Los soportes corresponden a los descritos en el seguimiento de la primera línea.
Con base en la revisión realizada por la tercera línea y en el informe emitido por la segunda línea de defensa, la OCI considera completa la evidencia del control.
Recomendaciones:
En la muestra de las actas revisadas, se evidencia que gran parte de estas, no cuentan con el anexo de registro fotográfico que se menciona el formato diligenciado F-GCT-1152 Acta de visita de campo, y que se diligenció como "Se anexa material fotográfica" por lo cual se recomienda que lo diligenciado en el formato sea acorde con los anexos que se enuncia en ellos.</t>
  </si>
  <si>
    <t>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t>
  </si>
  <si>
    <t xml:space="preserve">
Los soportes corresponden a los descritos en el seguimiento de la segunda línea.
Con base en la revisión realizada por la tercera línea y en el informe emitido por la primera línea de defensa, la OCI considera completa la evidencia del control.
</t>
  </si>
  <si>
    <t>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t>
  </si>
  <si>
    <t xml:space="preserve">
Los soportes corresponden a los descritos en el seguimiento de la primera línea.
Con base en la revisión realizada por la tercera línea y en el informe emitido por la segunda línea de defensa, la OCI considera completa la evidencia del control.</t>
  </si>
  <si>
    <t>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t>
  </si>
  <si>
    <t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t>
  </si>
  <si>
    <t>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t>
  </si>
  <si>
    <t>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</si>
  <si>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t>
  </si>
  <si>
    <t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t>
  </si>
  <si>
    <t>Los soportes corresponden a los descritos en el reporte de la primera LD. Sin embargo, se observan formatos sin firma por parte del profesional (pág. 7 - Agosto, 155,163,165 - Julio),  y sin huella por parte PPL(pág. 38 - Agosto y 109,190,196-Julio).
Con base en el informe emitido por la segunda línea de defensa y la verificación de los soportes por parte de 3LD, la OCI considera pertinente verificar el manejo de información sensible en concordancia con lo recomendado por la OAP.
.</t>
  </si>
  <si>
    <t>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t>
  </si>
  <si>
    <t>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t>
  </si>
  <si>
    <t>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t>
  </si>
  <si>
    <t>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t>
  </si>
  <si>
    <t>Teniendo en cuenta el reporte realizado desde el CER, respecto a la suspensión de actividades desde el 27 de julio de 2025; no es posible verificar la ejecución del control.</t>
  </si>
  <si>
    <t>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t>
  </si>
  <si>
    <t>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t>
  </si>
  <si>
    <t>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t>
  </si>
  <si>
    <t>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t>
  </si>
  <si>
    <t>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t>
  </si>
  <si>
    <t>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t>
  </si>
  <si>
    <t xml:space="preserve">✅NO se reporta materialización del riesgo de gestion
📎 Evidencias esperadas: No se define
📂 Evidencias entregadas: 1
📝 Listado de evidencias entregadas:
Evidencia 1: PDF consolidado de los autos con su respectiva notificacion (folios 205)
🔍 Análisis de las evidencias:
Durante el tercer trimestre, el Profesional Universitario notificó a las Personas Privadas de la Libertad sobre los autos de apertura de investigación disciplinaria cuando correspondía, dejando constancia mediante firma y huella en el formato F-GIP-1282 “Acta de notificación”.  Como soporte quedaron los documentos F-GIP-1278 “Auto Apertura Investigación Disciplinaria” y F-GIP-1282 “Acta de notificación”, los cuales fueron anexados al expediente disciplinario y posteriormente integrados a la hoja de vida. Las evidencias fueron consolidadas y cargadas trimestralmente conforme a lo establecido. </t>
  </si>
  <si>
    <t>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t>
  </si>
  <si>
    <t>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t>
  </si>
  <si>
    <t>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t>
  </si>
  <si>
    <t>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t>
  </si>
  <si>
    <t>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t>
  </si>
  <si>
    <t>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t>
  </si>
  <si>
    <t>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t>
  </si>
  <si>
    <t>La periodicidad establecida para el control es Anual
Con base en el informe emitido por la segunda LD, y a la verificación de evidencias no se efectuó reporte por parte de la primera LD para este trimestre.</t>
  </si>
  <si>
    <t>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t>
  </si>
  <si>
    <t xml:space="preserve">De los soportes dispuestos en repositorio se observa;
Carpeta Nuse: se anexan informes de supervisión de los meses mayo, junio y julio de 2025.  No obstante, para el seguimiento del tercer trimestre incluye el mes de agosto. 
Carpeta Radio Troncalizado: Se anexan informes emitidos por el contratista Las evidencias no son concordantes con lo indicado en el control que indica "como soporte se suministra el informe de interventoría y el informe técnico de apoyo a la supervisión." 
SVV: Se anexan actas de reunión de seguimiento que reflejan el seguimiento realizado desde la SDSCJ, sin embargo, no son concordantes con lo indicado en el control:  "como soporte se suministra el informe de interventoría y el informe técnico de apoyo a la supervisión." .
Recomendaciones: Al proceso Gestión Tecnológica de Seguridad y Emergencias y segunda línea de defensa, verificar la coherencia entre los soportes aportados y las evidencias descritas en el control.
</t>
  </si>
  <si>
    <t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t>
  </si>
  <si>
    <t xml:space="preserve">De los soportes dispuestos en repositorio se observa;
Carpeta Nuse: se anexan informes de supervisión de los meses mayo, junio y julio de 2025.  No obstante, para el seguimiento del tercer trimestre incluye el mes de agosto. 
Carpeta Radio Troncalizado: Se anexan informes emitidos por el contratista Las evidencias no son concordantes con lo indicado en el control: "como soporte se suministra  informes de seguimiento técnico, actas o correos." 
SVV: Se anexan actas de reunión de seguimiento lo cual es concordante con lo indicado en la descripción del control.
Recomendaciones: Al proceso Gestión Tecnológica de Seguridad y Emergencias y segunda línea de defensa, verificar la coherencia entre los soportes aportados y las evidencias descritas en el control.
</t>
  </si>
  <si>
    <t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t>
  </si>
  <si>
    <t xml:space="preserve">De los soportes dispuestos en repositorio se observa;
Carpeta Nuse: se anexan informes de supervisión de los meses mayo, junio y julio de 2025. Las evidencias no son concordantes con lo indicado en el control: "como soporte se genera acta de la reunión." 
Carpeta Radio Troncalizado: Se anexan informes emitidos por el contratista Las evidencias no son concordantes con lo indicado en el control: "como soporte se genera acta de la reunión." 
SVV: Se anexan actas de reunión de seguimiento lo cual es concordante con lo indicado en la descripción del control.
Recomendaciones: Al proceso Gestión Tecnológica de Seguridad y Emergencias y segunda línea de defensa, verificar la coherencia entre los soportes aportados y las evidencias descritas en el control.
</t>
  </si>
  <si>
    <t>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t>
  </si>
  <si>
    <t xml:space="preserve">De los soportes dispuestos en repositorio se observa;
Carpeta Nuse: se anexan informes de supervisión de los meses mayo, junio y julio de 2025.  No obstante, para el seguimiento del tercer trimestre incluye el mes de agosto. 
Carpeta Radio Troncalizado: Se anexan informes emitidos por el contratista Las evidencias no son concordantes con lo indicado en el control que indica: "queda el visto bueno de los apoyos a la supervisión en los informes mensuales." 
SVV: Se anexan actas de reunión de seguimiento que reflejan el seguimiento realizado desde la SDSCJ, sin embargo, no son concordantes con lo indicado en el control:  "queda el visto bueno de los apoyos a la supervisión en los informes mensuales." .
Recomendaciones: Al proceso Gestión Tecnológica de Seguridad y Emergencias y segunda línea de defensa, verificar la coherencia entre los soportes aportados y las evidencias descritas en el control.
</t>
  </si>
  <si>
    <t>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t>
  </si>
  <si>
    <t>Criterios</t>
  </si>
  <si>
    <t>Evidencia Completa</t>
  </si>
  <si>
    <t>Los soportes corresponden al formato INFORME MENSUAL SOBRE LA ATENCIÓN DE LAS ENTIDADES OPERADORAS EN LA CASA DE JUSTICIA, código F-AJ-370, V6, elaborados para julio, agosto y septiembre, cada uno 16 archivos.
F-AJ-370. Casa de Justicia San Cristóbal, Agosto, septiembre, documento sin firma- CHAPINERO - Septiembre, documento con campos sin diligenciar.
Recomendación: Si bien se cuenta con los informes emitidos por los referentes de las casas de justicia,  no es posible evidenciar el seguimiento que se realiza desde la Dirección de Acceso a la Justicia, con relación a las novedades expuestas en los mismos de tal manera que se puedan implementar acciones de mejoras para la gestión de las casas. Se recomienda a la primera y segunda línea fortalecer el diseño del control.</t>
  </si>
  <si>
    <t>El soporte corresponde a los datos contenidos en el archivo denominado “15-05-2023 Seguimiento PQRS DAJ”, donde se relacionan radicados desde 1-2025-43434 (02/07/2025) hasta 1-2025-68821 (16/09/2025).
Con base en el informe emitido por la segunda línea de defensa, la OCI considera completa la evidencia del control. No obstante, en concordancia con lo reportado por la 2LD se presentó desviación y por lo tanto es necesario evidenciar el soporte correspondiente.
Recomendaciones
Al proceso Acceso y Fortalecimiento a la Justicia, tener en cuenta las observaciones realizadas por la OAP y evidenciar seguimiento a las razones de respuesta inoportuna de conformidad con lo indicado en la desviación del control.</t>
  </si>
  <si>
    <t xml:space="preserve">
Los soportes corresponden a los a documentación relacionada con actas de reunión, listados de asistencia y documentos soporte de las jornadas de capacitación efectuadas durante los meses de julio y agosto de 2025.
Con base en el informe emitido por la segunda línea de defensa, la OCI considera completa la evidencia del control.</t>
  </si>
  <si>
    <t xml:space="preserve">
Los soportes corresponden a los descritos en el control, se evidenció soportes de la publicación de los informes correspondientes a los meses junio, julio y agosto.
Con base en los soportes verificados y el informe emitido por la segunda línea de defensa, la OCI considera completa la evidencia del control.
</t>
  </si>
  <si>
    <t xml:space="preserve">
Los soportes corresponden a 3 archivos que contienen el diligenciamiento del formato SEGUIMIENTO Y CONTROL AMBIENTAL, código F-FI-1399 V.2, de las visitas efectuadas a los equipamientos Cárcel Distrital, C4 y CER.  No obstante, no coincide con el formato F-DS - 115 referenciado como evidencia en el control, revisado el portal MIPG (11/11/2025), no se observa incluido el mencionado formato.
Recomendaciones
Al proceso Fortalecimiento Institucional, tener en cuenta las observaciones realizadas por la OAP y para el próximo avance, utilizar el formato oficializado.
A la segunda línea de defensa revisar la coherencia entre las evidencias descritas en el control y las reportadas por la primera línea de defensa. Verificar la pertinencia de actualizar el control.</t>
  </si>
  <si>
    <t>De los soportes  varios corresponden a trimestres anteriores o con fecha de expedición de los años 2011 y 2024. Lo anterior, no permite claridad respecto a la vigencia y seguimiento a las certificaciones expedidas.
Con base en la verificación de los soportes por parte de 3LD y las recomendaciones realizadas por la 2 LD en el seguimiento del segundo semestre, la OCI considera importante "fortalecer el diseño del control para dar claridad de la evidencia a presentar y la periodicidad de ejecución".</t>
  </si>
  <si>
    <t>Los soportes corresponden a los descritos en el reporte de la primera LD.
Con base en el informe emitido por la segunda línea de defensa y la verificación de los soportes por parte de 3LD, la OCI considera completa la evidencia del control.
Se recomienda atender las observaciones realizadas por la 2LD, en cuanto al periodo de los informes que se anexan como evidencia para cada trimestre.</t>
  </si>
  <si>
    <t>Los soportes corresponden a los descritos en el reporte de la primera LD.
Con base en el informe emitido por la segunda línea de defensa y la verificación de los soportes por parte de 3LD, la OCI considera completa la evidencia del control.
Se recomienda al proceso Gestión de Emergencias atender las observaciones realizada desde la OAP en cuanto a referenciar y anexar demás documentos relacionados con las capacitaciones.</t>
  </si>
  <si>
    <t>Se aporta como evidencia el formato "F-GD-1087
V.1" Base de Datos Control de Préstamo Documental que contiene información de los meses julio, agosto y septiembre de 2025. 
Con base en el informe emitido por la segunda línea de defensa y la verificación de los soportes por parte de 3LD, la OCI considera completa la evidencia del control.</t>
  </si>
  <si>
    <t xml:space="preserve">
Los soportes corresponden a los descritos en el seguimiento de la segunda LD.
Con base en el informe emitido por la segunda línea de defensa, la OCI considera completa la evidencia del control. 
Recomendación al proceso, verificar la pertinencia de las evidencias cargadas dado que se observan  4 memorandos que no corresponden al periodo de seguimiento sino al mes de junio de 2025.</t>
  </si>
  <si>
    <t>Debido a la periodicidad establecida para la ejecución del control, no se aportan evidencias para el trimestre del presente seguimiento.</t>
  </si>
  <si>
    <t xml:space="preserve">Se encuentran en el repositorio de evidencias 6 carpetas que contienen los formatos F-AB-1351 para los diferentes contratos. No obstante, no se observan las actas que se enuncian como soporte en la descripción del control. 
Asimismo, se recomienda al proceso verificar la actualización de la información de los contratos, dado que en algunos de los formatos se define como supervisor al exdirector de la Dirección de Bienes.
</t>
  </si>
  <si>
    <t>Si  bien se anexan certificados correspondientes al trimestre de seguimiento, se adjunta también certificado del primer trimestre del año (aceites). Se recomienda al proceso verificar las evidencias correspondientes.
No obstante lo anterior 10 de los 13 documentos anexos corresponden al III trimestre del año.</t>
  </si>
  <si>
    <t>Si  bien se anexan certificados correspondientes al trimestre de seguimiento, se adjunta también certificado del primer trimestre del año (aceites). Se recomienda al proceso verificar las evidencias correspondientes.
No obstante lo anterior 6 de los 13 documentos anexos corresponden al II trimestre del año.</t>
  </si>
  <si>
    <t>Comparado el formato F-GIP-1183 que se encuentra vigente en la plataforma MIPG respecto a las evidencias aportadas por el proceso, se observa que no se adjunta la primera página del formato. Se evidencian formatos sin firma de la Directora. 
Se recomienda a la primera y segunda línea de defensa efectuar la verificación de la aplicación del formato y de ser necesario determinar la pertinencia de actualizarlo.</t>
  </si>
  <si>
    <t>"De los soportes dispuestos en repositorio se observa;
Carpeta Nuse: se anexan informes de supervisión de los meses mayo, junio y julio de 2025.  No obstante, para el seguimiento del tercer trimestre incluye el mes de agosto. 
Carpeta Radio Troncalizado: Se anexan informes emitidos por el contratista Las evidencias no son concordantes con lo indicado en el control que indica "como soporte quedan las firmas en los documentos revisados." 
SVV: Se anexan actas de reunión de seguimiento que reflejan el seguimiento realizado desde la SDSCJ, sin embargo, no son concordantes con lo indicado en el control:  "como soporte quedan las firmas en los documentos revisados." .
Recomendaciones: Al proceso Gestión Tecnológica de Seguridad y Emergencias y segunda línea de defensa, verificar la coherencia entre los soportes aportados y las evidencias descritas en el control.</t>
  </si>
  <si>
    <t>AUDITOR: Lina Cristina Medina - Andrea del Pilar Alejo
01/12/2025 - 11/12/2025</t>
  </si>
  <si>
    <t>Se revisaron los archivos “Base seguimiento a solicitudes de mantenimiento de equipamientos propios” y “Base seguimiento a solicitudes de mantenimiento de equipamientos en arriendo”, correspondientes a los meses de julio y agosto de 2025. En ambos casos, la columna “Se atendió el requerimiento (anexar evidencias)” presenta en todas sus casillas la respuesta “NO”, lo que indica que la solicitud no se atendió y por lo tanto la desviación debió ejecutarse, sin que esto pueda observarse con las evidencias allegadas. Estas inconsistencias pudieron ser detectadas y corregidas oportunamente durante el monitoreo realizado por la 2LD.
Recomendaciones: Al proceso Acceso a la Justicia, validar y atender las recomendaciones emitidas por la 2LD en el seguimiento del segundo trimestre. A la 2LD, verificar la consistencia de las evidencias aportadas por el proceso respecto al control establecido, considerando las observaciones realizadas por la OAP en el informe del segundo trimestre.</t>
  </si>
  <si>
    <t>El soporte se encuentra en el archivo “15-05-2023 Seguimiento PQRS DAJ”, que contiene radicados internos y externos de julio, agosto y septiembre. En este periodo se identificaron casillas sin diligenciar ni observaciones que aclaren el seguimiento (1-2025-64507, 1-2025-57298 y 1-2025-68212). Además, se detectaron errores de digitación que impiden la verificación y generan inconsistencias en el cálculo de tiempos de respuesta (1-2025-45016, 1-2025-45121, 1-2025-48666, 1-2025-54557, 1-2025-54560 y 1-2025-69375). Estas novedades pudieron ser identificadas y corregidas en el monitoreo de la 2LD, pero la evidencia entregada a la OCI aún presenta inconsistencias.
Por otra parte, no se allega evidencia en los casos con respuestas extemporáneas, lo que afecta el control de desviaciones.</t>
  </si>
  <si>
    <t>Revisada la trazabilidad del radicado No. 1-2025-45222, se observa que el alertamiento se efectuó posterior a la fecha de vencimiento, lo que refleja desviación del control, no obstante esta no es posible verificar dada la periodicidad (semestral) de la certificación de parametrización de TI (la cual no se adjunta para este caso). En general se observa que varios de los alertamientos se hicieron posterior a la fecha de vencimiento de las PQRSDF, lo cual no es concordantante con lo planteado en el control "alertas tempranas a los responsables de las solicitudes previo al vencimiento" adicionalmente en las evidencias no se reflejan los soportes con la periodicidad establecida para el control  (semanalmente) reflejándose de manera mensual por dependencia.
Recomendaciones
Al proceso Atención y relación con el ciudadano procurar un seguimiento semanal a todas las dependencias, con las alertas tempranas con el fin mitigar las respuestas extemporáneas. La OCI considera que las evidencias no demuestran el adecuado cumplimiento del control.</t>
  </si>
  <si>
    <t>Los soportes corresponden a los descritos en el reporte de la primera LD, no obstante, como parte de las evidencias se adjunta "Acta sesión 3 CIGD 2025" sin firmas ni listado de asistencia.</t>
  </si>
  <si>
    <t>Los soportes corresponden a los formatos F-DE-1530 V.2 y F-DE-1374 V.2, no obstante, los mismos no se encuentran sin información diligenciada o no están firmados, si bien el proceso indica que estos formatos están en proceso de actualización, los formatos vigentes deben aplicarse y contar con la firma correspondiente para garantizar la conformidad con lo estipulado en el control. El no contar con las evidencias establecidas limita la evaluación de la ejecución del control por parte de la OCI. Estas novedades pudieron ser objeto de subsanación en el proceso de monitoreo realizado por parte de la OAP.
Adicionalmente, se evidencian correos de seguimiento enviados a gerentes y enlaces de proyectos, así como observaciones realizadas por la OAP, lo cual coincide con el soporte definido para casos de desviación del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</si>
</sst>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6" x14ac:knownFonts="1">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1"/>
      <color theme="1"/>
      <name val="Arial"/>
      <family val="2"/>
    </font>
    <font>
      <b/>
      <sz val="12"/>
      <color theme="1"/>
      <name val="Arial"/>
      <family val="2"/>
    </font>
    <font>
      <sz val="10"/>
      <color theme="1"/>
      <name val="Arial"/>
      <family val="2"/>
    </font>
    <font>
      <b/>
      <sz val="10"/>
      <color theme="0"/>
      <name val="Arial"/>
      <family val="2"/>
    </font>
    <font>
      <b/>
      <sz val="10"/>
      <color theme="1"/>
      <name val="Arial"/>
      <family val="2"/>
    </font>
    <font>
      <sz val="14"/>
      <color theme="1"/>
      <name val="Arial"/>
      <family val="2"/>
    </font>
    <font>
      <b/>
      <sz val="14"/>
      <color theme="0"/>
      <name val="Arial"/>
      <family val="2"/>
    </font>
    <font>
      <sz val="10"/>
      <name val="Arial"/>
      <family val="2"/>
    </font>
    <font>
      <b/>
      <sz val="14"/>
      <color theme="1"/>
      <name val="Arial"/>
      <family val="2"/>
    </font>
    <font>
      <b/>
      <sz val="10"/>
      <name val="Arial"/>
      <family val="2"/>
    </font>
    <font>
      <b/>
      <sz val="11"/>
      <name val="Arial"/>
      <family val="2"/>
    </font>
    <font>
      <b/>
      <sz val="11"/>
      <color theme="0"/>
      <name val="Arial"/>
      <family val="2"/>
    </font>
    <font>
      <b/>
      <sz val="14"/>
      <color theme="0"/>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1"/>
      <name val="Arial Narrow"/>
      <family val="2"/>
    </font>
    <font>
      <sz val="12"/>
      <name val="Times New Roman"/>
      <family val="1"/>
    </font>
    <font>
      <b/>
      <sz val="9"/>
      <color theme="0"/>
      <name val="Arial Narrow"/>
      <family val="2"/>
    </font>
    <font>
      <b/>
      <sz val="10"/>
      <name val="Arial Narrow"/>
      <family val="2"/>
    </font>
    <font>
      <sz val="10"/>
      <color rgb="FF9D1345"/>
      <name val="Arial Narrow"/>
      <family val="2"/>
    </font>
    <font>
      <b/>
      <sz val="10"/>
      <color rgb="FF9D1345"/>
      <name val="Arial Narrow"/>
      <family val="2"/>
    </font>
    <font>
      <b/>
      <sz val="9"/>
      <name val="Arial Narrow"/>
      <family val="2"/>
    </font>
    <font>
      <sz val="9"/>
      <name val="Arial Narrow"/>
      <family val="2"/>
    </font>
    <font>
      <b/>
      <sz val="10"/>
      <color theme="0"/>
      <name val="Arial Narrow"/>
      <family val="2"/>
    </font>
    <font>
      <sz val="10"/>
      <name val="Tahoma"/>
      <family val="2"/>
    </font>
    <font>
      <sz val="11"/>
      <name val="Tahoma"/>
      <family val="2"/>
    </font>
    <font>
      <sz val="11"/>
      <name val="Arial"/>
      <family val="2"/>
    </font>
    <font>
      <sz val="12"/>
      <name val="Tahoma"/>
      <family val="2"/>
    </font>
    <font>
      <sz val="14"/>
      <name val="Arial"/>
      <family val="2"/>
    </font>
    <font>
      <sz val="9"/>
      <color indexed="81"/>
      <name val="Tahoma"/>
      <family val="2"/>
    </font>
    <font>
      <b/>
      <u/>
      <sz val="10"/>
      <name val="Arial"/>
      <family val="2"/>
    </font>
    <font>
      <b/>
      <sz val="12"/>
      <name val="Tahoma"/>
      <family val="2"/>
    </font>
    <font>
      <b/>
      <sz val="10"/>
      <name val="Tahoma"/>
      <family val="2"/>
    </font>
    <font>
      <b/>
      <sz val="11"/>
      <name val="Tahoma"/>
      <family val="2"/>
    </font>
    <font>
      <b/>
      <sz val="11"/>
      <color theme="0"/>
      <name val="Tahoma"/>
      <family val="2"/>
    </font>
    <font>
      <sz val="8"/>
      <name val="Arial"/>
      <family val="2"/>
    </font>
    <font>
      <b/>
      <sz val="12"/>
      <color theme="0"/>
      <name val="Arial"/>
      <family val="2"/>
    </font>
    <font>
      <sz val="12"/>
      <color theme="1"/>
      <name val="Arial"/>
      <family val="2"/>
    </font>
    <font>
      <sz val="10"/>
      <color rgb="FFFF0000"/>
      <name val="Arial"/>
      <family val="2"/>
    </font>
    <font>
      <sz val="11"/>
      <color indexed="8"/>
      <name val="Calibri"/>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8"/>
      <name val="Tahoma"/>
      <family val="2"/>
    </font>
    <font>
      <b/>
      <sz val="18"/>
      <color theme="0"/>
      <name val="Arial"/>
      <family val="2"/>
    </font>
    <font>
      <b/>
      <sz val="14"/>
      <name val="Arial"/>
      <family val="2"/>
    </font>
    <font>
      <sz val="14"/>
      <name val="Tahoma"/>
      <family val="2"/>
    </font>
    <font>
      <sz val="16"/>
      <color theme="1"/>
      <name val="Arial"/>
      <family val="2"/>
    </font>
    <font>
      <sz val="14"/>
      <color theme="1"/>
      <name val="Calibri"/>
      <family val="2"/>
      <scheme val="minor"/>
    </font>
    <font>
      <b/>
      <sz val="11"/>
      <color theme="1"/>
      <name val="Arial"/>
      <family val="2"/>
    </font>
    <font>
      <b/>
      <sz val="18"/>
      <color theme="0"/>
      <name val="Calibri"/>
      <family val="2"/>
      <scheme val="minor"/>
    </font>
    <font>
      <b/>
      <sz val="9"/>
      <name val="Arial"/>
      <family val="2"/>
    </font>
    <font>
      <sz val="8"/>
      <name val="Calibri"/>
      <family val="2"/>
      <scheme val="minor"/>
    </font>
    <font>
      <sz val="14"/>
      <color theme="0"/>
      <name val="Arial"/>
      <family val="2"/>
    </font>
    <font>
      <sz val="14"/>
      <color rgb="FF000000"/>
      <name val="Arial"/>
      <family val="2"/>
    </font>
    <font>
      <sz val="11"/>
      <color theme="1"/>
      <name val="Calibri"/>
      <family val="2"/>
      <scheme val="minor"/>
    </font>
    <font>
      <b/>
      <sz val="18"/>
      <name val="Arial"/>
      <family val="2"/>
    </font>
    <font>
      <sz val="18"/>
      <name val="Arial"/>
      <family val="2"/>
    </font>
    <font>
      <b/>
      <sz val="48"/>
      <name val="Arial"/>
      <family val="2"/>
    </font>
    <font>
      <sz val="18"/>
      <color theme="1"/>
      <name val="Arial"/>
      <family val="2"/>
    </font>
    <font>
      <b/>
      <sz val="18"/>
      <color rgb="FF000000"/>
      <name val="Arial"/>
      <family val="2"/>
    </font>
    <font>
      <b/>
      <sz val="36"/>
      <name val="Arial"/>
      <family val="2"/>
    </font>
    <font>
      <b/>
      <sz val="26"/>
      <name val="Arial"/>
      <family val="2"/>
    </font>
    <font>
      <b/>
      <sz val="14"/>
      <color rgb="FF000000"/>
      <name val="Arial"/>
      <family val="2"/>
    </font>
    <font>
      <sz val="11"/>
      <color rgb="FF000000"/>
      <name val="Arial"/>
      <family val="2"/>
    </font>
    <font>
      <b/>
      <sz val="48"/>
      <color theme="0"/>
      <name val="Arial"/>
      <family val="2"/>
    </font>
    <font>
      <b/>
      <sz val="24"/>
      <color theme="1"/>
      <name val="Arial"/>
      <family val="2"/>
    </font>
    <font>
      <u/>
      <sz val="11"/>
      <color theme="10"/>
      <name val="Calibri"/>
      <family val="2"/>
      <scheme val="minor"/>
    </font>
    <font>
      <sz val="11"/>
      <color rgb="FF242424"/>
      <name val="Aptos Narrow"/>
      <family val="2"/>
    </font>
    <font>
      <b/>
      <sz val="11"/>
      <color rgb="FFFFFFFF"/>
      <name val="Arial"/>
      <family val="2"/>
    </font>
    <font>
      <b/>
      <sz val="10"/>
      <color rgb="FFFFFFFF"/>
      <name val="Arial"/>
      <family val="2"/>
    </font>
    <font>
      <sz val="10"/>
      <color rgb="FFFFFFFF"/>
      <name val="Arial"/>
      <family val="2"/>
    </font>
    <font>
      <b/>
      <sz val="11"/>
      <color rgb="FF000000"/>
      <name val="Arial"/>
      <family val="2"/>
    </font>
    <font>
      <sz val="11"/>
      <color rgb="FF000000"/>
      <name val="Arial"/>
      <family val="2"/>
    </font>
    <font>
      <sz val="11"/>
      <name val="Arial"/>
      <family val="2"/>
    </font>
    <font>
      <sz val="10"/>
      <color theme="1"/>
      <name val="Arial"/>
      <family val="2"/>
    </font>
    <font>
      <sz val="11"/>
      <color theme="1"/>
      <name val="Arial"/>
      <family val="2"/>
    </font>
  </fonts>
  <fills count="25">
    <fill>
      <patternFill patternType="none"/>
    </fill>
    <fill>
      <patternFill patternType="gray125"/>
    </fill>
    <fill>
      <patternFill patternType="solid">
        <fgColor rgb="FFFF0000"/>
        <bgColor indexed="64"/>
      </patternFill>
    </fill>
    <fill>
      <patternFill patternType="solid">
        <fgColor theme="7" tint="-0.249977111117893"/>
        <bgColor indexed="64"/>
      </patternFill>
    </fill>
    <fill>
      <patternFill patternType="solid">
        <fgColor rgb="FFFFFF00"/>
        <bgColor indexed="64"/>
      </patternFill>
    </fill>
    <fill>
      <patternFill patternType="solid">
        <fgColor theme="0"/>
        <bgColor indexed="64"/>
      </patternFill>
    </fill>
    <fill>
      <patternFill patternType="solid">
        <fgColor rgb="FF1EDE14"/>
        <bgColor indexed="64"/>
      </patternFill>
    </fill>
    <fill>
      <patternFill patternType="solid">
        <fgColor theme="4" tint="-0.249977111117893"/>
        <bgColor indexed="64"/>
      </patternFill>
    </fill>
    <fill>
      <patternFill patternType="solid">
        <fgColor rgb="FF00B050"/>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AC194F"/>
        <bgColor indexed="64"/>
      </patternFill>
    </fill>
    <fill>
      <patternFill patternType="solid">
        <fgColor indexed="9"/>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theme="0" tint="-0.14999847407452621"/>
        <bgColor indexed="64"/>
      </patternFill>
    </fill>
    <fill>
      <patternFill patternType="solid">
        <fgColor theme="1"/>
        <bgColor indexed="64"/>
      </patternFill>
    </fill>
    <fill>
      <patternFill patternType="solid">
        <fgColor theme="6" tint="0.79998168889431442"/>
        <bgColor indexed="64"/>
      </patternFill>
    </fill>
    <fill>
      <patternFill patternType="solid">
        <fgColor theme="6" tint="0.79998168889431442"/>
        <bgColor theme="0"/>
      </patternFill>
    </fill>
    <fill>
      <patternFill patternType="solid">
        <fgColor theme="0"/>
        <bgColor theme="0"/>
      </patternFill>
    </fill>
    <fill>
      <patternFill patternType="solid">
        <fgColor theme="5" tint="0.39997558519241921"/>
        <bgColor indexed="64"/>
      </patternFill>
    </fill>
    <fill>
      <patternFill patternType="solid">
        <fgColor theme="7"/>
        <bgColor indexed="64"/>
      </patternFill>
    </fill>
  </fills>
  <borders count="9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theme="0"/>
      </left>
      <right style="thin">
        <color theme="0"/>
      </right>
      <top style="thin">
        <color theme="0"/>
      </top>
      <bottom style="thin">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theme="0"/>
      </left>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right style="thin">
        <color theme="0"/>
      </right>
      <top style="medium">
        <color indexed="64"/>
      </top>
      <bottom style="medium">
        <color indexed="64"/>
      </bottom>
      <diagonal/>
    </border>
    <border>
      <left style="thin">
        <color theme="0"/>
      </left>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theme="0"/>
      </right>
      <top style="medium">
        <color indexed="64"/>
      </top>
      <bottom style="medium">
        <color indexed="64"/>
      </bottom>
      <diagonal/>
    </border>
    <border>
      <left style="thin">
        <color theme="0"/>
      </left>
      <right style="thin">
        <color theme="0"/>
      </right>
      <top/>
      <bottom/>
      <diagonal/>
    </border>
    <border>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C00000"/>
      </left>
      <right/>
      <top style="thin">
        <color indexed="64"/>
      </top>
      <bottom style="thin">
        <color rgb="FFC00000"/>
      </bottom>
      <diagonal/>
    </border>
    <border>
      <left/>
      <right/>
      <top style="thin">
        <color indexed="64"/>
      </top>
      <bottom style="thin">
        <color rgb="FFC00000"/>
      </bottom>
      <diagonal/>
    </border>
    <border>
      <left/>
      <right style="thin">
        <color rgb="FFC00000"/>
      </right>
      <top style="thin">
        <color indexed="64"/>
      </top>
      <bottom style="thin">
        <color rgb="FFC00000"/>
      </bottom>
      <diagonal/>
    </border>
    <border>
      <left/>
      <right style="thin">
        <color rgb="FFC00000"/>
      </right>
      <top style="thin">
        <color rgb="FFC00000"/>
      </top>
      <bottom style="thin">
        <color rgb="FFC00000"/>
      </bottom>
      <diagonal/>
    </border>
    <border>
      <left style="thin">
        <color rgb="FFC00000"/>
      </left>
      <right style="thin">
        <color rgb="FFC00000"/>
      </right>
      <top style="thin">
        <color rgb="FFC00000"/>
      </top>
      <bottom style="thin">
        <color rgb="FFC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s>
  <cellStyleXfs count="7">
    <xf numFmtId="0" fontId="0" fillId="0" borderId="0"/>
    <xf numFmtId="0" fontId="11" fillId="0" borderId="0"/>
    <xf numFmtId="0" fontId="11" fillId="0" borderId="0"/>
    <xf numFmtId="0" fontId="23" fillId="0" borderId="0"/>
    <xf numFmtId="0" fontId="46" fillId="0" borderId="0"/>
    <xf numFmtId="9" fontId="64" fillId="0" borderId="0" applyFont="0" applyFill="0" applyBorder="0" applyAlignment="0" applyProtection="0"/>
    <xf numFmtId="0" fontId="76" fillId="0" borderId="0" applyNumberFormat="0" applyFill="0" applyBorder="0" applyAlignment="0" applyProtection="0"/>
  </cellStyleXfs>
  <cellXfs count="900">
    <xf numFmtId="0" fontId="0" fillId="0" borderId="0" xfId="0"/>
    <xf numFmtId="0" fontId="0" fillId="5" borderId="0" xfId="0" applyFill="1" applyAlignment="1" applyProtection="1">
      <alignment horizontal="center" vertical="center"/>
      <protection hidden="1"/>
    </xf>
    <xf numFmtId="0" fontId="0" fillId="0" borderId="0" xfId="0" applyAlignment="1" applyProtection="1">
      <alignment horizontal="center" vertical="center"/>
      <protection hidden="1"/>
    </xf>
    <xf numFmtId="0" fontId="0" fillId="2" borderId="7" xfId="0" applyFill="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3" borderId="8" xfId="0" applyFill="1" applyBorder="1" applyAlignment="1" applyProtection="1">
      <alignment horizontal="center" vertical="center"/>
      <protection hidden="1"/>
    </xf>
    <xf numFmtId="0" fontId="1" fillId="0" borderId="20" xfId="0" applyFont="1" applyBorder="1" applyAlignment="1" applyProtection="1">
      <alignment horizontal="center" vertical="center"/>
      <protection hidden="1"/>
    </xf>
    <xf numFmtId="0" fontId="3" fillId="5" borderId="0" xfId="0" applyFont="1" applyFill="1" applyAlignment="1" applyProtection="1">
      <alignment horizontal="center" vertical="center"/>
      <protection hidden="1"/>
    </xf>
    <xf numFmtId="0" fontId="1" fillId="7" borderId="1" xfId="0" applyFont="1" applyFill="1" applyBorder="1" applyAlignment="1" applyProtection="1">
      <alignment horizontal="center" vertical="center" wrapText="1"/>
      <protection hidden="1"/>
    </xf>
    <xf numFmtId="0" fontId="1" fillId="7" borderId="1" xfId="0" applyFont="1" applyFill="1" applyBorder="1" applyAlignment="1" applyProtection="1">
      <alignment horizontal="center" vertical="center"/>
      <protection hidden="1"/>
    </xf>
    <xf numFmtId="0" fontId="1" fillId="7" borderId="6" xfId="0" applyFont="1" applyFill="1" applyBorder="1" applyAlignment="1" applyProtection="1">
      <alignment horizontal="center" vertical="center"/>
      <protection hidden="1"/>
    </xf>
    <xf numFmtId="0" fontId="0" fillId="4" borderId="8" xfId="0" applyFill="1" applyBorder="1" applyAlignment="1" applyProtection="1">
      <alignment horizontal="center" vertical="center"/>
      <protection hidden="1"/>
    </xf>
    <xf numFmtId="0" fontId="0" fillId="5" borderId="1" xfId="0" applyFill="1" applyBorder="1" applyAlignment="1" applyProtection="1">
      <alignment horizontal="center" vertical="center"/>
      <protection hidden="1"/>
    </xf>
    <xf numFmtId="0" fontId="0" fillId="5" borderId="6"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protection hidden="1"/>
    </xf>
    <xf numFmtId="0" fontId="0" fillId="5" borderId="2" xfId="0" applyFill="1" applyBorder="1" applyAlignment="1" applyProtection="1">
      <alignment horizontal="center" vertical="center"/>
      <protection hidden="1"/>
    </xf>
    <xf numFmtId="0" fontId="0" fillId="5" borderId="13" xfId="0" applyFill="1" applyBorder="1" applyAlignment="1" applyProtection="1">
      <alignment horizontal="center" vertical="center"/>
      <protection hidden="1"/>
    </xf>
    <xf numFmtId="0" fontId="0" fillId="6" borderId="9" xfId="0" applyFill="1" applyBorder="1" applyAlignment="1" applyProtection="1">
      <alignment horizontal="center" vertical="center"/>
      <protection hidden="1"/>
    </xf>
    <xf numFmtId="0" fontId="1" fillId="0" borderId="21" xfId="0" applyFont="1" applyBorder="1" applyAlignment="1" applyProtection="1">
      <alignment horizontal="center" vertical="center"/>
      <protection hidden="1"/>
    </xf>
    <xf numFmtId="0" fontId="0" fillId="5" borderId="1" xfId="0" applyFill="1" applyBorder="1" applyAlignment="1" applyProtection="1">
      <alignment horizontal="center" vertical="center" wrapText="1"/>
      <protection hidden="1"/>
    </xf>
    <xf numFmtId="0" fontId="0" fillId="7" borderId="1" xfId="0" applyFill="1" applyBorder="1" applyAlignment="1" applyProtection="1">
      <alignment horizontal="center" vertical="center"/>
      <protection hidden="1"/>
    </xf>
    <xf numFmtId="0" fontId="0" fillId="3" borderId="16" xfId="0" applyFill="1" applyBorder="1" applyAlignment="1" applyProtection="1">
      <alignment horizontal="center" vertical="center"/>
      <protection hidden="1"/>
    </xf>
    <xf numFmtId="0" fontId="0" fillId="3" borderId="17" xfId="0" applyFill="1" applyBorder="1" applyAlignment="1" applyProtection="1">
      <alignment horizontal="center" vertical="center"/>
      <protection hidden="1"/>
    </xf>
    <xf numFmtId="0" fontId="0" fillId="2" borderId="17" xfId="0" applyFill="1" applyBorder="1" applyAlignment="1" applyProtection="1">
      <alignment horizontal="center" vertical="center"/>
      <protection hidden="1"/>
    </xf>
    <xf numFmtId="0" fontId="0" fillId="2" borderId="18" xfId="0" applyFill="1" applyBorder="1" applyAlignment="1" applyProtection="1">
      <alignment horizontal="center" vertical="center"/>
      <protection hidden="1"/>
    </xf>
    <xf numFmtId="0" fontId="0" fillId="4" borderId="12" xfId="0" applyFill="1" applyBorder="1" applyAlignment="1" applyProtection="1">
      <alignment horizontal="center" vertical="center"/>
      <protection hidden="1"/>
    </xf>
    <xf numFmtId="0" fontId="0" fillId="3" borderId="0" xfId="0" applyFill="1" applyAlignment="1" applyProtection="1">
      <alignment horizontal="center" vertical="center"/>
      <protection hidden="1"/>
    </xf>
    <xf numFmtId="0" fontId="0" fillId="2" borderId="0" xfId="0" applyFill="1" applyAlignment="1" applyProtection="1">
      <alignment horizontal="center" vertical="center"/>
      <protection hidden="1"/>
    </xf>
    <xf numFmtId="0" fontId="0" fillId="2" borderId="13" xfId="0" applyFill="1" applyBorder="1" applyAlignment="1" applyProtection="1">
      <alignment horizontal="center" vertical="center"/>
      <protection hidden="1"/>
    </xf>
    <xf numFmtId="0" fontId="0" fillId="5" borderId="14" xfId="0" applyFill="1" applyBorder="1" applyAlignment="1" applyProtection="1">
      <alignment horizontal="center" vertical="center"/>
      <protection hidden="1"/>
    </xf>
    <xf numFmtId="0" fontId="0" fillId="6" borderId="12" xfId="0" applyFill="1" applyBorder="1" applyAlignment="1" applyProtection="1">
      <alignment horizontal="center" vertical="center"/>
      <protection hidden="1"/>
    </xf>
    <xf numFmtId="0" fontId="0" fillId="4" borderId="0" xfId="0" applyFill="1" applyAlignment="1" applyProtection="1">
      <alignment horizontal="center" vertical="center"/>
      <protection hidden="1"/>
    </xf>
    <xf numFmtId="0" fontId="0" fillId="6" borderId="0" xfId="0" applyFill="1" applyAlignment="1" applyProtection="1">
      <alignment horizontal="center" vertical="center"/>
      <protection hidden="1"/>
    </xf>
    <xf numFmtId="0" fontId="0" fillId="6" borderId="10" xfId="0" applyFill="1" applyBorder="1" applyAlignment="1" applyProtection="1">
      <alignment horizontal="center" vertical="center"/>
      <protection hidden="1"/>
    </xf>
    <xf numFmtId="0" fontId="0" fillId="6" borderId="11" xfId="0" applyFill="1" applyBorder="1" applyAlignment="1" applyProtection="1">
      <alignment horizontal="center" vertical="center"/>
      <protection hidden="1"/>
    </xf>
    <xf numFmtId="0" fontId="0" fillId="4" borderId="11" xfId="0" applyFill="1" applyBorder="1" applyAlignment="1" applyProtection="1">
      <alignment horizontal="center" vertical="center"/>
      <protection hidden="1"/>
    </xf>
    <xf numFmtId="0" fontId="0" fillId="3" borderId="11" xfId="0" applyFill="1" applyBorder="1" applyAlignment="1" applyProtection="1">
      <alignment horizontal="center" vertical="center"/>
      <protection hidden="1"/>
    </xf>
    <xf numFmtId="0" fontId="0" fillId="3" borderId="14" xfId="0" applyFill="1" applyBorder="1" applyAlignment="1" applyProtection="1">
      <alignment horizontal="center" vertical="center"/>
      <protection hidden="1"/>
    </xf>
    <xf numFmtId="0" fontId="3" fillId="7" borderId="4" xfId="0" applyFont="1" applyFill="1" applyBorder="1" applyAlignment="1" applyProtection="1">
      <alignment horizontal="center" vertical="center"/>
      <protection hidden="1"/>
    </xf>
    <xf numFmtId="0" fontId="1" fillId="7" borderId="18" xfId="0" applyFont="1" applyFill="1" applyBorder="1" applyAlignment="1" applyProtection="1">
      <alignment horizontal="center" vertical="center" wrapText="1"/>
      <protection hidden="1"/>
    </xf>
    <xf numFmtId="0" fontId="0" fillId="5" borderId="5" xfId="0" applyFill="1" applyBorder="1" applyAlignment="1" applyProtection="1">
      <alignment horizontal="center" vertical="center"/>
      <protection hidden="1"/>
    </xf>
    <xf numFmtId="0" fontId="2" fillId="5" borderId="7" xfId="0" applyFont="1" applyFill="1" applyBorder="1" applyAlignment="1" applyProtection="1">
      <alignment horizontal="center" vertical="center" wrapText="1" readingOrder="1"/>
      <protection hidden="1"/>
    </xf>
    <xf numFmtId="0" fontId="2" fillId="5" borderId="8" xfId="0" applyFont="1" applyFill="1" applyBorder="1" applyAlignment="1" applyProtection="1">
      <alignment horizontal="center" vertical="center" wrapText="1" readingOrder="1"/>
      <protection hidden="1"/>
    </xf>
    <xf numFmtId="0" fontId="0" fillId="5" borderId="16" xfId="0" applyFill="1" applyBorder="1" applyAlignment="1" applyProtection="1">
      <alignment horizontal="center" vertical="center"/>
      <protection hidden="1"/>
    </xf>
    <xf numFmtId="0" fontId="0" fillId="5" borderId="17" xfId="0" applyFill="1" applyBorder="1" applyAlignment="1" applyProtection="1">
      <alignment horizontal="center" vertical="center"/>
      <protection hidden="1"/>
    </xf>
    <xf numFmtId="0" fontId="0" fillId="5" borderId="18" xfId="0" applyFill="1" applyBorder="1" applyAlignment="1" applyProtection="1">
      <alignment horizontal="center" vertical="center"/>
      <protection hidden="1"/>
    </xf>
    <xf numFmtId="0" fontId="0" fillId="5" borderId="8" xfId="0" applyFill="1" applyBorder="1" applyAlignment="1" applyProtection="1">
      <alignment horizontal="center" vertical="center"/>
      <protection hidden="1"/>
    </xf>
    <xf numFmtId="0" fontId="0" fillId="5" borderId="12" xfId="0" applyFill="1" applyBorder="1" applyAlignment="1" applyProtection="1">
      <alignment horizontal="center" vertical="center"/>
      <protection hidden="1"/>
    </xf>
    <xf numFmtId="0" fontId="2" fillId="5" borderId="22" xfId="0" applyFont="1" applyFill="1" applyBorder="1" applyAlignment="1" applyProtection="1">
      <alignment horizontal="center" vertical="center" wrapText="1" readingOrder="1"/>
      <protection hidden="1"/>
    </xf>
    <xf numFmtId="0" fontId="0" fillId="5" borderId="9" xfId="0" applyFill="1" applyBorder="1" applyAlignment="1" applyProtection="1">
      <alignment horizontal="center" vertical="center"/>
      <protection hidden="1"/>
    </xf>
    <xf numFmtId="0" fontId="0" fillId="5" borderId="2" xfId="0" applyFill="1" applyBorder="1" applyAlignment="1" applyProtection="1">
      <alignment horizontal="center" vertical="center" wrapText="1"/>
      <protection hidden="1"/>
    </xf>
    <xf numFmtId="0" fontId="0" fillId="5" borderId="3" xfId="0" applyFill="1" applyBorder="1" applyAlignment="1" applyProtection="1">
      <alignment horizontal="center" vertical="center" wrapText="1"/>
      <protection hidden="1"/>
    </xf>
    <xf numFmtId="0" fontId="0" fillId="5" borderId="14" xfId="0" applyFill="1" applyBorder="1" applyAlignment="1" applyProtection="1">
      <alignment horizontal="center" vertical="center" wrapText="1"/>
      <protection hidden="1"/>
    </xf>
    <xf numFmtId="0" fontId="0" fillId="5" borderId="3" xfId="0" applyFill="1" applyBorder="1" applyAlignment="1" applyProtection="1">
      <alignment horizontal="center" vertical="center"/>
      <protection hidden="1"/>
    </xf>
    <xf numFmtId="0" fontId="0" fillId="7" borderId="17" xfId="0" applyFill="1" applyBorder="1" applyAlignment="1" applyProtection="1">
      <alignment horizontal="center" vertical="center"/>
      <protection hidden="1"/>
    </xf>
    <xf numFmtId="16" fontId="0" fillId="7" borderId="18" xfId="0" applyNumberFormat="1" applyFill="1" applyBorder="1" applyAlignment="1" applyProtection="1">
      <alignment horizontal="center" vertical="center"/>
      <protection hidden="1"/>
    </xf>
    <xf numFmtId="0" fontId="0" fillId="5" borderId="22" xfId="0" applyFill="1" applyBorder="1" applyAlignment="1" applyProtection="1">
      <alignment horizontal="center" vertical="center" wrapText="1"/>
      <protection hidden="1"/>
    </xf>
    <xf numFmtId="0" fontId="0" fillId="5" borderId="8"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5" xfId="0" applyFill="1" applyBorder="1" applyAlignment="1" applyProtection="1">
      <alignment horizontal="center" vertical="center" wrapText="1"/>
      <protection hidden="1"/>
    </xf>
    <xf numFmtId="0" fontId="0" fillId="5" borderId="7" xfId="0" applyFill="1" applyBorder="1" applyAlignment="1" applyProtection="1">
      <alignment horizontal="center" vertical="center" wrapText="1"/>
      <protection hidden="1"/>
    </xf>
    <xf numFmtId="0" fontId="6" fillId="0" borderId="0" xfId="0" applyFont="1" applyAlignment="1">
      <alignment horizontal="center" vertical="center" wrapText="1"/>
    </xf>
    <xf numFmtId="0" fontId="0" fillId="5" borderId="4" xfId="0"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5" fillId="7" borderId="2" xfId="0" applyFont="1" applyFill="1" applyBorder="1" applyAlignment="1" applyProtection="1">
      <alignment horizontal="center" vertical="center"/>
      <protection hidden="1"/>
    </xf>
    <xf numFmtId="0" fontId="4" fillId="0" borderId="23" xfId="0" applyFont="1" applyBorder="1" applyAlignment="1" applyProtection="1">
      <alignment horizontal="center" vertical="center"/>
      <protection hidden="1"/>
    </xf>
    <xf numFmtId="0" fontId="4" fillId="0" borderId="23" xfId="0" applyFont="1" applyBorder="1" applyAlignment="1" applyProtection="1">
      <alignment horizontal="center" vertical="center" wrapText="1"/>
      <protection hidden="1"/>
    </xf>
    <xf numFmtId="0" fontId="13" fillId="0" borderId="0" xfId="0" applyFont="1" applyAlignment="1">
      <alignment horizontal="center" vertical="center" wrapText="1"/>
    </xf>
    <xf numFmtId="0" fontId="0" fillId="5" borderId="0" xfId="0" applyFill="1" applyAlignment="1">
      <alignment wrapText="1"/>
    </xf>
    <xf numFmtId="0" fontId="6" fillId="5" borderId="0" xfId="0" applyFont="1" applyFill="1" applyAlignment="1">
      <alignment vertical="center" wrapText="1"/>
    </xf>
    <xf numFmtId="0" fontId="19" fillId="5" borderId="33" xfId="2" quotePrefix="1" applyFont="1" applyFill="1" applyBorder="1" applyAlignment="1">
      <alignment horizontal="left" vertical="top" wrapText="1"/>
    </xf>
    <xf numFmtId="0" fontId="21" fillId="5" borderId="12" xfId="2" quotePrefix="1" applyFont="1" applyFill="1" applyBorder="1" applyAlignment="1">
      <alignment horizontal="justify" vertical="center" wrapText="1"/>
    </xf>
    <xf numFmtId="0" fontId="21" fillId="5" borderId="13" xfId="2" quotePrefix="1" applyFont="1" applyFill="1" applyBorder="1" applyAlignment="1">
      <alignment horizontal="justify" vertical="center" wrapText="1"/>
    </xf>
    <xf numFmtId="0" fontId="0" fillId="0" borderId="0" xfId="0" applyAlignment="1">
      <alignment wrapText="1"/>
    </xf>
    <xf numFmtId="0" fontId="19" fillId="5" borderId="34" xfId="2" quotePrefix="1" applyFont="1" applyFill="1" applyBorder="1" applyAlignment="1">
      <alignment horizontal="left" vertical="top" wrapText="1"/>
    </xf>
    <xf numFmtId="0" fontId="19" fillId="5" borderId="35" xfId="2" quotePrefix="1" applyFont="1" applyFill="1" applyBorder="1" applyAlignment="1">
      <alignment horizontal="left" vertical="top" wrapText="1"/>
    </xf>
    <xf numFmtId="0" fontId="19" fillId="5" borderId="12" xfId="2" quotePrefix="1" applyFont="1" applyFill="1" applyBorder="1" applyAlignment="1">
      <alignment horizontal="left" vertical="top" wrapText="1"/>
    </xf>
    <xf numFmtId="0" fontId="19" fillId="5" borderId="0" xfId="2" quotePrefix="1" applyFont="1" applyFill="1" applyAlignment="1">
      <alignment horizontal="left" vertical="top" wrapText="1"/>
    </xf>
    <xf numFmtId="0" fontId="19" fillId="5" borderId="13" xfId="2" quotePrefix="1" applyFont="1" applyFill="1" applyBorder="1" applyAlignment="1">
      <alignment horizontal="left" vertical="top" wrapText="1"/>
    </xf>
    <xf numFmtId="0" fontId="17" fillId="5" borderId="12" xfId="2" applyFont="1" applyFill="1" applyBorder="1" applyAlignment="1">
      <alignment wrapText="1"/>
    </xf>
    <xf numFmtId="0" fontId="17" fillId="5" borderId="13" xfId="2" applyFont="1" applyFill="1" applyBorder="1" applyAlignment="1">
      <alignment wrapText="1"/>
    </xf>
    <xf numFmtId="0" fontId="28" fillId="5" borderId="0" xfId="3" applyFont="1" applyFill="1" applyAlignment="1">
      <alignment horizontal="left" vertical="top" wrapText="1" readingOrder="1"/>
    </xf>
    <xf numFmtId="0" fontId="29" fillId="5" borderId="0" xfId="2" applyFont="1" applyFill="1" applyAlignment="1">
      <alignment horizontal="justify" vertical="center" wrapText="1"/>
    </xf>
    <xf numFmtId="0" fontId="17" fillId="5" borderId="0" xfId="2" applyFont="1" applyFill="1" applyAlignment="1">
      <alignment wrapText="1"/>
    </xf>
    <xf numFmtId="0" fontId="19" fillId="5" borderId="12" xfId="2" quotePrefix="1" applyFont="1" applyFill="1" applyBorder="1" applyAlignment="1">
      <alignment vertical="top" wrapText="1"/>
    </xf>
    <xf numFmtId="0" fontId="19" fillId="5" borderId="0" xfId="2" quotePrefix="1" applyFont="1" applyFill="1" applyAlignment="1">
      <alignment vertical="top" wrapText="1"/>
    </xf>
    <xf numFmtId="0" fontId="19" fillId="5" borderId="13" xfId="2" quotePrefix="1" applyFont="1" applyFill="1" applyBorder="1" applyAlignment="1">
      <alignment vertical="top" wrapText="1"/>
    </xf>
    <xf numFmtId="0" fontId="19" fillId="5" borderId="33" xfId="2" quotePrefix="1" applyFont="1" applyFill="1" applyBorder="1" applyAlignment="1">
      <alignment vertical="top" wrapText="1"/>
    </xf>
    <xf numFmtId="0" fontId="19" fillId="5" borderId="34" xfId="2" quotePrefix="1" applyFont="1" applyFill="1" applyBorder="1" applyAlignment="1">
      <alignment vertical="top" wrapText="1"/>
    </xf>
    <xf numFmtId="0" fontId="19" fillId="5" borderId="35" xfId="2" quotePrefix="1" applyFont="1" applyFill="1" applyBorder="1" applyAlignment="1">
      <alignment vertical="top" wrapText="1"/>
    </xf>
    <xf numFmtId="0" fontId="19" fillId="5" borderId="36" xfId="2" quotePrefix="1" applyFont="1" applyFill="1" applyBorder="1" applyAlignment="1">
      <alignment horizontal="left" vertical="top" wrapText="1"/>
    </xf>
    <xf numFmtId="0" fontId="19" fillId="5" borderId="37" xfId="2" quotePrefix="1" applyFont="1" applyFill="1" applyBorder="1" applyAlignment="1">
      <alignment horizontal="left" vertical="top" wrapText="1"/>
    </xf>
    <xf numFmtId="0" fontId="19" fillId="5" borderId="20" xfId="2" quotePrefix="1" applyFont="1" applyFill="1" applyBorder="1" applyAlignment="1">
      <alignment horizontal="left" vertical="top" wrapText="1"/>
    </xf>
    <xf numFmtId="0" fontId="19" fillId="5" borderId="16" xfId="2" quotePrefix="1" applyFont="1" applyFill="1" applyBorder="1" applyAlignment="1">
      <alignment horizontal="left" vertical="top" wrapText="1"/>
    </xf>
    <xf numFmtId="0" fontId="20" fillId="5" borderId="17" xfId="2" quotePrefix="1" applyFont="1" applyFill="1" applyBorder="1" applyAlignment="1">
      <alignment horizontal="left" vertical="top" wrapText="1"/>
    </xf>
    <xf numFmtId="0" fontId="20" fillId="5" borderId="18" xfId="2" quotePrefix="1" applyFont="1" applyFill="1" applyBorder="1" applyAlignment="1">
      <alignment horizontal="left" vertical="top" wrapText="1"/>
    </xf>
    <xf numFmtId="0" fontId="20" fillId="5" borderId="0" xfId="2" quotePrefix="1" applyFont="1" applyFill="1" applyAlignment="1">
      <alignment horizontal="left" vertical="top" wrapText="1"/>
    </xf>
    <xf numFmtId="0" fontId="20" fillId="5" borderId="13" xfId="2" quotePrefix="1" applyFont="1" applyFill="1" applyBorder="1" applyAlignment="1">
      <alignment horizontal="left" vertical="top" wrapText="1"/>
    </xf>
    <xf numFmtId="0" fontId="25" fillId="5" borderId="0" xfId="2" applyFont="1" applyFill="1" applyAlignment="1">
      <alignment horizontal="left" vertical="center" wrapText="1"/>
    </xf>
    <xf numFmtId="0" fontId="17" fillId="5" borderId="0" xfId="2" applyFont="1" applyFill="1" applyAlignment="1">
      <alignment horizontal="left" vertical="center" wrapText="1"/>
    </xf>
    <xf numFmtId="0" fontId="17" fillId="5" borderId="0" xfId="2" quotePrefix="1" applyFont="1" applyFill="1" applyAlignment="1">
      <alignment horizontal="left" vertical="center" wrapText="1"/>
    </xf>
    <xf numFmtId="0" fontId="0" fillId="5" borderId="12" xfId="0" applyFill="1" applyBorder="1" applyAlignment="1">
      <alignment wrapText="1"/>
    </xf>
    <xf numFmtId="0" fontId="30" fillId="11" borderId="23" xfId="2" applyFont="1" applyFill="1" applyBorder="1" applyAlignment="1">
      <alignment horizontal="center" vertical="center" wrapText="1"/>
    </xf>
    <xf numFmtId="0" fontId="0" fillId="5" borderId="12" xfId="0" applyFill="1" applyBorder="1"/>
    <xf numFmtId="0" fontId="25" fillId="5" borderId="23" xfId="2" applyFont="1" applyFill="1" applyBorder="1" applyAlignment="1">
      <alignment horizontal="center" vertical="center"/>
    </xf>
    <xf numFmtId="0" fontId="17" fillId="5" borderId="13" xfId="2" applyFont="1" applyFill="1" applyBorder="1"/>
    <xf numFmtId="0" fontId="17" fillId="5" borderId="0" xfId="2" applyFont="1" applyFill="1"/>
    <xf numFmtId="0" fontId="0" fillId="5" borderId="0" xfId="0" applyFill="1"/>
    <xf numFmtId="0" fontId="25" fillId="5" borderId="23" xfId="2" applyFont="1" applyFill="1" applyBorder="1" applyAlignment="1">
      <alignment horizontal="center" vertical="center" wrapText="1"/>
    </xf>
    <xf numFmtId="0" fontId="17" fillId="5" borderId="10" xfId="2" applyFont="1" applyFill="1" applyBorder="1" applyAlignment="1">
      <alignment wrapText="1"/>
    </xf>
    <xf numFmtId="0" fontId="17" fillId="5" borderId="11" xfId="2" applyFont="1" applyFill="1" applyBorder="1" applyAlignment="1">
      <alignment wrapText="1"/>
    </xf>
    <xf numFmtId="0" fontId="17" fillId="5" borderId="14" xfId="2" applyFont="1" applyFill="1" applyBorder="1" applyAlignment="1">
      <alignment wrapText="1"/>
    </xf>
    <xf numFmtId="0" fontId="14" fillId="0" borderId="0" xfId="1" applyFont="1" applyAlignment="1">
      <alignment horizontal="center" vertical="center"/>
    </xf>
    <xf numFmtId="0" fontId="14" fillId="0" borderId="0" xfId="0" applyFont="1" applyAlignment="1">
      <alignment horizontal="left" vertical="center" wrapText="1"/>
    </xf>
    <xf numFmtId="49" fontId="14" fillId="0" borderId="0" xfId="0" applyNumberFormat="1" applyFont="1" applyAlignment="1" applyProtection="1">
      <alignment horizontal="left" vertical="center" wrapText="1"/>
      <protection locked="0"/>
    </xf>
    <xf numFmtId="0" fontId="31" fillId="12" borderId="0" xfId="1" applyFont="1" applyFill="1"/>
    <xf numFmtId="0" fontId="31" fillId="12" borderId="0" xfId="1" applyFont="1" applyFill="1" applyAlignment="1">
      <alignment vertical="center"/>
    </xf>
    <xf numFmtId="0" fontId="15" fillId="9" borderId="23" xfId="1" applyFont="1" applyFill="1" applyBorder="1" applyAlignment="1">
      <alignment vertical="center" wrapText="1"/>
    </xf>
    <xf numFmtId="0" fontId="32" fillId="0" borderId="0" xfId="1" applyFont="1" applyAlignment="1">
      <alignment vertical="center" wrapText="1"/>
    </xf>
    <xf numFmtId="0" fontId="14" fillId="0" borderId="0" xfId="1" applyFont="1" applyAlignment="1">
      <alignment vertical="center" wrapText="1"/>
    </xf>
    <xf numFmtId="49" fontId="14" fillId="0" borderId="23" xfId="1" applyNumberFormat="1" applyFont="1" applyBorder="1" applyAlignment="1">
      <alignment horizontal="center" vertical="center" wrapText="1"/>
    </xf>
    <xf numFmtId="0" fontId="15" fillId="9" borderId="23" xfId="1" applyFont="1" applyFill="1" applyBorder="1" applyAlignment="1">
      <alignment horizontal="center" vertical="center" wrapText="1"/>
    </xf>
    <xf numFmtId="0" fontId="33" fillId="0" borderId="23" xfId="0" applyFont="1" applyBorder="1" applyAlignment="1">
      <alignment horizontal="left" vertical="center" wrapText="1"/>
    </xf>
    <xf numFmtId="0" fontId="32" fillId="0" borderId="23" xfId="1" applyFont="1" applyBorder="1" applyAlignment="1">
      <alignment horizontal="justify" vertical="center" wrapText="1"/>
    </xf>
    <xf numFmtId="0" fontId="32" fillId="0" borderId="0" xfId="1" applyFont="1" applyAlignment="1">
      <alignment horizontal="justify" vertical="top" wrapText="1"/>
    </xf>
    <xf numFmtId="0" fontId="34" fillId="0" borderId="0" xfId="1" applyFont="1" applyAlignment="1">
      <alignment vertical="center" wrapText="1"/>
    </xf>
    <xf numFmtId="0" fontId="32" fillId="12" borderId="0" xfId="1" applyFont="1" applyFill="1" applyAlignment="1">
      <alignment vertical="center" wrapText="1"/>
    </xf>
    <xf numFmtId="0" fontId="6" fillId="5" borderId="0" xfId="0" applyFont="1" applyFill="1" applyAlignment="1">
      <alignment wrapText="1"/>
    </xf>
    <xf numFmtId="0" fontId="6" fillId="0" borderId="0" xfId="0" applyFont="1"/>
    <xf numFmtId="49" fontId="7" fillId="9" borderId="4" xfId="0" applyNumberFormat="1" applyFont="1" applyFill="1" applyBorder="1" applyAlignment="1">
      <alignment horizontal="center" vertical="center" wrapText="1"/>
    </xf>
    <xf numFmtId="0" fontId="31" fillId="12" borderId="0" xfId="1" applyFont="1" applyFill="1" applyAlignment="1">
      <alignment horizontal="center"/>
    </xf>
    <xf numFmtId="9" fontId="11" fillId="0" borderId="0" xfId="0" applyNumberFormat="1" applyFont="1" applyAlignment="1">
      <alignment horizontal="left" vertical="center" wrapText="1"/>
    </xf>
    <xf numFmtId="9" fontId="13" fillId="0" borderId="0" xfId="0" applyNumberFormat="1" applyFont="1" applyAlignment="1">
      <alignment horizontal="left" vertical="center" wrapText="1"/>
    </xf>
    <xf numFmtId="0" fontId="32" fillId="0" borderId="0" xfId="1" applyFont="1" applyAlignment="1">
      <alignment horizontal="center" vertical="center" wrapText="1"/>
    </xf>
    <xf numFmtId="0" fontId="31" fillId="12" borderId="0" xfId="1" applyFont="1" applyFill="1" applyAlignment="1">
      <alignment horizontal="center" vertical="center"/>
    </xf>
    <xf numFmtId="0" fontId="38" fillId="0" borderId="0" xfId="1" applyFont="1" applyAlignment="1">
      <alignment horizontal="center" vertical="center"/>
    </xf>
    <xf numFmtId="0" fontId="13" fillId="0" borderId="0" xfId="0" applyFont="1" applyAlignment="1">
      <alignment horizontal="left" vertical="center" wrapText="1"/>
    </xf>
    <xf numFmtId="0" fontId="39" fillId="12" borderId="0" xfId="1" applyFont="1" applyFill="1" applyAlignment="1">
      <alignment vertical="center" wrapText="1"/>
    </xf>
    <xf numFmtId="14" fontId="11" fillId="0" borderId="0" xfId="0" applyNumberFormat="1" applyFont="1" applyAlignment="1">
      <alignment horizontal="right" vertical="center" wrapText="1"/>
    </xf>
    <xf numFmtId="0" fontId="13" fillId="0" borderId="0" xfId="0" applyFont="1" applyAlignment="1">
      <alignment vertical="center" wrapText="1"/>
    </xf>
    <xf numFmtId="0" fontId="33" fillId="5" borderId="34" xfId="1" applyFont="1" applyFill="1" applyBorder="1" applyAlignment="1">
      <alignment horizontal="left" vertical="center" wrapText="1"/>
    </xf>
    <xf numFmtId="0" fontId="40" fillId="0" borderId="0" xfId="1" applyFont="1" applyAlignment="1">
      <alignment vertical="center" wrapText="1"/>
    </xf>
    <xf numFmtId="0" fontId="41" fillId="9" borderId="42" xfId="1" applyFont="1" applyFill="1" applyBorder="1" applyAlignment="1">
      <alignment horizontal="center" vertical="center" wrapText="1"/>
    </xf>
    <xf numFmtId="0" fontId="41" fillId="9" borderId="43" xfId="1" applyFont="1" applyFill="1" applyBorder="1" applyAlignment="1">
      <alignment horizontal="center" vertical="center" wrapText="1"/>
    </xf>
    <xf numFmtId="0" fontId="41" fillId="9" borderId="44" xfId="1" applyFont="1" applyFill="1" applyBorder="1" applyAlignment="1">
      <alignment horizontal="center" vertical="center" wrapText="1"/>
    </xf>
    <xf numFmtId="9" fontId="41" fillId="9" borderId="43" xfId="1" applyNumberFormat="1" applyFont="1" applyFill="1" applyBorder="1" applyAlignment="1">
      <alignment horizontal="center" vertical="center" wrapText="1"/>
    </xf>
    <xf numFmtId="0" fontId="41" fillId="9" borderId="27" xfId="1" applyFont="1" applyFill="1" applyBorder="1" applyAlignment="1">
      <alignment horizontal="center" vertical="center" wrapText="1"/>
    </xf>
    <xf numFmtId="9" fontId="41" fillId="9" borderId="42" xfId="1" applyNumberFormat="1" applyFont="1" applyFill="1" applyBorder="1" applyAlignment="1">
      <alignment horizontal="center" vertical="center" wrapText="1"/>
    </xf>
    <xf numFmtId="9" fontId="41" fillId="9" borderId="45" xfId="1" applyNumberFormat="1" applyFont="1" applyFill="1" applyBorder="1" applyAlignment="1">
      <alignment horizontal="center" vertical="center" wrapText="1"/>
    </xf>
    <xf numFmtId="9" fontId="41" fillId="9" borderId="27" xfId="1" applyNumberFormat="1" applyFont="1" applyFill="1" applyBorder="1" applyAlignment="1">
      <alignment horizontal="center" vertical="center" wrapText="1"/>
    </xf>
    <xf numFmtId="0" fontId="40" fillId="0" borderId="0" xfId="1" applyFont="1" applyAlignment="1">
      <alignment horizontal="center" vertical="center" wrapText="1"/>
    </xf>
    <xf numFmtId="0" fontId="33" fillId="0" borderId="52" xfId="1" applyFont="1" applyBorder="1" applyAlignment="1">
      <alignment horizontal="center" vertical="center" wrapText="1"/>
    </xf>
    <xf numFmtId="0" fontId="33" fillId="0" borderId="53" xfId="1" applyFont="1" applyBorder="1" applyAlignment="1">
      <alignment horizontal="justify" vertical="center" wrapText="1"/>
    </xf>
    <xf numFmtId="0" fontId="42" fillId="0" borderId="54" xfId="1" applyFont="1" applyBorder="1" applyAlignment="1">
      <alignment horizontal="center" vertical="center" wrapText="1"/>
    </xf>
    <xf numFmtId="9" fontId="0" fillId="0" borderId="53" xfId="0" applyNumberFormat="1" applyBorder="1" applyAlignment="1">
      <alignment horizontal="center" vertical="center" wrapText="1"/>
    </xf>
    <xf numFmtId="9" fontId="0" fillId="0" borderId="55" xfId="0" applyNumberFormat="1" applyBorder="1" applyAlignment="1">
      <alignment horizontal="center" vertical="center" wrapText="1"/>
    </xf>
    <xf numFmtId="9" fontId="0" fillId="0" borderId="24" xfId="0" applyNumberFormat="1" applyBorder="1" applyAlignment="1">
      <alignment horizontal="center" vertical="center" wrapText="1"/>
    </xf>
    <xf numFmtId="9" fontId="1" fillId="0" borderId="52" xfId="0" applyNumberFormat="1" applyFont="1" applyBorder="1" applyAlignment="1">
      <alignment horizontal="center" vertical="center" wrapText="1"/>
    </xf>
    <xf numFmtId="9" fontId="1" fillId="0" borderId="55" xfId="0" applyNumberFormat="1" applyFont="1" applyBorder="1" applyAlignment="1">
      <alignment horizontal="center" vertical="center" wrapText="1"/>
    </xf>
    <xf numFmtId="0" fontId="43" fillId="11" borderId="38" xfId="0" applyFont="1" applyFill="1" applyBorder="1" applyAlignment="1">
      <alignment horizontal="center" vertical="center" wrapText="1"/>
    </xf>
    <xf numFmtId="0" fontId="43" fillId="11" borderId="23" xfId="0" applyFont="1" applyFill="1" applyBorder="1" applyAlignment="1">
      <alignment horizontal="center" vertical="center" wrapText="1"/>
    </xf>
    <xf numFmtId="0" fontId="43" fillId="11" borderId="40" xfId="0" applyFont="1" applyFill="1" applyBorder="1" applyAlignment="1">
      <alignment horizontal="center" vertical="center" wrapText="1"/>
    </xf>
    <xf numFmtId="0" fontId="43" fillId="11" borderId="39" xfId="0" applyFont="1" applyFill="1" applyBorder="1" applyAlignment="1">
      <alignment horizontal="center" vertical="center" wrapText="1"/>
    </xf>
    <xf numFmtId="0" fontId="33" fillId="0" borderId="40" xfId="1" applyFont="1" applyBorder="1" applyAlignment="1">
      <alignment horizontal="justify" vertical="center" wrapText="1"/>
    </xf>
    <xf numFmtId="0" fontId="42" fillId="0" borderId="41" xfId="1" applyFont="1" applyBorder="1" applyAlignment="1">
      <alignment horizontal="center" vertical="center" wrapText="1"/>
    </xf>
    <xf numFmtId="9" fontId="0" fillId="0" borderId="23" xfId="0" applyNumberFormat="1" applyBorder="1" applyAlignment="1">
      <alignment horizontal="center" vertical="center" wrapText="1"/>
    </xf>
    <xf numFmtId="9" fontId="0" fillId="0" borderId="40" xfId="0" applyNumberFormat="1" applyBorder="1" applyAlignment="1">
      <alignment horizontal="center" vertical="center" wrapText="1"/>
    </xf>
    <xf numFmtId="9" fontId="1" fillId="0" borderId="38" xfId="0" applyNumberFormat="1" applyFont="1" applyBorder="1" applyAlignment="1">
      <alignment horizontal="center" vertical="center" wrapText="1"/>
    </xf>
    <xf numFmtId="9" fontId="1" fillId="0" borderId="39" xfId="0" applyNumberFormat="1" applyFont="1" applyBorder="1" applyAlignment="1">
      <alignment horizontal="center" vertical="center" wrapText="1"/>
    </xf>
    <xf numFmtId="0" fontId="44" fillId="14" borderId="38" xfId="0" applyFont="1" applyFill="1" applyBorder="1" applyAlignment="1">
      <alignment horizontal="center" vertical="center" wrapText="1"/>
    </xf>
    <xf numFmtId="0" fontId="44" fillId="0" borderId="23" xfId="0" applyFont="1" applyBorder="1" applyAlignment="1">
      <alignment vertical="center" wrapText="1"/>
    </xf>
    <xf numFmtId="0" fontId="44" fillId="0" borderId="40" xfId="0" applyFont="1" applyBorder="1" applyAlignment="1">
      <alignment horizontal="center" vertical="center" wrapText="1"/>
    </xf>
    <xf numFmtId="9" fontId="44" fillId="0" borderId="39" xfId="0" applyNumberFormat="1" applyFont="1" applyBorder="1" applyAlignment="1">
      <alignment horizontal="center" vertical="center" wrapText="1"/>
    </xf>
    <xf numFmtId="9" fontId="44" fillId="0" borderId="23" xfId="0" applyNumberFormat="1" applyFont="1" applyBorder="1" applyAlignment="1">
      <alignment horizontal="center" vertical="center" wrapText="1"/>
    </xf>
    <xf numFmtId="0" fontId="44" fillId="0" borderId="55" xfId="0" applyFont="1" applyBorder="1" applyAlignment="1">
      <alignment vertical="center" wrapText="1"/>
    </xf>
    <xf numFmtId="0" fontId="44" fillId="8" borderId="38" xfId="0" applyFont="1" applyFill="1" applyBorder="1" applyAlignment="1">
      <alignment horizontal="center" vertical="center" wrapText="1"/>
    </xf>
    <xf numFmtId="0" fontId="44" fillId="0" borderId="23" xfId="0" applyFont="1" applyBorder="1" applyAlignment="1">
      <alignment horizontal="justify" vertical="center" wrapText="1"/>
    </xf>
    <xf numFmtId="0" fontId="44" fillId="0" borderId="39" xfId="0" applyFont="1" applyBorder="1" applyAlignment="1">
      <alignment vertical="center" wrapText="1"/>
    </xf>
    <xf numFmtId="9" fontId="0" fillId="0" borderId="39" xfId="0" applyNumberFormat="1" applyBorder="1" applyAlignment="1">
      <alignment horizontal="center" vertical="center" wrapText="1"/>
    </xf>
    <xf numFmtId="0" fontId="44" fillId="4" borderId="38" xfId="0" applyFont="1" applyFill="1" applyBorder="1" applyAlignment="1">
      <alignment horizontal="center" vertical="center" wrapText="1"/>
    </xf>
    <xf numFmtId="0" fontId="44" fillId="15" borderId="38"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32" fillId="0" borderId="56" xfId="1" applyFont="1" applyBorder="1" applyAlignment="1">
      <alignment vertical="center" wrapText="1"/>
    </xf>
    <xf numFmtId="0" fontId="32" fillId="0" borderId="57" xfId="1" applyFont="1" applyBorder="1" applyAlignment="1">
      <alignment vertical="center" wrapText="1"/>
    </xf>
    <xf numFmtId="0" fontId="32" fillId="0" borderId="58" xfId="1" applyFont="1" applyBorder="1" applyAlignment="1">
      <alignment vertical="center" wrapText="1"/>
    </xf>
    <xf numFmtId="9" fontId="0" fillId="0" borderId="57" xfId="0" applyNumberFormat="1" applyBorder="1" applyAlignment="1">
      <alignment horizontal="center" vertical="center" wrapText="1"/>
    </xf>
    <xf numFmtId="9" fontId="1" fillId="0" borderId="56" xfId="0" applyNumberFormat="1" applyFont="1" applyBorder="1" applyAlignment="1">
      <alignment horizontal="center" vertical="center" wrapText="1"/>
    </xf>
    <xf numFmtId="9" fontId="1" fillId="0" borderId="58" xfId="0" applyNumberFormat="1" applyFont="1" applyBorder="1" applyAlignment="1">
      <alignment horizontal="center" vertical="center" wrapText="1"/>
    </xf>
    <xf numFmtId="9" fontId="32" fillId="0" borderId="0" xfId="1" applyNumberFormat="1" applyFont="1" applyAlignment="1">
      <alignment vertical="center" wrapText="1"/>
    </xf>
    <xf numFmtId="9" fontId="40" fillId="0" borderId="0" xfId="1" applyNumberFormat="1" applyFont="1" applyAlignment="1">
      <alignment vertical="center" wrapText="1"/>
    </xf>
    <xf numFmtId="0" fontId="11" fillId="12" borderId="0" xfId="1" applyFill="1"/>
    <xf numFmtId="0" fontId="0" fillId="0" borderId="0" xfId="0" applyAlignment="1">
      <alignment horizontal="center" wrapText="1"/>
    </xf>
    <xf numFmtId="0" fontId="11" fillId="12" borderId="0" xfId="1" applyFill="1" applyAlignment="1">
      <alignment horizontal="center" vertical="center"/>
    </xf>
    <xf numFmtId="0" fontId="4" fillId="0" borderId="0" xfId="0" applyFont="1" applyAlignment="1">
      <alignment horizontal="center" vertical="center" wrapText="1"/>
    </xf>
    <xf numFmtId="0" fontId="7" fillId="0" borderId="0" xfId="0" applyFont="1" applyAlignment="1">
      <alignment horizontal="center" vertical="center" wrapText="1"/>
    </xf>
    <xf numFmtId="0" fontId="11" fillId="0" borderId="0" xfId="1"/>
    <xf numFmtId="0" fontId="11" fillId="0" borderId="0" xfId="1" applyAlignment="1">
      <alignment horizontal="center" vertical="center"/>
    </xf>
    <xf numFmtId="0" fontId="11" fillId="12" borderId="16" xfId="1" applyFill="1" applyBorder="1"/>
    <xf numFmtId="0" fontId="11" fillId="12" borderId="17" xfId="1" applyFill="1" applyBorder="1"/>
    <xf numFmtId="0" fontId="13" fillId="0" borderId="23" xfId="1" applyFont="1" applyBorder="1" applyAlignment="1">
      <alignment horizontal="center" vertical="center" wrapText="1"/>
    </xf>
    <xf numFmtId="0" fontId="11" fillId="0" borderId="16" xfId="1" applyBorder="1" applyAlignment="1">
      <alignment vertical="center" wrapText="1"/>
    </xf>
    <xf numFmtId="0" fontId="11" fillId="0" borderId="17" xfId="1" applyBorder="1" applyAlignment="1">
      <alignment vertical="center" wrapText="1"/>
    </xf>
    <xf numFmtId="0" fontId="11" fillId="0" borderId="12" xfId="1" applyBorder="1" applyAlignment="1">
      <alignment vertical="center" wrapText="1"/>
    </xf>
    <xf numFmtId="0" fontId="11" fillId="0" borderId="0" xfId="1" applyAlignment="1">
      <alignment vertical="center" wrapText="1"/>
    </xf>
    <xf numFmtId="9" fontId="11" fillId="0" borderId="23" xfId="1" applyNumberFormat="1" applyBorder="1" applyAlignment="1">
      <alignment horizontal="center" vertical="center" wrapText="1"/>
    </xf>
    <xf numFmtId="9" fontId="11" fillId="0" borderId="39" xfId="1" applyNumberFormat="1" applyBorder="1" applyAlignment="1">
      <alignment horizontal="center" vertical="center" wrapText="1"/>
    </xf>
    <xf numFmtId="0" fontId="45" fillId="0" borderId="0" xfId="1" applyFont="1" applyAlignment="1">
      <alignment vertical="center" wrapText="1"/>
    </xf>
    <xf numFmtId="0" fontId="11" fillId="0" borderId="0" xfId="1" applyAlignment="1">
      <alignment horizontal="center" vertical="center" wrapText="1"/>
    </xf>
    <xf numFmtId="0" fontId="7" fillId="9" borderId="23" xfId="1" applyFont="1" applyFill="1" applyBorder="1" applyAlignment="1">
      <alignment horizontal="center" vertical="center" wrapText="1"/>
    </xf>
    <xf numFmtId="0" fontId="13" fillId="0" borderId="23" xfId="1" applyFont="1" applyBorder="1" applyAlignment="1">
      <alignment vertical="center" wrapText="1"/>
    </xf>
    <xf numFmtId="0" fontId="7" fillId="9" borderId="23" xfId="0" applyFont="1" applyFill="1" applyBorder="1" applyAlignment="1">
      <alignment horizontal="center" vertical="center" wrapText="1" readingOrder="1"/>
    </xf>
    <xf numFmtId="0" fontId="7" fillId="9" borderId="39" xfId="0" applyFont="1" applyFill="1" applyBorder="1" applyAlignment="1">
      <alignment horizontal="center" vertical="center" wrapText="1" readingOrder="1"/>
    </xf>
    <xf numFmtId="0" fontId="11" fillId="0" borderId="23" xfId="1" applyBorder="1" applyAlignment="1">
      <alignment vertical="center" wrapText="1"/>
    </xf>
    <xf numFmtId="0" fontId="47" fillId="0" borderId="0" xfId="4" applyFont="1"/>
    <xf numFmtId="0" fontId="11" fillId="0" borderId="38" xfId="1" applyBorder="1" applyAlignment="1">
      <alignment horizontal="center" vertical="center" wrapText="1"/>
    </xf>
    <xf numFmtId="0" fontId="11" fillId="0" borderId="23" xfId="1" applyBorder="1" applyAlignment="1">
      <alignment horizontal="justify" vertical="center" wrapText="1"/>
    </xf>
    <xf numFmtId="9" fontId="6" fillId="0" borderId="24" xfId="0" applyNumberFormat="1" applyFont="1" applyBorder="1" applyAlignment="1">
      <alignment horizontal="center" vertical="center" wrapText="1"/>
    </xf>
    <xf numFmtId="0" fontId="11" fillId="0" borderId="0" xfId="1" applyAlignment="1">
      <alignment horizontal="justify" vertical="center" wrapText="1"/>
    </xf>
    <xf numFmtId="0" fontId="48" fillId="16" borderId="23" xfId="0" applyFont="1" applyFill="1" applyBorder="1" applyAlignment="1">
      <alignment horizontal="center" vertical="center" wrapText="1" readingOrder="1"/>
    </xf>
    <xf numFmtId="0" fontId="11" fillId="2" borderId="39" xfId="0" applyFont="1" applyFill="1" applyBorder="1" applyAlignment="1">
      <alignment horizontal="center" vertical="center" wrapText="1" readingOrder="1"/>
    </xf>
    <xf numFmtId="9" fontId="11" fillId="0" borderId="38" xfId="1" applyNumberFormat="1" applyBorder="1" applyAlignment="1">
      <alignment horizontal="center" vertical="center" wrapText="1"/>
    </xf>
    <xf numFmtId="0" fontId="47" fillId="0" borderId="0" xfId="4" applyFont="1" applyAlignment="1">
      <alignment horizontal="center" vertical="center"/>
    </xf>
    <xf numFmtId="0" fontId="48" fillId="17" borderId="23" xfId="0" applyFont="1" applyFill="1" applyBorder="1" applyAlignment="1">
      <alignment horizontal="center" vertical="center" wrapText="1" readingOrder="1"/>
    </xf>
    <xf numFmtId="0" fontId="49" fillId="0" borderId="0" xfId="4" applyFont="1" applyAlignment="1">
      <alignment vertical="center" textRotation="90" wrapText="1"/>
    </xf>
    <xf numFmtId="0" fontId="50" fillId="0" borderId="0" xfId="4" applyFont="1" applyAlignment="1">
      <alignment horizontal="center" vertical="center" wrapText="1"/>
    </xf>
    <xf numFmtId="0" fontId="47" fillId="0" borderId="0" xfId="4" applyFont="1" applyAlignment="1">
      <alignment horizontal="center" vertical="center" wrapText="1"/>
    </xf>
    <xf numFmtId="0" fontId="48" fillId="14" borderId="23" xfId="0" applyFont="1" applyFill="1" applyBorder="1" applyAlignment="1">
      <alignment horizontal="center" vertical="center" wrapText="1" readingOrder="1"/>
    </xf>
    <xf numFmtId="0" fontId="7" fillId="9" borderId="57" xfId="0" applyFont="1" applyFill="1" applyBorder="1" applyAlignment="1">
      <alignment horizontal="center" vertical="center" wrapText="1" readingOrder="1"/>
    </xf>
    <xf numFmtId="0" fontId="48" fillId="14" borderId="57" xfId="0" applyFont="1" applyFill="1" applyBorder="1" applyAlignment="1">
      <alignment horizontal="center" vertical="center" wrapText="1" readingOrder="1"/>
    </xf>
    <xf numFmtId="0" fontId="48" fillId="17" borderId="57" xfId="0" applyFont="1" applyFill="1" applyBorder="1" applyAlignment="1">
      <alignment horizontal="center" vertical="center" wrapText="1" readingOrder="1"/>
    </xf>
    <xf numFmtId="0" fontId="48" fillId="16" borderId="57" xfId="0" applyFont="1" applyFill="1" applyBorder="1" applyAlignment="1">
      <alignment horizontal="center" vertical="center" wrapText="1" readingOrder="1"/>
    </xf>
    <xf numFmtId="0" fontId="11" fillId="2" borderId="58" xfId="0" applyFont="1" applyFill="1" applyBorder="1" applyAlignment="1">
      <alignment horizontal="center" vertical="center" wrapText="1" readingOrder="1"/>
    </xf>
    <xf numFmtId="9" fontId="11" fillId="0" borderId="56" xfId="1" applyNumberFormat="1" applyBorder="1" applyAlignment="1">
      <alignment horizontal="center" vertical="center" wrapText="1"/>
    </xf>
    <xf numFmtId="0" fontId="47" fillId="0" borderId="0" xfId="4" applyFont="1" applyAlignment="1">
      <alignment vertical="center"/>
    </xf>
    <xf numFmtId="0" fontId="11" fillId="2" borderId="23" xfId="0" applyFont="1" applyFill="1" applyBorder="1" applyAlignment="1">
      <alignment horizontal="center" vertical="center" wrapText="1" readingOrder="1"/>
    </xf>
    <xf numFmtId="0" fontId="45" fillId="0" borderId="0" xfId="0" applyFont="1" applyAlignment="1">
      <alignment vertical="center" readingOrder="1"/>
    </xf>
    <xf numFmtId="0" fontId="51" fillId="0" borderId="0" xfId="4" applyFont="1"/>
    <xf numFmtId="0" fontId="11" fillId="0" borderId="24" xfId="1" applyBorder="1" applyAlignment="1">
      <alignment horizontal="justify" vertical="center" wrapText="1"/>
    </xf>
    <xf numFmtId="0" fontId="11" fillId="0" borderId="0" xfId="0" applyFont="1" applyAlignment="1">
      <alignment vertical="center"/>
    </xf>
    <xf numFmtId="0" fontId="11" fillId="0" borderId="0" xfId="0" applyFont="1" applyAlignment="1">
      <alignment vertical="center" readingOrder="1"/>
    </xf>
    <xf numFmtId="0" fontId="11" fillId="0" borderId="0" xfId="4" applyFont="1" applyAlignment="1">
      <alignment vertical="center"/>
    </xf>
    <xf numFmtId="9" fontId="32" fillId="0" borderId="0" xfId="1" applyNumberFormat="1" applyFont="1" applyAlignment="1">
      <alignment horizontal="center" vertical="center" wrapText="1"/>
    </xf>
    <xf numFmtId="0" fontId="31" fillId="0" borderId="0" xfId="1" applyFont="1" applyAlignment="1">
      <alignment vertical="center" wrapText="1"/>
    </xf>
    <xf numFmtId="0" fontId="31" fillId="0" borderId="0" xfId="1" applyFont="1" applyAlignment="1">
      <alignment horizontal="center" vertical="center" wrapText="1"/>
    </xf>
    <xf numFmtId="9" fontId="31" fillId="0" borderId="0" xfId="1" applyNumberFormat="1" applyFont="1" applyAlignment="1">
      <alignment vertical="center" wrapText="1"/>
    </xf>
    <xf numFmtId="0" fontId="40" fillId="0" borderId="31" xfId="1" applyFont="1" applyBorder="1" applyAlignment="1">
      <alignment vertical="center" wrapText="1"/>
    </xf>
    <xf numFmtId="0" fontId="40" fillId="0" borderId="31" xfId="1" applyFont="1" applyBorder="1" applyAlignment="1">
      <alignment horizontal="center" vertical="center" wrapText="1"/>
    </xf>
    <xf numFmtId="0" fontId="41" fillId="9" borderId="23" xfId="1" applyFont="1" applyFill="1" applyBorder="1" applyAlignment="1">
      <alignment vertical="center" wrapText="1"/>
    </xf>
    <xf numFmtId="0" fontId="41" fillId="9" borderId="41" xfId="1" applyFont="1" applyFill="1" applyBorder="1" applyAlignment="1">
      <alignment vertical="center" wrapText="1"/>
    </xf>
    <xf numFmtId="0" fontId="41" fillId="9" borderId="25" xfId="1" applyFont="1" applyFill="1" applyBorder="1" applyAlignment="1">
      <alignment vertical="center" wrapText="1"/>
    </xf>
    <xf numFmtId="0" fontId="41" fillId="9" borderId="25" xfId="1" applyFont="1" applyFill="1" applyBorder="1" applyAlignment="1">
      <alignment horizontal="center" vertical="center" wrapText="1"/>
    </xf>
    <xf numFmtId="9" fontId="41" fillId="9" borderId="25" xfId="1" applyNumberFormat="1" applyFont="1" applyFill="1" applyBorder="1" applyAlignment="1">
      <alignment horizontal="center" vertical="center" wrapText="1"/>
    </xf>
    <xf numFmtId="9" fontId="41" fillId="9" borderId="60" xfId="1" applyNumberFormat="1" applyFont="1" applyFill="1" applyBorder="1" applyAlignment="1">
      <alignment horizontal="center" vertical="center" wrapText="1"/>
    </xf>
    <xf numFmtId="0" fontId="32" fillId="0" borderId="47" xfId="1" applyFont="1" applyBorder="1" applyAlignment="1">
      <alignment horizontal="center" vertical="center" wrapText="1"/>
    </xf>
    <xf numFmtId="0" fontId="32" fillId="0" borderId="47" xfId="1" applyFont="1" applyBorder="1" applyAlignment="1">
      <alignment horizontal="left" vertical="center" wrapText="1"/>
    </xf>
    <xf numFmtId="9" fontId="32" fillId="0" borderId="47" xfId="0" applyNumberFormat="1" applyFont="1" applyBorder="1" applyAlignment="1">
      <alignment horizontal="center" vertical="center" wrapText="1"/>
    </xf>
    <xf numFmtId="0" fontId="5" fillId="0" borderId="3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39" xfId="0" applyFont="1" applyBorder="1" applyAlignment="1">
      <alignment horizontal="center" vertical="center" wrapText="1"/>
    </xf>
    <xf numFmtId="0" fontId="32" fillId="0" borderId="23" xfId="1" applyFont="1" applyBorder="1" applyAlignment="1">
      <alignment horizontal="center" vertical="center" wrapText="1"/>
    </xf>
    <xf numFmtId="0" fontId="32" fillId="0" borderId="23" xfId="1" applyFont="1" applyBorder="1" applyAlignment="1">
      <alignment horizontal="left" vertical="center" wrapText="1"/>
    </xf>
    <xf numFmtId="9" fontId="32" fillId="0" borderId="23" xfId="0" applyNumberFormat="1" applyFont="1" applyBorder="1" applyAlignment="1">
      <alignment horizontal="center" vertical="center" wrapText="1"/>
    </xf>
    <xf numFmtId="0" fontId="32" fillId="0" borderId="57" xfId="1" applyFont="1" applyBorder="1" applyAlignment="1">
      <alignment horizontal="center" vertical="center" wrapText="1"/>
    </xf>
    <xf numFmtId="0" fontId="32" fillId="0" borderId="57" xfId="1" applyFont="1" applyBorder="1" applyAlignment="1">
      <alignment horizontal="left" vertical="center" wrapText="1"/>
    </xf>
    <xf numFmtId="9" fontId="32" fillId="0" borderId="57" xfId="0" applyNumberFormat="1" applyFont="1" applyBorder="1" applyAlignment="1">
      <alignment horizontal="center" vertical="center" wrapText="1"/>
    </xf>
    <xf numFmtId="0" fontId="44" fillId="0" borderId="0" xfId="0" applyFont="1" applyAlignment="1">
      <alignment horizontal="center" vertical="center" wrapText="1"/>
    </xf>
    <xf numFmtId="9" fontId="44" fillId="0" borderId="0" xfId="0" applyNumberFormat="1" applyFont="1" applyAlignment="1">
      <alignment horizontal="center" vertical="center" wrapText="1"/>
    </xf>
    <xf numFmtId="9" fontId="11" fillId="0" borderId="24" xfId="1" applyNumberFormat="1" applyBorder="1" applyAlignment="1">
      <alignment horizontal="center" vertical="center" wrapText="1"/>
    </xf>
    <xf numFmtId="9" fontId="6" fillId="0" borderId="24" xfId="0" applyNumberFormat="1" applyFont="1" applyBorder="1" applyAlignment="1">
      <alignment horizontal="left" vertical="center" wrapText="1"/>
    </xf>
    <xf numFmtId="9" fontId="6" fillId="0" borderId="23" xfId="0" applyNumberFormat="1" applyFont="1" applyBorder="1" applyAlignment="1">
      <alignment horizontal="left" vertical="center" wrapText="1"/>
    </xf>
    <xf numFmtId="0" fontId="11" fillId="0" borderId="0" xfId="1" applyAlignment="1">
      <alignment horizontal="left" vertical="center" wrapText="1"/>
    </xf>
    <xf numFmtId="0" fontId="11" fillId="0" borderId="23" xfId="0" applyFont="1" applyBorder="1" applyAlignment="1">
      <alignment horizontal="center" vertical="center" wrapText="1" readingOrder="1"/>
    </xf>
    <xf numFmtId="0" fontId="11" fillId="0" borderId="39" xfId="0" applyFont="1" applyBorder="1" applyAlignment="1">
      <alignment horizontal="center" vertical="center" wrapText="1" readingOrder="1"/>
    </xf>
    <xf numFmtId="0" fontId="11" fillId="0" borderId="57" xfId="0" applyFont="1" applyBorder="1" applyAlignment="1">
      <alignment horizontal="center" vertical="center" wrapText="1" readingOrder="1"/>
    </xf>
    <xf numFmtId="9" fontId="11" fillId="0" borderId="0" xfId="1" applyNumberFormat="1" applyAlignment="1">
      <alignment horizontal="center" vertical="center" wrapText="1"/>
    </xf>
    <xf numFmtId="9" fontId="6" fillId="0" borderId="0" xfId="0" applyNumberFormat="1" applyFont="1" applyAlignment="1">
      <alignment horizontal="center" vertical="center" wrapText="1"/>
    </xf>
    <xf numFmtId="9" fontId="6" fillId="0" borderId="0" xfId="0" applyNumberFormat="1" applyFont="1" applyAlignment="1">
      <alignment horizontal="left" vertical="center" wrapText="1"/>
    </xf>
    <xf numFmtId="14" fontId="11" fillId="0" borderId="0" xfId="1" applyNumberFormat="1" applyAlignment="1">
      <alignment horizontal="center" vertical="center" wrapText="1"/>
    </xf>
    <xf numFmtId="0" fontId="11" fillId="12" borderId="12" xfId="1" applyFill="1" applyBorder="1"/>
    <xf numFmtId="0" fontId="13" fillId="0" borderId="53"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32" xfId="1" applyFont="1" applyBorder="1" applyAlignment="1">
      <alignment horizontal="center" vertical="center" wrapText="1"/>
    </xf>
    <xf numFmtId="0" fontId="7" fillId="9" borderId="40" xfId="1" applyFont="1" applyFill="1" applyBorder="1" applyAlignment="1">
      <alignment horizontal="center" vertical="center" wrapText="1"/>
    </xf>
    <xf numFmtId="14" fontId="7" fillId="9" borderId="23" xfId="1" applyNumberFormat="1" applyFont="1" applyFill="1" applyBorder="1" applyAlignment="1">
      <alignment horizontal="center" vertical="center" wrapText="1"/>
    </xf>
    <xf numFmtId="9" fontId="11" fillId="0" borderId="23" xfId="1" applyNumberFormat="1" applyBorder="1" applyAlignment="1">
      <alignment horizontal="justify" vertical="center" wrapText="1"/>
    </xf>
    <xf numFmtId="0" fontId="11" fillId="10" borderId="23" xfId="1" applyFill="1" applyBorder="1" applyAlignment="1">
      <alignment horizontal="justify" vertical="center" wrapText="1"/>
    </xf>
    <xf numFmtId="14" fontId="11" fillId="10" borderId="23" xfId="1" applyNumberFormat="1" applyFill="1" applyBorder="1" applyAlignment="1">
      <alignment horizontal="justify" vertical="center" wrapText="1"/>
    </xf>
    <xf numFmtId="0" fontId="45" fillId="0" borderId="23" xfId="1" applyFont="1" applyBorder="1" applyAlignment="1">
      <alignment horizontal="left" vertical="center"/>
    </xf>
    <xf numFmtId="0" fontId="11" fillId="10" borderId="24" xfId="1" applyFill="1" applyBorder="1" applyAlignment="1">
      <alignment horizontal="justify" vertical="center" wrapText="1"/>
    </xf>
    <xf numFmtId="14" fontId="11" fillId="10" borderId="24" xfId="1" applyNumberFormat="1" applyFill="1" applyBorder="1" applyAlignment="1">
      <alignment horizontal="justify" vertical="center" wrapText="1"/>
    </xf>
    <xf numFmtId="14" fontId="11" fillId="0" borderId="0" xfId="1" applyNumberFormat="1" applyAlignment="1">
      <alignment vertical="center" wrapText="1"/>
    </xf>
    <xf numFmtId="0" fontId="15" fillId="0" borderId="11" xfId="0" applyFont="1" applyBorder="1" applyAlignment="1">
      <alignment horizontal="center" vertical="center" wrapText="1"/>
    </xf>
    <xf numFmtId="0" fontId="4" fillId="0" borderId="11" xfId="0" applyFont="1" applyBorder="1" applyAlignment="1">
      <alignment horizontal="center" vertical="center" wrapText="1"/>
    </xf>
    <xf numFmtId="0" fontId="7"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 fillId="0" borderId="0" xfId="0" applyFont="1"/>
    <xf numFmtId="0" fontId="0" fillId="0" borderId="0" xfId="0" applyAlignment="1">
      <alignment horizontal="center" vertical="center"/>
    </xf>
    <xf numFmtId="0" fontId="7" fillId="9" borderId="4" xfId="0" applyFont="1" applyFill="1" applyBorder="1" applyAlignment="1">
      <alignment horizontal="left" vertical="center" wrapText="1"/>
    </xf>
    <xf numFmtId="0" fontId="40" fillId="0" borderId="17" xfId="1" applyFont="1" applyBorder="1" applyAlignment="1">
      <alignment horizontal="center" vertical="center" wrapText="1"/>
    </xf>
    <xf numFmtId="0" fontId="33" fillId="0" borderId="38" xfId="1" applyFont="1" applyBorder="1" applyAlignment="1">
      <alignment horizontal="center" vertical="center" wrapText="1"/>
    </xf>
    <xf numFmtId="9" fontId="6" fillId="0" borderId="23" xfId="0" applyNumberFormat="1" applyFont="1" applyBorder="1" applyAlignment="1">
      <alignment horizontal="center" vertical="center" wrapText="1"/>
    </xf>
    <xf numFmtId="0" fontId="0" fillId="0" borderId="62" xfId="0" applyBorder="1" applyAlignment="1">
      <alignment wrapText="1"/>
    </xf>
    <xf numFmtId="0" fontId="44" fillId="0" borderId="4" xfId="0" applyFont="1" applyBorder="1" applyAlignment="1">
      <alignment horizontal="center" vertical="center"/>
    </xf>
    <xf numFmtId="0" fontId="9" fillId="0" borderId="6" xfId="0" applyFont="1" applyBorder="1" applyAlignment="1">
      <alignment horizontal="right" wrapText="1"/>
    </xf>
    <xf numFmtId="0" fontId="44" fillId="0" borderId="0" xfId="0" applyFont="1" applyAlignment="1">
      <alignment horizontal="center" vertical="center"/>
    </xf>
    <xf numFmtId="0" fontId="6" fillId="0" borderId="0" xfId="0" applyFont="1" applyAlignment="1">
      <alignment horizontal="center" vertical="center"/>
    </xf>
    <xf numFmtId="0" fontId="6" fillId="5" borderId="0" xfId="0" applyFont="1" applyFill="1" applyAlignment="1">
      <alignment horizontal="center" vertical="center" wrapText="1"/>
    </xf>
    <xf numFmtId="0" fontId="33" fillId="18" borderId="23" xfId="1" applyFont="1" applyFill="1" applyBorder="1" applyAlignment="1" applyProtection="1">
      <alignment horizontal="center" vertical="center" wrapText="1"/>
      <protection locked="0"/>
    </xf>
    <xf numFmtId="0" fontId="33" fillId="18" borderId="23" xfId="1" applyFont="1" applyFill="1" applyBorder="1" applyAlignment="1" applyProtection="1">
      <alignment horizontal="left" vertical="center" wrapText="1"/>
      <protection locked="0"/>
    </xf>
    <xf numFmtId="0" fontId="9" fillId="0" borderId="75" xfId="0" applyFont="1" applyBorder="1" applyAlignment="1">
      <alignment horizontal="right" wrapText="1"/>
    </xf>
    <xf numFmtId="0" fontId="15" fillId="9" borderId="46" xfId="1" applyFont="1" applyFill="1" applyBorder="1" applyAlignment="1">
      <alignment vertical="center" wrapText="1"/>
    </xf>
    <xf numFmtId="0" fontId="15" fillId="9" borderId="38" xfId="1" applyFont="1" applyFill="1" applyBorder="1" applyAlignment="1">
      <alignment vertical="center" wrapText="1"/>
    </xf>
    <xf numFmtId="0" fontId="14" fillId="0" borderId="12" xfId="1" applyFont="1" applyBorder="1" applyAlignment="1">
      <alignment vertical="center" wrapText="1"/>
    </xf>
    <xf numFmtId="0" fontId="33" fillId="0" borderId="0" xfId="1" applyFont="1" applyAlignment="1" applyProtection="1">
      <alignment horizontal="left" vertical="justify" wrapText="1"/>
      <protection locked="0"/>
    </xf>
    <xf numFmtId="0" fontId="14" fillId="0" borderId="0" xfId="1" applyFont="1" applyAlignment="1">
      <alignment horizontal="right" vertical="center" wrapText="1"/>
    </xf>
    <xf numFmtId="14" fontId="33" fillId="0" borderId="0" xfId="1" applyNumberFormat="1" applyFont="1" applyAlignment="1" applyProtection="1">
      <alignment horizontal="center" vertical="center" wrapText="1"/>
      <protection locked="0"/>
    </xf>
    <xf numFmtId="0" fontId="14" fillId="0" borderId="0" xfId="1" applyFont="1" applyAlignment="1">
      <alignment horizontal="center" vertical="center" wrapText="1"/>
    </xf>
    <xf numFmtId="0" fontId="32" fillId="0" borderId="13" xfId="1" applyFont="1" applyBorder="1" applyAlignment="1">
      <alignment vertical="center" wrapText="1"/>
    </xf>
    <xf numFmtId="49" fontId="14" fillId="0" borderId="38" xfId="1" applyNumberFormat="1" applyFont="1" applyBorder="1" applyAlignment="1">
      <alignment horizontal="center" vertical="center" wrapText="1"/>
    </xf>
    <xf numFmtId="49" fontId="33" fillId="0" borderId="0" xfId="1" applyNumberFormat="1" applyFont="1" applyAlignment="1">
      <alignment horizontal="center" vertical="center" wrapText="1"/>
    </xf>
    <xf numFmtId="0" fontId="33" fillId="0" borderId="0" xfId="1" applyFont="1" applyAlignment="1">
      <alignment vertical="center" wrapText="1"/>
    </xf>
    <xf numFmtId="0" fontId="33" fillId="0" borderId="13" xfId="1" applyFont="1" applyBorder="1" applyAlignment="1">
      <alignment vertical="center" wrapText="1"/>
    </xf>
    <xf numFmtId="0" fontId="15" fillId="9" borderId="39" xfId="1" applyFont="1" applyFill="1" applyBorder="1" applyAlignment="1">
      <alignment horizontal="center" vertical="center" wrapText="1"/>
    </xf>
    <xf numFmtId="0" fontId="33" fillId="18" borderId="38" xfId="1" applyFont="1" applyFill="1" applyBorder="1" applyAlignment="1" applyProtection="1">
      <alignment horizontal="center" vertical="center" wrapText="1"/>
      <protection locked="0"/>
    </xf>
    <xf numFmtId="0" fontId="32" fillId="0" borderId="39" xfId="1" applyFont="1" applyBorder="1" applyAlignment="1">
      <alignment horizontal="justify" vertical="center" wrapText="1"/>
    </xf>
    <xf numFmtId="0" fontId="33" fillId="18" borderId="56" xfId="1" applyFont="1" applyFill="1" applyBorder="1" applyAlignment="1" applyProtection="1">
      <alignment horizontal="center" vertical="center" wrapText="1"/>
      <protection locked="0"/>
    </xf>
    <xf numFmtId="0" fontId="6" fillId="5" borderId="0" xfId="0" applyFont="1" applyFill="1"/>
    <xf numFmtId="0" fontId="6" fillId="5" borderId="4" xfId="0" applyFont="1" applyFill="1" applyBorder="1" applyAlignment="1">
      <alignment wrapText="1"/>
    </xf>
    <xf numFmtId="0" fontId="9" fillId="5" borderId="6" xfId="0" applyFont="1" applyFill="1" applyBorder="1" applyAlignment="1">
      <alignment horizontal="right" wrapText="1"/>
    </xf>
    <xf numFmtId="0" fontId="14" fillId="0" borderId="0" xfId="0" applyFont="1" applyAlignment="1">
      <alignment vertical="center" wrapText="1"/>
    </xf>
    <xf numFmtId="0" fontId="6" fillId="0" borderId="0" xfId="0" applyFont="1" applyAlignment="1">
      <alignment wrapText="1"/>
    </xf>
    <xf numFmtId="0" fontId="13" fillId="0" borderId="17" xfId="0" applyFont="1" applyBorder="1" applyAlignment="1">
      <alignment vertical="center" wrapText="1"/>
    </xf>
    <xf numFmtId="0" fontId="31" fillId="12" borderId="17" xfId="1" applyFont="1" applyFill="1" applyBorder="1"/>
    <xf numFmtId="0" fontId="31" fillId="12" borderId="18" xfId="1" applyFont="1" applyFill="1" applyBorder="1"/>
    <xf numFmtId="0" fontId="14" fillId="0" borderId="33" xfId="1" applyFont="1" applyBorder="1" applyAlignment="1">
      <alignment vertical="center" wrapText="1"/>
    </xf>
    <xf numFmtId="0" fontId="33" fillId="5" borderId="0" xfId="1" applyFont="1" applyFill="1" applyAlignment="1">
      <alignment horizontal="left" vertical="center" wrapText="1"/>
    </xf>
    <xf numFmtId="0" fontId="40" fillId="0" borderId="12" xfId="1" applyFont="1" applyBorder="1" applyAlignment="1">
      <alignment vertical="center" wrapText="1"/>
    </xf>
    <xf numFmtId="9" fontId="0" fillId="18" borderId="52" xfId="0" applyNumberFormat="1" applyFill="1" applyBorder="1" applyAlignment="1" applyProtection="1">
      <alignment horizontal="center" vertical="center" wrapText="1"/>
      <protection locked="0"/>
    </xf>
    <xf numFmtId="9" fontId="0" fillId="18" borderId="38" xfId="0" applyNumberFormat="1" applyFill="1" applyBorder="1" applyAlignment="1" applyProtection="1">
      <alignment horizontal="center" vertical="center" wrapText="1"/>
      <protection locked="0"/>
    </xf>
    <xf numFmtId="0" fontId="11" fillId="12" borderId="18" xfId="1" applyFill="1" applyBorder="1"/>
    <xf numFmtId="0" fontId="13" fillId="0" borderId="0" xfId="1" applyFont="1" applyAlignment="1">
      <alignment horizontal="center" vertical="center" wrapText="1"/>
    </xf>
    <xf numFmtId="0" fontId="7" fillId="9" borderId="38" xfId="1" applyFont="1" applyFill="1" applyBorder="1" applyAlignment="1">
      <alignment horizontal="center" vertical="center" wrapText="1"/>
    </xf>
    <xf numFmtId="0" fontId="11" fillId="0" borderId="13" xfId="1" applyBorder="1" applyAlignment="1">
      <alignment vertical="center" wrapText="1"/>
    </xf>
    <xf numFmtId="0" fontId="50" fillId="0" borderId="13" xfId="4" applyFont="1" applyBorder="1" applyAlignment="1">
      <alignment horizontal="center" vertical="center" wrapText="1"/>
    </xf>
    <xf numFmtId="0" fontId="47" fillId="0" borderId="13" xfId="4" applyFont="1" applyBorder="1" applyAlignment="1">
      <alignment horizontal="center" vertical="center"/>
    </xf>
    <xf numFmtId="0" fontId="51" fillId="0" borderId="13" xfId="4" applyFont="1" applyBorder="1"/>
    <xf numFmtId="0" fontId="11" fillId="0" borderId="11" xfId="1" applyBorder="1" applyAlignment="1">
      <alignment vertical="center" wrapText="1"/>
    </xf>
    <xf numFmtId="0" fontId="11" fillId="0" borderId="14" xfId="1" applyBorder="1" applyAlignment="1">
      <alignment vertical="center" wrapText="1"/>
    </xf>
    <xf numFmtId="0" fontId="31" fillId="0" borderId="17" xfId="1" applyFont="1" applyBorder="1" applyAlignment="1">
      <alignment vertical="center" wrapText="1"/>
    </xf>
    <xf numFmtId="0" fontId="38" fillId="0" borderId="17" xfId="1" applyFont="1" applyBorder="1" applyAlignment="1">
      <alignment vertical="center"/>
    </xf>
    <xf numFmtId="0" fontId="31" fillId="0" borderId="17" xfId="1" applyFont="1" applyBorder="1" applyAlignment="1">
      <alignment horizontal="center" vertical="center" wrapText="1"/>
    </xf>
    <xf numFmtId="0" fontId="32" fillId="0" borderId="17" xfId="1" applyFont="1" applyBorder="1" applyAlignment="1">
      <alignment horizontal="center" vertical="center" wrapText="1"/>
    </xf>
    <xf numFmtId="0" fontId="31" fillId="12" borderId="13" xfId="1" applyFont="1" applyFill="1" applyBorder="1"/>
    <xf numFmtId="0" fontId="40" fillId="0" borderId="30" xfId="1" applyFont="1" applyBorder="1" applyAlignment="1">
      <alignment vertical="center" wrapText="1"/>
    </xf>
    <xf numFmtId="0" fontId="31" fillId="0" borderId="0" xfId="1" applyFont="1"/>
    <xf numFmtId="0" fontId="31" fillId="0" borderId="13" xfId="1" applyFont="1" applyBorder="1"/>
    <xf numFmtId="0" fontId="41" fillId="9" borderId="38" xfId="1" applyFont="1" applyFill="1" applyBorder="1" applyAlignment="1">
      <alignment vertical="center" wrapText="1"/>
    </xf>
    <xf numFmtId="9" fontId="44" fillId="0" borderId="13" xfId="0" applyNumberFormat="1" applyFont="1" applyBorder="1" applyAlignment="1">
      <alignment horizontal="center" vertical="center" wrapText="1"/>
    </xf>
    <xf numFmtId="0" fontId="32" fillId="0" borderId="11" xfId="1" applyFont="1" applyBorder="1" applyAlignment="1">
      <alignment horizontal="center" vertical="center" wrapText="1"/>
    </xf>
    <xf numFmtId="0" fontId="44" fillId="0" borderId="11" xfId="0" applyFont="1" applyBorder="1" applyAlignment="1">
      <alignment horizontal="center" vertical="center" wrapText="1"/>
    </xf>
    <xf numFmtId="9" fontId="44" fillId="0" borderId="11" xfId="0" applyNumberFormat="1" applyFont="1" applyBorder="1" applyAlignment="1">
      <alignment horizontal="center" vertical="center" wrapText="1"/>
    </xf>
    <xf numFmtId="9" fontId="44" fillId="0" borderId="14" xfId="0" applyNumberFormat="1" applyFont="1" applyBorder="1" applyAlignment="1">
      <alignment horizontal="center" vertical="center" wrapText="1"/>
    </xf>
    <xf numFmtId="0" fontId="32" fillId="18" borderId="47" xfId="1" applyFont="1" applyFill="1" applyBorder="1" applyAlignment="1">
      <alignment horizontal="left" vertical="center" wrapText="1"/>
    </xf>
    <xf numFmtId="0" fontId="32" fillId="18" borderId="23" xfId="1" applyFont="1" applyFill="1" applyBorder="1" applyAlignment="1">
      <alignment horizontal="left" vertical="center" wrapText="1"/>
    </xf>
    <xf numFmtId="0" fontId="32" fillId="18" borderId="57" xfId="1" applyFont="1" applyFill="1" applyBorder="1" applyAlignment="1">
      <alignment horizontal="left" vertical="center" wrapText="1"/>
    </xf>
    <xf numFmtId="0" fontId="32" fillId="18" borderId="47" xfId="0" applyFont="1" applyFill="1" applyBorder="1" applyAlignment="1">
      <alignment horizontal="center" vertical="center" wrapText="1"/>
    </xf>
    <xf numFmtId="0" fontId="32" fillId="18" borderId="23" xfId="0" applyFont="1" applyFill="1" applyBorder="1" applyAlignment="1">
      <alignment horizontal="center" vertical="center" wrapText="1"/>
    </xf>
    <xf numFmtId="0" fontId="32" fillId="18" borderId="57" xfId="0" applyFont="1" applyFill="1" applyBorder="1" applyAlignment="1">
      <alignment horizontal="center" vertical="center" wrapText="1"/>
    </xf>
    <xf numFmtId="9" fontId="32" fillId="18" borderId="47" xfId="0" applyNumberFormat="1" applyFont="1" applyFill="1" applyBorder="1" applyAlignment="1">
      <alignment horizontal="center" vertical="center" wrapText="1"/>
    </xf>
    <xf numFmtId="9" fontId="32" fillId="18" borderId="23" xfId="0" applyNumberFormat="1" applyFont="1" applyFill="1" applyBorder="1" applyAlignment="1">
      <alignment horizontal="center" vertical="center" wrapText="1"/>
    </xf>
    <xf numFmtId="9" fontId="32" fillId="18" borderId="57" xfId="0" applyNumberFormat="1" applyFont="1" applyFill="1" applyBorder="1" applyAlignment="1">
      <alignment horizontal="center" vertical="center" wrapText="1"/>
    </xf>
    <xf numFmtId="0" fontId="33" fillId="5" borderId="17" xfId="1" applyFont="1" applyFill="1" applyBorder="1" applyAlignment="1">
      <alignment vertical="center" wrapText="1"/>
    </xf>
    <xf numFmtId="0" fontId="13" fillId="0" borderId="17" xfId="1" applyFont="1" applyBorder="1" applyAlignment="1">
      <alignment horizontal="left" vertical="center"/>
    </xf>
    <xf numFmtId="0" fontId="13" fillId="0" borderId="0" xfId="1" applyFont="1" applyAlignment="1">
      <alignment horizontal="center" vertical="center"/>
    </xf>
    <xf numFmtId="0" fontId="13" fillId="0" borderId="0" xfId="1" applyFont="1" applyAlignment="1">
      <alignment horizontal="left" vertical="center"/>
    </xf>
    <xf numFmtId="0" fontId="13" fillId="0" borderId="12" xfId="1" applyFont="1" applyBorder="1" applyAlignment="1">
      <alignment vertical="center" wrapText="1"/>
    </xf>
    <xf numFmtId="0" fontId="13" fillId="0" borderId="0" xfId="1" applyFont="1" applyAlignment="1">
      <alignment vertical="center" wrapText="1"/>
    </xf>
    <xf numFmtId="0" fontId="45" fillId="0" borderId="13" xfId="1" applyFont="1" applyBorder="1" applyAlignment="1">
      <alignment vertical="center" wrapText="1"/>
    </xf>
    <xf numFmtId="0" fontId="45" fillId="0" borderId="13" xfId="0" applyFont="1" applyBorder="1" applyAlignment="1">
      <alignment vertical="center" readingOrder="1"/>
    </xf>
    <xf numFmtId="0" fontId="11" fillId="0" borderId="11" xfId="1" applyBorder="1" applyAlignment="1">
      <alignment horizontal="center" vertical="center" wrapText="1"/>
    </xf>
    <xf numFmtId="0" fontId="0" fillId="0" borderId="4" xfId="0" applyBorder="1" applyAlignment="1">
      <alignment wrapText="1"/>
    </xf>
    <xf numFmtId="0" fontId="35" fillId="0" borderId="5" xfId="1" applyFont="1" applyBorder="1" applyAlignment="1">
      <alignment horizontal="center" vertical="center" wrapText="1"/>
    </xf>
    <xf numFmtId="0" fontId="13" fillId="0" borderId="17" xfId="0" applyFont="1" applyBorder="1" applyAlignment="1">
      <alignment horizontal="center" vertical="center" wrapText="1"/>
    </xf>
    <xf numFmtId="0" fontId="13" fillId="0" borderId="17" xfId="1" applyFont="1" applyBorder="1" applyAlignment="1">
      <alignment horizontal="center" vertical="center"/>
    </xf>
    <xf numFmtId="0" fontId="14" fillId="0" borderId="17" xfId="1" applyFont="1" applyBorder="1" applyAlignment="1">
      <alignment horizontal="left" vertical="center" wrapText="1"/>
    </xf>
    <xf numFmtId="0" fontId="33" fillId="5" borderId="17" xfId="1" applyFont="1" applyFill="1" applyBorder="1" applyAlignment="1">
      <alignment horizontal="left" vertical="center" wrapText="1"/>
    </xf>
    <xf numFmtId="0" fontId="13" fillId="0" borderId="17" xfId="1" applyFont="1" applyBorder="1" applyAlignment="1">
      <alignment vertical="center"/>
    </xf>
    <xf numFmtId="0" fontId="13" fillId="0" borderId="18" xfId="1" applyFont="1" applyBorder="1" applyAlignment="1">
      <alignment horizontal="center" vertical="center"/>
    </xf>
    <xf numFmtId="0" fontId="33" fillId="5" borderId="0" xfId="1" applyFont="1" applyFill="1" applyAlignment="1">
      <alignment vertical="center" wrapText="1"/>
    </xf>
    <xf numFmtId="0" fontId="11" fillId="12" borderId="13" xfId="1" applyFill="1" applyBorder="1"/>
    <xf numFmtId="0" fontId="13" fillId="0" borderId="13" xfId="1" applyFont="1" applyBorder="1" applyAlignment="1">
      <alignment horizontal="center" vertical="center" wrapText="1"/>
    </xf>
    <xf numFmtId="0" fontId="11" fillId="0" borderId="13" xfId="1" applyBorder="1" applyAlignment="1">
      <alignment horizontal="justify" vertical="center" wrapText="1"/>
    </xf>
    <xf numFmtId="0" fontId="11" fillId="0" borderId="14" xfId="1" applyBorder="1" applyAlignment="1">
      <alignment horizontal="justify" vertical="center" wrapText="1"/>
    </xf>
    <xf numFmtId="0" fontId="13" fillId="0" borderId="17" xfId="0" applyFont="1" applyBorder="1" applyAlignment="1">
      <alignment horizontal="left" vertical="center" wrapText="1"/>
    </xf>
    <xf numFmtId="14" fontId="11" fillId="12" borderId="17" xfId="1" applyNumberFormat="1" applyFill="1" applyBorder="1"/>
    <xf numFmtId="14" fontId="11" fillId="12" borderId="0" xfId="1" applyNumberFormat="1" applyFill="1"/>
    <xf numFmtId="0" fontId="48" fillId="0" borderId="0" xfId="0" applyFont="1" applyAlignment="1">
      <alignment horizontal="center" vertical="center" wrapText="1" readingOrder="1"/>
    </xf>
    <xf numFmtId="14" fontId="11" fillId="0" borderId="11" xfId="1" applyNumberFormat="1" applyBorder="1" applyAlignment="1">
      <alignment vertical="center" wrapText="1"/>
    </xf>
    <xf numFmtId="0" fontId="4" fillId="0" borderId="4" xfId="0" applyFont="1" applyBorder="1" applyAlignment="1">
      <alignment horizontal="center" wrapText="1"/>
    </xf>
    <xf numFmtId="0" fontId="4" fillId="0" borderId="10" xfId="0" applyFont="1" applyBorder="1" applyAlignment="1">
      <alignment horizontal="center" wrapText="1"/>
    </xf>
    <xf numFmtId="0" fontId="4" fillId="0" borderId="0" xfId="0" applyFont="1"/>
    <xf numFmtId="0" fontId="4" fillId="5" borderId="0" xfId="0" applyFont="1" applyFill="1" applyAlignment="1">
      <alignment vertical="top" wrapText="1"/>
    </xf>
    <xf numFmtId="0" fontId="58" fillId="0" borderId="23" xfId="0" applyFont="1" applyBorder="1"/>
    <xf numFmtId="0" fontId="58" fillId="0" borderId="0" xfId="0" applyFont="1"/>
    <xf numFmtId="0" fontId="4" fillId="0" borderId="23" xfId="0" applyFont="1" applyBorder="1"/>
    <xf numFmtId="0" fontId="4" fillId="0" borderId="23" xfId="0" applyFont="1" applyBorder="1" applyAlignment="1">
      <alignment horizontal="center"/>
    </xf>
    <xf numFmtId="9" fontId="4" fillId="0" borderId="23" xfId="0" applyNumberFormat="1" applyFont="1" applyBorder="1" applyAlignment="1">
      <alignment horizontal="center"/>
    </xf>
    <xf numFmtId="0" fontId="4" fillId="0" borderId="0" xfId="0" applyFont="1" applyAlignment="1">
      <alignment horizontal="center" vertical="center"/>
    </xf>
    <xf numFmtId="0" fontId="58" fillId="0" borderId="23" xfId="0" applyFont="1" applyBorder="1" applyAlignment="1">
      <alignment horizontal="center" vertical="center"/>
    </xf>
    <xf numFmtId="0" fontId="56" fillId="0" borderId="23" xfId="0" applyFont="1" applyBorder="1" applyAlignment="1">
      <alignment horizontal="center" vertical="center"/>
    </xf>
    <xf numFmtId="0" fontId="6" fillId="0" borderId="77" xfId="0" applyFont="1" applyBorder="1" applyAlignment="1">
      <alignment wrapText="1"/>
    </xf>
    <xf numFmtId="0" fontId="6" fillId="0" borderId="75" xfId="0" applyFont="1" applyBorder="1" applyAlignment="1">
      <alignment horizontal="right" wrapText="1"/>
    </xf>
    <xf numFmtId="0" fontId="6" fillId="0" borderId="78" xfId="0" applyFont="1" applyBorder="1" applyAlignment="1">
      <alignment wrapText="1"/>
    </xf>
    <xf numFmtId="0" fontId="7" fillId="0" borderId="78" xfId="0" applyFont="1" applyBorder="1" applyAlignment="1">
      <alignment vertical="center" wrapText="1"/>
    </xf>
    <xf numFmtId="0" fontId="6" fillId="0" borderId="78" xfId="0" applyFont="1" applyBorder="1"/>
    <xf numFmtId="0" fontId="6" fillId="0" borderId="10" xfId="0" applyFont="1" applyBorder="1"/>
    <xf numFmtId="0" fontId="6" fillId="0" borderId="11" xfId="0" applyFont="1" applyBorder="1"/>
    <xf numFmtId="0" fontId="6" fillId="0" borderId="14" xfId="0" applyFont="1" applyBorder="1"/>
    <xf numFmtId="0" fontId="24" fillId="11" borderId="23" xfId="3" applyFont="1" applyFill="1" applyBorder="1" applyAlignment="1">
      <alignment horizontal="center" vertical="center" wrapText="1"/>
    </xf>
    <xf numFmtId="0" fontId="21" fillId="5" borderId="0" xfId="2" quotePrefix="1" applyFont="1" applyFill="1" applyAlignment="1">
      <alignment horizontal="justify" vertical="center" wrapText="1"/>
    </xf>
    <xf numFmtId="0" fontId="19" fillId="5" borderId="59" xfId="2" quotePrefix="1" applyFont="1" applyFill="1" applyBorder="1" applyAlignment="1">
      <alignment horizontal="left" vertical="top" wrapText="1"/>
    </xf>
    <xf numFmtId="0" fontId="19" fillId="5" borderId="81" xfId="2" quotePrefix="1" applyFont="1" applyFill="1" applyBorder="1" applyAlignment="1">
      <alignment horizontal="left" vertical="top" wrapText="1"/>
    </xf>
    <xf numFmtId="0" fontId="19" fillId="5" borderId="21" xfId="2" quotePrefix="1" applyFont="1" applyFill="1" applyBorder="1" applyAlignment="1">
      <alignment horizontal="left" vertical="top" wrapText="1"/>
    </xf>
    <xf numFmtId="0" fontId="60" fillId="0" borderId="23" xfId="0" applyFont="1" applyBorder="1" applyAlignment="1">
      <alignment horizontal="center" vertical="center" wrapText="1"/>
    </xf>
    <xf numFmtId="0" fontId="9" fillId="0" borderId="5" xfId="0" applyFont="1" applyBorder="1" applyAlignment="1">
      <alignment horizontal="right" wrapText="1"/>
    </xf>
    <xf numFmtId="0" fontId="7" fillId="9" borderId="25" xfId="0" applyFont="1" applyFill="1" applyBorder="1" applyAlignment="1">
      <alignment horizontal="center" vertical="center" wrapText="1"/>
    </xf>
    <xf numFmtId="0" fontId="33" fillId="0" borderId="23" xfId="1" applyFont="1" applyBorder="1" applyAlignment="1">
      <alignment horizontal="center" vertical="center" wrapText="1"/>
    </xf>
    <xf numFmtId="0" fontId="42" fillId="0" borderId="23" xfId="1" applyFont="1" applyBorder="1" applyAlignment="1">
      <alignment horizontal="center" vertical="center" wrapText="1"/>
    </xf>
    <xf numFmtId="0" fontId="42" fillId="0" borderId="82" xfId="1" applyFont="1" applyBorder="1" applyAlignment="1">
      <alignment horizontal="center" vertical="center" wrapText="1"/>
    </xf>
    <xf numFmtId="9" fontId="0" fillId="0" borderId="48" xfId="0" applyNumberFormat="1" applyBorder="1" applyAlignment="1">
      <alignment horizontal="center" vertical="center" wrapText="1"/>
    </xf>
    <xf numFmtId="9" fontId="0" fillId="0" borderId="49" xfId="0" applyNumberFormat="1" applyBorder="1" applyAlignment="1">
      <alignment horizontal="center" vertical="center" wrapText="1"/>
    </xf>
    <xf numFmtId="0" fontId="42" fillId="0" borderId="57" xfId="1" applyFont="1" applyBorder="1" applyAlignment="1">
      <alignment horizontal="center" vertical="center" wrapText="1"/>
    </xf>
    <xf numFmtId="9" fontId="0" fillId="0" borderId="58" xfId="0" applyNumberFormat="1" applyBorder="1" applyAlignment="1">
      <alignment horizontal="center" vertical="center" wrapText="1"/>
    </xf>
    <xf numFmtId="9" fontId="0" fillId="0" borderId="47" xfId="0" applyNumberFormat="1" applyBorder="1" applyAlignment="1">
      <alignment horizontal="center" vertical="center" wrapText="1"/>
    </xf>
    <xf numFmtId="9" fontId="1" fillId="0" borderId="46" xfId="0" applyNumberFormat="1" applyFont="1" applyBorder="1" applyAlignment="1">
      <alignment horizontal="center" vertical="center" wrapText="1"/>
    </xf>
    <xf numFmtId="9" fontId="1" fillId="0" borderId="49" xfId="0" applyNumberFormat="1" applyFont="1" applyBorder="1" applyAlignment="1">
      <alignment horizontal="center" vertical="center" wrapText="1"/>
    </xf>
    <xf numFmtId="0" fontId="35" fillId="0" borderId="23" xfId="1" applyFont="1" applyBorder="1" applyAlignment="1">
      <alignment vertical="center" wrapText="1"/>
    </xf>
    <xf numFmtId="0" fontId="62" fillId="9" borderId="23" xfId="0" applyFont="1" applyFill="1" applyBorder="1" applyAlignment="1">
      <alignment horizontal="center" vertical="center" wrapText="1" readingOrder="1"/>
    </xf>
    <xf numFmtId="0" fontId="62" fillId="9" borderId="39" xfId="0" applyFont="1" applyFill="1" applyBorder="1" applyAlignment="1">
      <alignment horizontal="center" vertical="center" wrapText="1" readingOrder="1"/>
    </xf>
    <xf numFmtId="0" fontId="63" fillId="16" borderId="23" xfId="0" applyFont="1" applyFill="1" applyBorder="1" applyAlignment="1">
      <alignment horizontal="center" vertical="center" wrapText="1" readingOrder="1"/>
    </xf>
    <xf numFmtId="0" fontId="35" fillId="2" borderId="39" xfId="0" applyFont="1" applyFill="1" applyBorder="1" applyAlignment="1">
      <alignment horizontal="center" vertical="center" wrapText="1" readingOrder="1"/>
    </xf>
    <xf numFmtId="0" fontId="63" fillId="17" borderId="23" xfId="0" applyFont="1" applyFill="1" applyBorder="1" applyAlignment="1">
      <alignment horizontal="center" vertical="center" wrapText="1" readingOrder="1"/>
    </xf>
    <xf numFmtId="0" fontId="63" fillId="14" borderId="23" xfId="0" applyFont="1" applyFill="1" applyBorder="1" applyAlignment="1">
      <alignment horizontal="center" vertical="center" wrapText="1" readingOrder="1"/>
    </xf>
    <xf numFmtId="0" fontId="62" fillId="9" borderId="57" xfId="0" applyFont="1" applyFill="1" applyBorder="1" applyAlignment="1">
      <alignment horizontal="center" vertical="center" wrapText="1" readingOrder="1"/>
    </xf>
    <xf numFmtId="0" fontId="63" fillId="14" borderId="57" xfId="0" applyFont="1" applyFill="1" applyBorder="1" applyAlignment="1">
      <alignment horizontal="center" vertical="center" wrapText="1" readingOrder="1"/>
    </xf>
    <xf numFmtId="0" fontId="63" fillId="17" borderId="57" xfId="0" applyFont="1" applyFill="1" applyBorder="1" applyAlignment="1">
      <alignment horizontal="center" vertical="center" wrapText="1" readingOrder="1"/>
    </xf>
    <xf numFmtId="0" fontId="63" fillId="16" borderId="57" xfId="0" applyFont="1" applyFill="1" applyBorder="1" applyAlignment="1">
      <alignment horizontal="center" vertical="center" wrapText="1" readingOrder="1"/>
    </xf>
    <xf numFmtId="0" fontId="35" fillId="2" borderId="58" xfId="0" applyFont="1" applyFill="1" applyBorder="1" applyAlignment="1">
      <alignment horizontal="center" vertical="center" wrapText="1" readingOrder="1"/>
    </xf>
    <xf numFmtId="0" fontId="45" fillId="0" borderId="0" xfId="1" applyFont="1" applyAlignment="1">
      <alignment horizontal="center" vertical="center" wrapText="1"/>
    </xf>
    <xf numFmtId="0" fontId="45" fillId="0" borderId="0" xfId="0" applyFont="1" applyAlignment="1">
      <alignment horizontal="center" vertical="center" readingOrder="1"/>
    </xf>
    <xf numFmtId="0" fontId="11" fillId="12" borderId="17" xfId="1" applyFill="1" applyBorder="1" applyAlignment="1">
      <alignment horizontal="center" vertical="center"/>
    </xf>
    <xf numFmtId="0" fontId="6" fillId="0" borderId="23" xfId="0" applyFont="1" applyBorder="1" applyAlignment="1">
      <alignment horizontal="center" vertical="center" wrapText="1"/>
    </xf>
    <xf numFmtId="0" fontId="32" fillId="0" borderId="25" xfId="1" applyFont="1" applyBorder="1" applyAlignment="1">
      <alignment horizontal="center" vertical="center" wrapText="1"/>
    </xf>
    <xf numFmtId="0" fontId="32" fillId="18" borderId="25" xfId="1" applyFont="1" applyFill="1" applyBorder="1" applyAlignment="1">
      <alignment horizontal="left" vertical="center" wrapText="1"/>
    </xf>
    <xf numFmtId="0" fontId="32" fillId="0" borderId="25" xfId="1" applyFont="1" applyBorder="1" applyAlignment="1">
      <alignment horizontal="left" vertical="center" wrapText="1"/>
    </xf>
    <xf numFmtId="0" fontId="32" fillId="18" borderId="25" xfId="0" applyFont="1" applyFill="1" applyBorder="1" applyAlignment="1">
      <alignment horizontal="center" vertical="center" wrapText="1"/>
    </xf>
    <xf numFmtId="9" fontId="32" fillId="0" borderId="25" xfId="0" applyNumberFormat="1" applyFont="1" applyBorder="1" applyAlignment="1">
      <alignment horizontal="center" vertical="center" wrapText="1"/>
    </xf>
    <xf numFmtId="9" fontId="32" fillId="18" borderId="25" xfId="0" applyNumberFormat="1" applyFont="1" applyFill="1" applyBorder="1" applyAlignment="1">
      <alignment horizontal="center" vertical="center" wrapText="1"/>
    </xf>
    <xf numFmtId="9" fontId="32" fillId="0" borderId="76" xfId="0" applyNumberFormat="1" applyFont="1" applyBorder="1" applyAlignment="1">
      <alignment horizontal="center" vertical="center" wrapText="1"/>
    </xf>
    <xf numFmtId="0" fontId="32" fillId="0" borderId="48" xfId="1" applyFont="1" applyBorder="1" applyAlignment="1">
      <alignment horizontal="center" vertical="center" wrapText="1"/>
    </xf>
    <xf numFmtId="0" fontId="32" fillId="0" borderId="40" xfId="1" applyFont="1" applyBorder="1" applyAlignment="1">
      <alignment horizontal="center" vertical="center" wrapText="1"/>
    </xf>
    <xf numFmtId="0" fontId="32" fillId="0" borderId="60" xfId="1" applyFont="1" applyBorder="1" applyAlignment="1">
      <alignment horizontal="center" vertical="center" wrapText="1"/>
    </xf>
    <xf numFmtId="0" fontId="32" fillId="0" borderId="87" xfId="1" applyFont="1" applyBorder="1" applyAlignment="1">
      <alignment horizontal="center" vertical="center" wrapText="1"/>
    </xf>
    <xf numFmtId="0" fontId="32" fillId="18" borderId="46" xfId="1" applyFont="1" applyFill="1" applyBorder="1" applyAlignment="1">
      <alignment horizontal="left" vertical="center" wrapText="1"/>
    </xf>
    <xf numFmtId="9" fontId="32" fillId="0" borderId="49" xfId="0" applyNumberFormat="1" applyFont="1" applyBorder="1" applyAlignment="1">
      <alignment horizontal="center" vertical="center" wrapText="1"/>
    </xf>
    <xf numFmtId="0" fontId="32" fillId="18" borderId="38" xfId="1" applyFont="1" applyFill="1" applyBorder="1" applyAlignment="1">
      <alignment horizontal="left" vertical="center" wrapText="1"/>
    </xf>
    <xf numFmtId="9" fontId="32" fillId="0" borderId="39" xfId="0" applyNumberFormat="1" applyFont="1" applyBorder="1" applyAlignment="1">
      <alignment horizontal="center" vertical="center" wrapText="1"/>
    </xf>
    <xf numFmtId="0" fontId="32" fillId="18" borderId="56" xfId="1" applyFont="1" applyFill="1" applyBorder="1" applyAlignment="1">
      <alignment horizontal="left" vertical="center" wrapText="1"/>
    </xf>
    <xf numFmtId="9" fontId="32" fillId="0" borderId="58" xfId="0" applyNumberFormat="1" applyFont="1" applyBorder="1" applyAlignment="1">
      <alignment horizontal="center" vertical="center" wrapText="1"/>
    </xf>
    <xf numFmtId="0" fontId="6" fillId="0" borderId="23" xfId="0" applyFont="1" applyBorder="1" applyAlignment="1">
      <alignment vertical="center" wrapText="1"/>
    </xf>
    <xf numFmtId="3" fontId="33" fillId="18" borderId="52" xfId="1" applyNumberFormat="1" applyFont="1" applyFill="1" applyBorder="1" applyAlignment="1" applyProtection="1">
      <alignment horizontal="center" vertical="center" wrapText="1"/>
      <protection locked="0"/>
    </xf>
    <xf numFmtId="9" fontId="0" fillId="18" borderId="23" xfId="0" applyNumberFormat="1" applyFill="1" applyBorder="1" applyAlignment="1" applyProtection="1">
      <alignment horizontal="center" vertical="center" wrapText="1"/>
      <protection locked="0"/>
    </xf>
    <xf numFmtId="0" fontId="57" fillId="0" borderId="0" xfId="0" applyFont="1" applyAlignment="1">
      <alignment horizontal="center" vertical="center" wrapText="1"/>
    </xf>
    <xf numFmtId="0" fontId="10" fillId="0" borderId="0" xfId="0" applyFont="1" applyAlignment="1">
      <alignment horizontal="center" vertical="center" wrapText="1"/>
    </xf>
    <xf numFmtId="0" fontId="10" fillId="9" borderId="46" xfId="1" applyFont="1" applyFill="1" applyBorder="1" applyAlignment="1">
      <alignment horizontal="center" vertical="center" wrapText="1"/>
    </xf>
    <xf numFmtId="0" fontId="54" fillId="0" borderId="12" xfId="1" applyFont="1" applyBorder="1" applyAlignment="1">
      <alignment horizontal="center" vertical="center" wrapText="1"/>
    </xf>
    <xf numFmtId="0" fontId="35" fillId="5" borderId="0" xfId="1" applyFont="1" applyFill="1" applyAlignment="1">
      <alignment horizontal="center" vertical="center" wrapText="1"/>
    </xf>
    <xf numFmtId="0" fontId="54" fillId="0" borderId="0" xfId="1" applyFont="1" applyAlignment="1">
      <alignment horizontal="center" vertical="center"/>
    </xf>
    <xf numFmtId="0" fontId="54" fillId="0" borderId="52" xfId="1" applyFont="1" applyBorder="1" applyAlignment="1">
      <alignment horizontal="center" vertical="center" wrapText="1"/>
    </xf>
    <xf numFmtId="0" fontId="54" fillId="0" borderId="24" xfId="1" applyFont="1" applyBorder="1" applyAlignment="1">
      <alignment horizontal="center" vertical="center" wrapText="1"/>
    </xf>
    <xf numFmtId="0" fontId="54" fillId="0" borderId="23" xfId="1" applyFont="1" applyBorder="1" applyAlignment="1">
      <alignment horizontal="center" vertical="center" wrapText="1"/>
    </xf>
    <xf numFmtId="0" fontId="10" fillId="9" borderId="38" xfId="1" applyFont="1" applyFill="1" applyBorder="1" applyAlignment="1">
      <alignment horizontal="center" vertical="center" wrapText="1"/>
    </xf>
    <xf numFmtId="0" fontId="10" fillId="9" borderId="23" xfId="1" applyFont="1" applyFill="1" applyBorder="1" applyAlignment="1">
      <alignment horizontal="center" vertical="center" wrapText="1"/>
    </xf>
    <xf numFmtId="0" fontId="35" fillId="0" borderId="38" xfId="1" applyFont="1" applyBorder="1" applyAlignment="1">
      <alignment horizontal="center" vertical="center" wrapText="1"/>
    </xf>
    <xf numFmtId="0" fontId="35" fillId="0" borderId="23" xfId="1" applyFont="1" applyBorder="1" applyAlignment="1">
      <alignment horizontal="center" vertical="center" wrapText="1"/>
    </xf>
    <xf numFmtId="0" fontId="35" fillId="0" borderId="0" xfId="1" applyFont="1" applyAlignment="1">
      <alignment horizontal="center" vertical="center" wrapText="1"/>
    </xf>
    <xf numFmtId="0" fontId="12" fillId="0" borderId="0" xfId="0" applyFont="1" applyAlignment="1">
      <alignment horizontal="center" vertical="center" wrapText="1"/>
    </xf>
    <xf numFmtId="0" fontId="54" fillId="12" borderId="17" xfId="1" applyFont="1" applyFill="1" applyBorder="1" applyAlignment="1">
      <alignment horizontal="center" vertical="center"/>
    </xf>
    <xf numFmtId="0" fontId="54" fillId="5" borderId="0" xfId="1" applyFont="1" applyFill="1" applyAlignment="1">
      <alignment horizontal="center" vertical="center" wrapText="1"/>
    </xf>
    <xf numFmtId="0" fontId="54" fillId="12" borderId="0" xfId="1" applyFont="1" applyFill="1" applyAlignment="1">
      <alignment horizontal="center" vertical="center"/>
    </xf>
    <xf numFmtId="9" fontId="12" fillId="0" borderId="24" xfId="0" applyNumberFormat="1" applyFont="1" applyBorder="1" applyAlignment="1">
      <alignment horizontal="center" vertical="center" wrapText="1"/>
    </xf>
    <xf numFmtId="0" fontId="54" fillId="0" borderId="0" xfId="1" applyFont="1" applyAlignment="1">
      <alignment horizontal="center" vertical="center" wrapText="1"/>
    </xf>
    <xf numFmtId="0" fontId="65" fillId="0" borderId="23" xfId="1" applyFont="1" applyBorder="1" applyAlignment="1">
      <alignment vertical="center" wrapText="1"/>
    </xf>
    <xf numFmtId="0" fontId="53" fillId="9" borderId="23" xfId="0" applyFont="1" applyFill="1" applyBorder="1" applyAlignment="1">
      <alignment horizontal="center" vertical="center" wrapText="1" readingOrder="1"/>
    </xf>
    <xf numFmtId="0" fontId="53" fillId="9" borderId="39" xfId="0" applyFont="1" applyFill="1" applyBorder="1" applyAlignment="1">
      <alignment horizontal="center" vertical="center" wrapText="1" readingOrder="1"/>
    </xf>
    <xf numFmtId="0" fontId="53" fillId="9" borderId="57" xfId="0" applyFont="1" applyFill="1" applyBorder="1" applyAlignment="1">
      <alignment horizontal="center" vertical="center" wrapText="1" readingOrder="1"/>
    </xf>
    <xf numFmtId="0" fontId="66" fillId="0" borderId="16" xfId="1" applyFont="1" applyBorder="1" applyAlignment="1">
      <alignment vertical="center" wrapText="1"/>
    </xf>
    <xf numFmtId="0" fontId="66" fillId="0" borderId="17" xfId="1" applyFont="1" applyBorder="1" applyAlignment="1">
      <alignment vertical="center" wrapText="1"/>
    </xf>
    <xf numFmtId="0" fontId="66" fillId="0" borderId="12" xfId="1" applyFont="1" applyBorder="1" applyAlignment="1">
      <alignment vertical="center" wrapText="1"/>
    </xf>
    <xf numFmtId="0" fontId="65" fillId="0" borderId="0" xfId="0" applyFont="1" applyAlignment="1">
      <alignment vertical="center" wrapText="1"/>
    </xf>
    <xf numFmtId="0" fontId="68" fillId="0" borderId="0" xfId="0" applyFont="1"/>
    <xf numFmtId="0" fontId="66" fillId="0" borderId="0" xfId="1" applyFont="1" applyAlignment="1">
      <alignment horizontal="center" vertical="center" wrapText="1"/>
    </xf>
    <xf numFmtId="0" fontId="66" fillId="12" borderId="17" xfId="1" applyFont="1" applyFill="1" applyBorder="1"/>
    <xf numFmtId="0" fontId="66" fillId="0" borderId="0" xfId="1" applyFont="1" applyAlignment="1">
      <alignment horizontal="justify" vertical="center" wrapText="1"/>
    </xf>
    <xf numFmtId="0" fontId="66" fillId="0" borderId="0" xfId="1" applyFont="1" applyAlignment="1">
      <alignment vertical="center" wrapText="1"/>
    </xf>
    <xf numFmtId="0" fontId="66" fillId="0" borderId="11" xfId="1" applyFont="1" applyBorder="1" applyAlignment="1">
      <alignment vertical="center" wrapText="1"/>
    </xf>
    <xf numFmtId="0" fontId="65" fillId="15" borderId="23" xfId="0" applyFont="1" applyFill="1" applyBorder="1" applyAlignment="1">
      <alignment horizontal="left" vertical="center" wrapText="1" readingOrder="1"/>
    </xf>
    <xf numFmtId="0" fontId="65" fillId="2" borderId="39" xfId="0" applyFont="1" applyFill="1" applyBorder="1" applyAlignment="1">
      <alignment horizontal="left" vertical="center" wrapText="1" readingOrder="1"/>
    </xf>
    <xf numFmtId="0" fontId="65" fillId="4" borderId="23" xfId="0" applyFont="1" applyFill="1" applyBorder="1" applyAlignment="1">
      <alignment horizontal="left" vertical="center" wrapText="1" readingOrder="1"/>
    </xf>
    <xf numFmtId="0" fontId="65" fillId="14" borderId="23" xfId="0" applyFont="1" applyFill="1" applyBorder="1" applyAlignment="1">
      <alignment horizontal="left" vertical="center" wrapText="1" readingOrder="1"/>
    </xf>
    <xf numFmtId="0" fontId="65" fillId="14" borderId="57" xfId="0" applyFont="1" applyFill="1" applyBorder="1" applyAlignment="1">
      <alignment horizontal="left" vertical="center" wrapText="1" readingOrder="1"/>
    </xf>
    <xf numFmtId="0" fontId="65" fillId="4" borderId="57" xfId="0" applyFont="1" applyFill="1" applyBorder="1" applyAlignment="1">
      <alignment horizontal="left" vertical="center" wrapText="1" readingOrder="1"/>
    </xf>
    <xf numFmtId="0" fontId="65" fillId="15" borderId="57" xfId="0" applyFont="1" applyFill="1" applyBorder="1" applyAlignment="1">
      <alignment horizontal="left" vertical="center" wrapText="1" readingOrder="1"/>
    </xf>
    <xf numFmtId="0" fontId="65" fillId="2" borderId="58" xfId="0" applyFont="1" applyFill="1" applyBorder="1" applyAlignment="1">
      <alignment horizontal="left" vertical="center" wrapText="1" readingOrder="1"/>
    </xf>
    <xf numFmtId="0" fontId="69" fillId="16" borderId="23" xfId="0" applyFont="1" applyFill="1" applyBorder="1" applyAlignment="1">
      <alignment horizontal="center" vertical="center" wrapText="1" readingOrder="1"/>
    </xf>
    <xf numFmtId="0" fontId="65" fillId="2" borderId="39" xfId="0" applyFont="1" applyFill="1" applyBorder="1" applyAlignment="1">
      <alignment horizontal="center" vertical="center" wrapText="1" readingOrder="1"/>
    </xf>
    <xf numFmtId="0" fontId="69" fillId="17" borderId="23" xfId="0" applyFont="1" applyFill="1" applyBorder="1" applyAlignment="1">
      <alignment horizontal="center" vertical="center" wrapText="1" readingOrder="1"/>
    </xf>
    <xf numFmtId="0" fontId="69" fillId="14" borderId="23" xfId="0" applyFont="1" applyFill="1" applyBorder="1" applyAlignment="1">
      <alignment horizontal="center" vertical="center" wrapText="1" readingOrder="1"/>
    </xf>
    <xf numFmtId="0" fontId="69" fillId="14" borderId="57" xfId="0" applyFont="1" applyFill="1" applyBorder="1" applyAlignment="1">
      <alignment horizontal="center" vertical="center" wrapText="1" readingOrder="1"/>
    </xf>
    <xf numFmtId="0" fontId="69" fillId="17" borderId="57" xfId="0" applyFont="1" applyFill="1" applyBorder="1" applyAlignment="1">
      <alignment horizontal="center" vertical="center" wrapText="1" readingOrder="1"/>
    </xf>
    <xf numFmtId="0" fontId="69" fillId="16" borderId="57" xfId="0" applyFont="1" applyFill="1" applyBorder="1" applyAlignment="1">
      <alignment horizontal="center" vertical="center" wrapText="1" readingOrder="1"/>
    </xf>
    <xf numFmtId="0" fontId="65" fillId="2" borderId="58" xfId="0" applyFont="1" applyFill="1" applyBorder="1" applyAlignment="1">
      <alignment horizontal="center" vertical="center" wrapText="1" readingOrder="1"/>
    </xf>
    <xf numFmtId="0" fontId="35" fillId="0" borderId="0" xfId="1" applyFont="1" applyAlignment="1">
      <alignment horizontal="justify" vertical="center" wrapText="1"/>
    </xf>
    <xf numFmtId="0" fontId="35" fillId="0" borderId="11" xfId="1" applyFont="1" applyBorder="1" applyAlignment="1">
      <alignment horizontal="justify" vertical="center" wrapText="1"/>
    </xf>
    <xf numFmtId="0" fontId="72" fillId="16" borderId="23" xfId="0" applyFont="1" applyFill="1" applyBorder="1" applyAlignment="1">
      <alignment horizontal="center" vertical="center" wrapText="1" readingOrder="1"/>
    </xf>
    <xf numFmtId="0" fontId="54" fillId="2" borderId="39" xfId="0" applyFont="1" applyFill="1" applyBorder="1" applyAlignment="1">
      <alignment horizontal="center" vertical="center" wrapText="1" readingOrder="1"/>
    </xf>
    <xf numFmtId="0" fontId="72" fillId="17" borderId="23" xfId="0" applyFont="1" applyFill="1" applyBorder="1" applyAlignment="1">
      <alignment horizontal="center" vertical="center" wrapText="1" readingOrder="1"/>
    </xf>
    <xf numFmtId="0" fontId="72" fillId="14" borderId="23" xfId="0" applyFont="1" applyFill="1" applyBorder="1" applyAlignment="1">
      <alignment horizontal="center" vertical="center" wrapText="1" readingOrder="1"/>
    </xf>
    <xf numFmtId="0" fontId="72" fillId="14" borderId="57" xfId="0" applyFont="1" applyFill="1" applyBorder="1" applyAlignment="1">
      <alignment horizontal="center" vertical="center" wrapText="1" readingOrder="1"/>
    </xf>
    <xf numFmtId="0" fontId="72" fillId="17" borderId="57" xfId="0" applyFont="1" applyFill="1" applyBorder="1" applyAlignment="1">
      <alignment horizontal="center" vertical="center" wrapText="1" readingOrder="1"/>
    </xf>
    <xf numFmtId="0" fontId="72" fillId="16" borderId="57" xfId="0" applyFont="1" applyFill="1" applyBorder="1" applyAlignment="1">
      <alignment horizontal="center" vertical="center" wrapText="1" readingOrder="1"/>
    </xf>
    <xf numFmtId="0" fontId="54" fillId="2" borderId="58" xfId="0" applyFont="1" applyFill="1" applyBorder="1" applyAlignment="1">
      <alignment horizontal="center" vertical="center" wrapText="1" readingOrder="1"/>
    </xf>
    <xf numFmtId="0" fontId="4" fillId="0" borderId="23" xfId="0" applyFont="1" applyBorder="1" applyAlignment="1" applyProtection="1">
      <alignment vertical="center" wrapText="1"/>
      <protection locked="0"/>
    </xf>
    <xf numFmtId="0" fontId="14" fillId="0" borderId="40" xfId="0" applyFont="1" applyBorder="1" applyAlignment="1" applyProtection="1">
      <alignment vertical="center" wrapText="1"/>
      <protection locked="0"/>
    </xf>
    <xf numFmtId="0" fontId="33" fillId="0" borderId="40" xfId="0" applyFont="1" applyBorder="1" applyAlignment="1" applyProtection="1">
      <alignment vertical="center" wrapText="1"/>
      <protection locked="0"/>
    </xf>
    <xf numFmtId="0" fontId="59" fillId="0" borderId="0" xfId="0" applyFont="1" applyAlignment="1">
      <alignment vertical="center" wrapText="1"/>
    </xf>
    <xf numFmtId="0" fontId="7" fillId="9" borderId="23" xfId="0" applyFont="1" applyFill="1" applyBorder="1" applyAlignment="1">
      <alignment horizontal="center" vertical="center" wrapText="1"/>
    </xf>
    <xf numFmtId="0" fontId="58" fillId="0" borderId="2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right" wrapText="1"/>
    </xf>
    <xf numFmtId="0" fontId="15" fillId="9" borderId="88" xfId="0" applyFont="1" applyFill="1" applyBorder="1" applyAlignment="1">
      <alignment horizontal="center" vertical="center" wrapText="1"/>
    </xf>
    <xf numFmtId="0" fontId="4" fillId="0" borderId="23" xfId="0" applyFont="1" applyBorder="1" applyAlignment="1">
      <alignment vertical="center" wrapText="1"/>
    </xf>
    <xf numFmtId="0" fontId="4" fillId="0" borderId="23" xfId="0" applyFont="1" applyBorder="1" applyAlignment="1">
      <alignment horizontal="center" vertical="center" wrapText="1"/>
    </xf>
    <xf numFmtId="9" fontId="4" fillId="0" borderId="23" xfId="0" applyNumberFormat="1" applyFont="1" applyBorder="1" applyAlignment="1">
      <alignment horizontal="center" vertical="center" wrapText="1"/>
    </xf>
    <xf numFmtId="0" fontId="33" fillId="0" borderId="23" xfId="1" applyFont="1" applyBorder="1" applyAlignment="1">
      <alignment horizontal="justify" vertical="center" wrapText="1"/>
    </xf>
    <xf numFmtId="0" fontId="4" fillId="0" borderId="0" xfId="0" applyFont="1" applyAlignment="1">
      <alignment vertical="center" wrapText="1"/>
    </xf>
    <xf numFmtId="0" fontId="4" fillId="5" borderId="0" xfId="0" applyFont="1" applyFill="1" applyAlignment="1">
      <alignment horizontal="center" vertical="center" wrapText="1"/>
    </xf>
    <xf numFmtId="0" fontId="58" fillId="5" borderId="0" xfId="0" applyFont="1" applyFill="1" applyAlignment="1">
      <alignment horizontal="center" vertical="center" wrapText="1"/>
    </xf>
    <xf numFmtId="0" fontId="58" fillId="0" borderId="40" xfId="0" applyFont="1" applyBorder="1" applyAlignment="1">
      <alignment horizontal="center" vertical="center" wrapText="1"/>
    </xf>
    <xf numFmtId="0" fontId="58" fillId="0" borderId="41" xfId="0" applyFont="1" applyBorder="1" applyAlignment="1">
      <alignment horizontal="center" vertical="center" wrapText="1"/>
    </xf>
    <xf numFmtId="0" fontId="73" fillId="0" borderId="40" xfId="0" applyFont="1" applyBorder="1" applyAlignment="1" applyProtection="1">
      <alignment vertical="center" wrapText="1"/>
      <protection locked="0"/>
    </xf>
    <xf numFmtId="0" fontId="32" fillId="4" borderId="47" xfId="1" applyFont="1" applyFill="1" applyBorder="1" applyAlignment="1">
      <alignment horizontal="left" vertical="center" wrapText="1"/>
    </xf>
    <xf numFmtId="0" fontId="76" fillId="0" borderId="23" xfId="6" applyBorder="1" applyAlignment="1">
      <alignment horizontal="center" vertical="center" wrapText="1"/>
    </xf>
    <xf numFmtId="0" fontId="14" fillId="2" borderId="53" xfId="0" applyFont="1" applyFill="1" applyBorder="1" applyAlignment="1">
      <alignment wrapText="1"/>
    </xf>
    <xf numFmtId="0" fontId="77" fillId="0" borderId="0" xfId="0" applyFont="1" applyAlignment="1">
      <alignment vertical="center" wrapText="1"/>
    </xf>
    <xf numFmtId="0" fontId="14" fillId="4" borderId="40" xfId="0" applyFont="1" applyFill="1" applyBorder="1" applyAlignment="1" applyProtection="1">
      <alignment vertical="center" wrapText="1"/>
      <protection locked="0"/>
    </xf>
    <xf numFmtId="0" fontId="14" fillId="2" borderId="40" xfId="0" applyFont="1" applyFill="1" applyBorder="1" applyAlignment="1" applyProtection="1">
      <alignment vertical="center" wrapText="1"/>
      <protection locked="0"/>
    </xf>
    <xf numFmtId="0" fontId="33" fillId="4" borderId="40" xfId="0" applyFont="1" applyFill="1" applyBorder="1" applyAlignment="1" applyProtection="1">
      <alignment vertical="center" wrapText="1"/>
      <protection locked="0"/>
    </xf>
    <xf numFmtId="0" fontId="33" fillId="15" borderId="40" xfId="0" applyFont="1" applyFill="1" applyBorder="1" applyAlignment="1" applyProtection="1">
      <alignment vertical="center" wrapText="1"/>
      <protection locked="0"/>
    </xf>
    <xf numFmtId="0" fontId="33" fillId="5" borderId="40" xfId="0" applyFont="1" applyFill="1" applyBorder="1" applyAlignment="1" applyProtection="1">
      <alignment vertical="center" wrapText="1"/>
      <protection locked="0"/>
    </xf>
    <xf numFmtId="0" fontId="15" fillId="9" borderId="25" xfId="0" applyFont="1" applyFill="1" applyBorder="1" applyAlignment="1">
      <alignment vertical="center" wrapText="1"/>
    </xf>
    <xf numFmtId="0" fontId="15" fillId="9" borderId="26" xfId="0" applyFont="1" applyFill="1" applyBorder="1" applyAlignment="1">
      <alignment vertical="center" wrapText="1"/>
    </xf>
    <xf numFmtId="0" fontId="15" fillId="9" borderId="24" xfId="0" applyFont="1" applyFill="1" applyBorder="1" applyAlignment="1">
      <alignment vertical="center" wrapText="1"/>
    </xf>
    <xf numFmtId="0" fontId="73" fillId="0" borderId="23" xfId="0" applyFont="1" applyBorder="1" applyAlignment="1" applyProtection="1">
      <alignment vertical="center" wrapText="1"/>
      <protection locked="0"/>
    </xf>
    <xf numFmtId="0" fontId="4" fillId="2" borderId="23" xfId="0" applyFont="1" applyFill="1" applyBorder="1" applyAlignment="1">
      <alignment vertical="center" wrapText="1"/>
    </xf>
    <xf numFmtId="0" fontId="33" fillId="5" borderId="90" xfId="0" applyFont="1" applyFill="1" applyBorder="1" applyAlignment="1" applyProtection="1">
      <alignment vertical="center" wrapText="1"/>
      <protection locked="0"/>
    </xf>
    <xf numFmtId="0" fontId="6" fillId="0" borderId="25" xfId="0" applyFont="1" applyBorder="1" applyAlignment="1">
      <alignment vertical="center" wrapText="1"/>
    </xf>
    <xf numFmtId="0" fontId="6" fillId="0" borderId="24" xfId="0" applyFont="1" applyBorder="1" applyAlignment="1">
      <alignment vertical="center" wrapText="1"/>
    </xf>
    <xf numFmtId="0" fontId="74" fillId="9" borderId="0" xfId="0" applyFont="1" applyFill="1" applyAlignment="1">
      <alignment horizontal="center" vertical="center" wrapText="1"/>
    </xf>
    <xf numFmtId="0" fontId="11" fillId="20" borderId="95" xfId="0" applyFont="1" applyFill="1" applyBorder="1" applyAlignment="1">
      <alignment horizontal="center" vertical="center" wrapText="1"/>
    </xf>
    <xf numFmtId="0" fontId="11" fillId="21" borderId="95" xfId="0" applyFont="1" applyFill="1" applyBorder="1" applyAlignment="1">
      <alignment horizontal="center" vertical="center" wrapText="1"/>
    </xf>
    <xf numFmtId="0" fontId="6" fillId="20" borderId="95" xfId="0" applyFont="1" applyFill="1" applyBorder="1" applyAlignment="1">
      <alignment horizontal="center" vertical="center" wrapText="1"/>
    </xf>
    <xf numFmtId="0" fontId="6" fillId="5" borderId="95" xfId="0" applyFont="1" applyFill="1" applyBorder="1" applyAlignment="1">
      <alignment horizontal="center" vertical="center" wrapText="1"/>
    </xf>
    <xf numFmtId="0" fontId="6" fillId="5" borderId="95" xfId="0" applyFont="1" applyFill="1" applyBorder="1" applyAlignment="1">
      <alignment wrapText="1"/>
    </xf>
    <xf numFmtId="0" fontId="6" fillId="5" borderId="95" xfId="0" applyFont="1" applyFill="1" applyBorder="1" applyAlignment="1">
      <alignment horizontal="left" vertical="center" wrapText="1"/>
    </xf>
    <xf numFmtId="0" fontId="78" fillId="7" borderId="88" xfId="0" applyFont="1" applyFill="1" applyBorder="1" applyAlignment="1">
      <alignment wrapText="1"/>
    </xf>
    <xf numFmtId="0" fontId="79" fillId="7" borderId="88" xfId="0" applyFont="1" applyFill="1" applyBorder="1" applyAlignment="1">
      <alignment wrapText="1"/>
    </xf>
    <xf numFmtId="0" fontId="79" fillId="7" borderId="23" xfId="0" applyFont="1" applyFill="1" applyBorder="1" applyAlignment="1">
      <alignment wrapText="1"/>
    </xf>
    <xf numFmtId="0" fontId="7" fillId="9" borderId="0" xfId="0" applyFont="1" applyFill="1" applyAlignment="1">
      <alignment horizontal="center" vertical="center" wrapText="1"/>
    </xf>
    <xf numFmtId="0" fontId="11" fillId="22" borderId="95" xfId="0" applyFont="1" applyFill="1" applyBorder="1" applyAlignment="1">
      <alignment horizontal="center" vertical="center" wrapText="1"/>
    </xf>
    <xf numFmtId="0" fontId="6" fillId="5" borderId="26" xfId="0" applyFont="1" applyFill="1" applyBorder="1" applyAlignment="1">
      <alignment horizontal="justify" vertical="center" wrapText="1"/>
    </xf>
    <xf numFmtId="1" fontId="4" fillId="5" borderId="24" xfId="0" applyNumberFormat="1" applyFont="1" applyFill="1" applyBorder="1" applyAlignment="1">
      <alignment horizontal="center" vertical="center" wrapText="1"/>
    </xf>
    <xf numFmtId="1" fontId="6" fillId="5" borderId="24" xfId="0" applyNumberFormat="1" applyFont="1" applyFill="1" applyBorder="1" applyAlignment="1">
      <alignment horizontal="center" vertical="center" wrapText="1"/>
    </xf>
    <xf numFmtId="0" fontId="6" fillId="5" borderId="24"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6" fillId="5" borderId="90" xfId="0" applyFont="1" applyFill="1" applyBorder="1" applyAlignment="1">
      <alignment horizontal="justify" vertical="center" wrapText="1"/>
    </xf>
    <xf numFmtId="0" fontId="6" fillId="5" borderId="23" xfId="0" applyFont="1" applyFill="1" applyBorder="1" applyAlignment="1">
      <alignment horizontal="center" vertical="center" wrapText="1"/>
    </xf>
    <xf numFmtId="0" fontId="4" fillId="4" borderId="23" xfId="0" applyFont="1" applyFill="1" applyBorder="1" applyAlignment="1">
      <alignment horizontal="center" vertical="center" wrapText="1"/>
    </xf>
    <xf numFmtId="0" fontId="4" fillId="0" borderId="24" xfId="0" applyFont="1" applyBorder="1" applyAlignment="1" applyProtection="1">
      <alignment vertical="center" wrapText="1"/>
      <protection locked="0"/>
    </xf>
    <xf numFmtId="0" fontId="14" fillId="2" borderId="53" xfId="0" applyFont="1" applyFill="1" applyBorder="1" applyAlignment="1" applyProtection="1">
      <alignment vertical="center" wrapText="1"/>
      <protection locked="0"/>
    </xf>
    <xf numFmtId="1" fontId="4" fillId="5" borderId="23" xfId="0" applyNumberFormat="1" applyFont="1" applyFill="1" applyBorder="1" applyAlignment="1">
      <alignment horizontal="center" vertical="center" wrapText="1"/>
    </xf>
    <xf numFmtId="0" fontId="6" fillId="23" borderId="26" xfId="0" applyFont="1" applyFill="1" applyBorder="1" applyAlignment="1">
      <alignment horizontal="justify" vertical="center" wrapText="1"/>
    </xf>
    <xf numFmtId="0" fontId="33" fillId="0" borderId="53" xfId="0" applyFont="1" applyBorder="1" applyAlignment="1" applyProtection="1">
      <alignment vertical="center" wrapText="1"/>
      <protection locked="0"/>
    </xf>
    <xf numFmtId="0" fontId="6" fillId="5" borderId="24" xfId="0" applyFont="1" applyFill="1" applyBorder="1" applyAlignment="1">
      <alignment horizontal="justify" vertical="center" wrapText="1"/>
    </xf>
    <xf numFmtId="0" fontId="6" fillId="5" borderId="25" xfId="0" applyFont="1" applyFill="1" applyBorder="1" applyAlignment="1">
      <alignment horizontal="justify" vertical="center" wrapText="1"/>
    </xf>
    <xf numFmtId="0" fontId="6" fillId="5" borderId="23" xfId="0" applyFont="1" applyFill="1" applyBorder="1" applyAlignment="1">
      <alignment horizontal="justify" vertical="center" wrapText="1"/>
    </xf>
    <xf numFmtId="0" fontId="82" fillId="0" borderId="23" xfId="0" applyFont="1" applyBorder="1" applyAlignment="1">
      <alignment vertical="top" wrapText="1"/>
    </xf>
    <xf numFmtId="0" fontId="83" fillId="0" borderId="40" xfId="0" applyFont="1" applyBorder="1" applyAlignment="1">
      <alignment vertical="top" wrapText="1"/>
    </xf>
    <xf numFmtId="0" fontId="4" fillId="10" borderId="23" xfId="0" applyFont="1" applyFill="1" applyBorder="1" applyAlignment="1">
      <alignment vertical="center" wrapText="1"/>
    </xf>
    <xf numFmtId="0" fontId="6" fillId="5" borderId="23" xfId="0" applyFont="1" applyFill="1" applyBorder="1" applyAlignment="1">
      <alignment horizontal="justify" vertical="top" wrapText="1"/>
    </xf>
    <xf numFmtId="0" fontId="73" fillId="0" borderId="23" xfId="0" applyFont="1" applyBorder="1" applyAlignment="1">
      <alignment wrapText="1"/>
    </xf>
    <xf numFmtId="0" fontId="33" fillId="0" borderId="40" xfId="0" applyFont="1" applyBorder="1" applyAlignment="1">
      <alignment vertical="top" wrapText="1"/>
    </xf>
    <xf numFmtId="0" fontId="6" fillId="23" borderId="23" xfId="0" applyFont="1" applyFill="1" applyBorder="1" applyAlignment="1">
      <alignment horizontal="center" vertical="center" wrapText="1"/>
    </xf>
    <xf numFmtId="0" fontId="4" fillId="0" borderId="25" xfId="0" applyFont="1" applyBorder="1" applyAlignment="1" applyProtection="1">
      <alignment vertical="center" wrapText="1"/>
      <protection locked="0"/>
    </xf>
    <xf numFmtId="0" fontId="33" fillId="0" borderId="60" xfId="0" applyFont="1" applyBorder="1" applyAlignment="1" applyProtection="1">
      <alignment vertical="center" wrapText="1"/>
      <protection locked="0"/>
    </xf>
    <xf numFmtId="0" fontId="6" fillId="23" borderId="23" xfId="0" applyFont="1" applyFill="1" applyBorder="1" applyAlignment="1">
      <alignment horizontal="justify" vertical="center" wrapText="1"/>
    </xf>
    <xf numFmtId="0" fontId="73" fillId="0" borderId="23" xfId="0" applyFont="1" applyBorder="1" applyAlignment="1">
      <alignment vertical="top" wrapText="1"/>
    </xf>
    <xf numFmtId="0" fontId="14" fillId="0" borderId="40" xfId="0" applyFont="1" applyBorder="1" applyAlignment="1">
      <alignment vertical="top" wrapText="1"/>
    </xf>
    <xf numFmtId="0" fontId="6" fillId="5" borderId="25" xfId="0" applyFont="1" applyFill="1" applyBorder="1" applyAlignment="1">
      <alignment horizontal="justify" vertical="top" wrapText="1"/>
    </xf>
    <xf numFmtId="0" fontId="33" fillId="0" borderId="60" xfId="0" applyFont="1" applyBorder="1" applyAlignment="1">
      <alignment vertical="top" wrapText="1"/>
    </xf>
    <xf numFmtId="0" fontId="0" fillId="0" borderId="90" xfId="0" applyBorder="1" applyAlignment="1">
      <alignment vertical="top" wrapText="1"/>
    </xf>
    <xf numFmtId="0" fontId="73" fillId="0" borderId="40" xfId="0" applyFont="1" applyBorder="1" applyAlignment="1">
      <alignment vertical="top" wrapText="1"/>
    </xf>
    <xf numFmtId="0" fontId="33" fillId="0" borderId="90" xfId="0" applyFont="1" applyBorder="1" applyAlignment="1">
      <alignment vertical="top" wrapText="1"/>
    </xf>
    <xf numFmtId="0" fontId="0" fillId="0" borderId="96" xfId="0" applyBorder="1" applyAlignment="1">
      <alignment vertical="top" wrapText="1"/>
    </xf>
    <xf numFmtId="0" fontId="6" fillId="5" borderId="26" xfId="0" applyFont="1" applyFill="1" applyBorder="1" applyAlignment="1">
      <alignment vertical="center" wrapText="1"/>
    </xf>
    <xf numFmtId="0" fontId="4" fillId="0" borderId="40" xfId="0" applyFont="1" applyBorder="1" applyAlignment="1" applyProtection="1">
      <alignment vertical="center" wrapText="1"/>
      <protection locked="0"/>
    </xf>
    <xf numFmtId="0" fontId="33" fillId="0" borderId="90" xfId="0" applyFont="1" applyBorder="1" applyAlignment="1" applyProtection="1">
      <alignment vertical="center" wrapText="1"/>
      <protection locked="0"/>
    </xf>
    <xf numFmtId="0" fontId="6" fillId="5" borderId="90" xfId="0" applyFont="1" applyFill="1" applyBorder="1" applyAlignment="1">
      <alignment horizontal="center" vertical="center" wrapText="1"/>
    </xf>
    <xf numFmtId="0" fontId="6" fillId="5" borderId="41" xfId="0" applyFont="1" applyFill="1" applyBorder="1" applyAlignment="1">
      <alignment horizontal="center" vertical="center" wrapText="1"/>
    </xf>
    <xf numFmtId="0" fontId="33" fillId="0" borderId="96" xfId="0" applyFont="1" applyBorder="1" applyAlignment="1" applyProtection="1">
      <alignment vertical="center" wrapText="1"/>
      <protection locked="0"/>
    </xf>
    <xf numFmtId="0" fontId="6" fillId="5" borderId="97" xfId="0" applyFont="1" applyFill="1" applyBorder="1" applyAlignment="1">
      <alignment horizontal="center" vertical="center" wrapText="1"/>
    </xf>
    <xf numFmtId="0" fontId="84" fillId="5" borderId="25" xfId="0" applyFont="1" applyFill="1" applyBorder="1" applyAlignment="1">
      <alignment horizontal="justify" vertical="center" wrapText="1"/>
    </xf>
    <xf numFmtId="0" fontId="85" fillId="0" borderId="23" xfId="0" applyFont="1" applyBorder="1" applyAlignment="1" applyProtection="1">
      <alignment vertical="center" wrapText="1"/>
      <protection locked="0"/>
    </xf>
    <xf numFmtId="0" fontId="83" fillId="0" borderId="40" xfId="0" applyFont="1" applyBorder="1" applyAlignment="1" applyProtection="1">
      <alignment vertical="center" wrapText="1"/>
      <protection locked="0"/>
    </xf>
    <xf numFmtId="0" fontId="84" fillId="5" borderId="23" xfId="0" applyFont="1" applyFill="1" applyBorder="1" applyAlignment="1">
      <alignment horizontal="justify" vertical="top" wrapText="1"/>
    </xf>
    <xf numFmtId="0" fontId="4" fillId="0" borderId="90" xfId="0" applyFont="1" applyBorder="1" applyAlignment="1" applyProtection="1">
      <alignment vertical="center" wrapText="1"/>
      <protection locked="0"/>
    </xf>
    <xf numFmtId="0" fontId="6" fillId="23" borderId="25" xfId="0" applyFont="1" applyFill="1" applyBorder="1" applyAlignment="1">
      <alignment horizontal="justify" vertical="center" wrapText="1"/>
    </xf>
    <xf numFmtId="0" fontId="77" fillId="0" borderId="90" xfId="0" applyFont="1" applyBorder="1" applyAlignment="1">
      <alignment vertical="center" wrapText="1"/>
    </xf>
    <xf numFmtId="9" fontId="6" fillId="5" borderId="0" xfId="0" applyNumberFormat="1" applyFont="1" applyFill="1" applyAlignment="1">
      <alignment horizontal="center" vertical="center" wrapText="1"/>
    </xf>
    <xf numFmtId="0" fontId="8" fillId="5" borderId="23" xfId="0" applyFont="1" applyFill="1" applyBorder="1" applyAlignment="1">
      <alignment horizontal="center" vertical="center" wrapText="1"/>
    </xf>
    <xf numFmtId="0" fontId="81" fillId="5" borderId="24" xfId="0" applyFont="1" applyFill="1" applyBorder="1" applyAlignment="1" applyProtection="1">
      <alignment horizontal="center" vertical="center" wrapText="1"/>
      <protection locked="0"/>
    </xf>
    <xf numFmtId="0" fontId="81" fillId="5" borderId="23" xfId="0" applyFont="1" applyFill="1" applyBorder="1" applyAlignment="1" applyProtection="1">
      <alignment horizontal="center" vertical="center" wrapText="1"/>
      <protection locked="0"/>
    </xf>
    <xf numFmtId="0" fontId="6" fillId="0" borderId="79" xfId="0" applyFont="1" applyBorder="1" applyAlignment="1">
      <alignment horizontal="justify" vertical="center" wrapText="1"/>
    </xf>
    <xf numFmtId="0" fontId="6" fillId="0" borderId="23" xfId="0" applyFont="1" applyBorder="1" applyAlignment="1">
      <alignment horizontal="justify" vertical="center" wrapText="1"/>
    </xf>
    <xf numFmtId="0" fontId="53" fillId="9" borderId="4" xfId="0" applyFont="1" applyFill="1" applyBorder="1" applyAlignment="1">
      <alignment horizontal="center" vertical="center"/>
    </xf>
    <xf numFmtId="0" fontId="53" fillId="9" borderId="5" xfId="0" applyFont="1" applyFill="1" applyBorder="1" applyAlignment="1">
      <alignment horizontal="center" vertical="center"/>
    </xf>
    <xf numFmtId="0" fontId="53" fillId="9" borderId="6" xfId="0" applyFont="1" applyFill="1" applyBorder="1" applyAlignment="1">
      <alignment horizontal="center" vertical="center"/>
    </xf>
    <xf numFmtId="0" fontId="9" fillId="5" borderId="4" xfId="0" applyFont="1" applyFill="1" applyBorder="1" applyAlignment="1">
      <alignment horizontal="justify" vertical="center" wrapText="1" readingOrder="1"/>
    </xf>
    <xf numFmtId="0" fontId="9" fillId="5" borderId="5" xfId="0" applyFont="1" applyFill="1" applyBorder="1" applyAlignment="1">
      <alignment horizontal="justify" vertical="center" wrapText="1" readingOrder="1"/>
    </xf>
    <xf numFmtId="0" fontId="9" fillId="5" borderId="6" xfId="0" applyFont="1" applyFill="1" applyBorder="1" applyAlignment="1">
      <alignment horizontal="justify" vertical="center" wrapText="1" readingOrder="1"/>
    </xf>
    <xf numFmtId="0" fontId="75" fillId="0" borderId="5" xfId="0" applyFont="1" applyBorder="1" applyAlignment="1">
      <alignment horizontal="center" vertical="center" wrapText="1"/>
    </xf>
    <xf numFmtId="0" fontId="6" fillId="0" borderId="0" xfId="0" applyFont="1" applyAlignment="1">
      <alignment horizontal="center" vertical="center"/>
    </xf>
    <xf numFmtId="0" fontId="6" fillId="0" borderId="13" xfId="0" applyFont="1" applyBorder="1" applyAlignment="1">
      <alignment horizontal="center" vertical="center"/>
    </xf>
    <xf numFmtId="0" fontId="53" fillId="9" borderId="71" xfId="0" applyFont="1" applyFill="1" applyBorder="1" applyAlignment="1">
      <alignment horizontal="center" vertical="center"/>
    </xf>
    <xf numFmtId="0" fontId="53" fillId="9" borderId="72" xfId="0" applyFont="1" applyFill="1" applyBorder="1" applyAlignment="1">
      <alignment horizontal="center" vertical="center"/>
    </xf>
    <xf numFmtId="0" fontId="9" fillId="0" borderId="16" xfId="0" applyFont="1" applyBorder="1" applyAlignment="1">
      <alignment horizontal="justify" vertical="center" wrapText="1"/>
    </xf>
    <xf numFmtId="0" fontId="9" fillId="0" borderId="18"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4" xfId="0" applyFont="1" applyBorder="1" applyAlignment="1">
      <alignment horizontal="justify" vertical="center" wrapText="1"/>
    </xf>
    <xf numFmtId="0" fontId="9" fillId="0" borderId="17" xfId="0" applyFont="1" applyBorder="1" applyAlignment="1">
      <alignment horizontal="justify" vertical="center" wrapText="1"/>
    </xf>
    <xf numFmtId="0" fontId="9" fillId="0" borderId="11" xfId="0" applyFont="1" applyBorder="1" applyAlignment="1">
      <alignment horizontal="justify" vertical="center" wrapText="1"/>
    </xf>
    <xf numFmtId="0" fontId="4" fillId="0" borderId="25" xfId="0" applyFont="1" applyBorder="1" applyAlignment="1">
      <alignment horizontal="center" vertical="center" wrapText="1"/>
    </xf>
    <xf numFmtId="0" fontId="4" fillId="0" borderId="24" xfId="0" applyFont="1" applyBorder="1" applyAlignment="1">
      <alignment horizontal="center" vertical="center" wrapText="1"/>
    </xf>
    <xf numFmtId="0" fontId="33" fillId="0" borderId="25" xfId="1" applyFont="1" applyBorder="1" applyAlignment="1">
      <alignment horizontal="center" vertical="center" wrapText="1"/>
    </xf>
    <xf numFmtId="0" fontId="33" fillId="0" borderId="24" xfId="1" applyFont="1" applyBorder="1" applyAlignment="1">
      <alignment horizontal="center" vertical="center" wrapText="1"/>
    </xf>
    <xf numFmtId="0" fontId="4" fillId="0" borderId="23" xfId="0" applyFont="1" applyBorder="1" applyAlignment="1">
      <alignment horizontal="center" vertical="center" wrapText="1"/>
    </xf>
    <xf numFmtId="0" fontId="33" fillId="0" borderId="23" xfId="1" applyFont="1" applyBorder="1" applyAlignment="1">
      <alignment horizontal="center" vertical="center" wrapText="1"/>
    </xf>
    <xf numFmtId="0" fontId="4" fillId="0" borderId="26" xfId="0" applyFont="1" applyBorder="1" applyAlignment="1">
      <alignment horizontal="center" vertical="center" wrapText="1"/>
    </xf>
    <xf numFmtId="0" fontId="33" fillId="0" borderId="26" xfId="1" applyFont="1" applyBorder="1" applyAlignment="1">
      <alignment horizontal="center" vertical="center" wrapText="1"/>
    </xf>
    <xf numFmtId="0" fontId="4" fillId="0" borderId="25" xfId="0" applyFont="1" applyBorder="1" applyAlignment="1">
      <alignment horizontal="center" vertical="top" wrapText="1"/>
    </xf>
    <xf numFmtId="0" fontId="4" fillId="0" borderId="26" xfId="0" applyFont="1" applyBorder="1" applyAlignment="1">
      <alignment horizontal="center" vertical="top" wrapText="1"/>
    </xf>
    <xf numFmtId="0" fontId="4" fillId="0" borderId="24" xfId="0" applyFont="1" applyBorder="1" applyAlignment="1">
      <alignment horizontal="center" vertical="top" wrapText="1"/>
    </xf>
    <xf numFmtId="0" fontId="4" fillId="2" borderId="25"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58" fillId="0" borderId="5" xfId="0" applyFont="1" applyBorder="1" applyAlignment="1">
      <alignment horizontal="center" vertical="center" wrapText="1"/>
    </xf>
    <xf numFmtId="0" fontId="74" fillId="9" borderId="12" xfId="0" applyFont="1" applyFill="1" applyBorder="1" applyAlignment="1">
      <alignment horizontal="center" vertical="center" wrapText="1"/>
    </xf>
    <xf numFmtId="0" fontId="74" fillId="9" borderId="0" xfId="0" applyFont="1" applyFill="1" applyAlignment="1">
      <alignment horizontal="center" vertical="center" wrapText="1"/>
    </xf>
    <xf numFmtId="0" fontId="74" fillId="9" borderId="79" xfId="0" applyFont="1" applyFill="1" applyBorder="1" applyAlignment="1">
      <alignment horizontal="center" vertical="center" wrapText="1"/>
    </xf>
    <xf numFmtId="0" fontId="7" fillId="19" borderId="31" xfId="0" applyFont="1" applyFill="1" applyBorder="1" applyAlignment="1">
      <alignment horizontal="center" vertical="center" wrapText="1"/>
    </xf>
    <xf numFmtId="0" fontId="7" fillId="19" borderId="54" xfId="0" applyFont="1" applyFill="1" applyBorder="1" applyAlignment="1">
      <alignment horizontal="center" vertical="center" wrapText="1"/>
    </xf>
    <xf numFmtId="0" fontId="15" fillId="9" borderId="25" xfId="0" applyFont="1" applyFill="1" applyBorder="1" applyAlignment="1">
      <alignment horizontal="center" vertical="center" wrapText="1"/>
    </xf>
    <xf numFmtId="0" fontId="15" fillId="9" borderId="24" xfId="0" applyFont="1" applyFill="1" applyBorder="1" applyAlignment="1">
      <alignment horizontal="center" vertical="center" wrapText="1"/>
    </xf>
    <xf numFmtId="0" fontId="12" fillId="5" borderId="23" xfId="0" applyFont="1" applyFill="1" applyBorder="1" applyAlignment="1">
      <alignment horizontal="center" vertical="center" wrapText="1"/>
    </xf>
    <xf numFmtId="0" fontId="12" fillId="24" borderId="23" xfId="0" applyFont="1" applyFill="1" applyBorder="1" applyAlignment="1">
      <alignment horizontal="center" vertical="center" wrapText="1"/>
    </xf>
    <xf numFmtId="0" fontId="43" fillId="2" borderId="91" xfId="0" applyFont="1" applyFill="1" applyBorder="1" applyAlignment="1">
      <alignment horizontal="center" vertical="center" wrapText="1"/>
    </xf>
    <xf numFmtId="0" fontId="43" fillId="2" borderId="92" xfId="0" applyFont="1" applyFill="1" applyBorder="1" applyAlignment="1">
      <alignment horizontal="center" vertical="center" wrapText="1"/>
    </xf>
    <xf numFmtId="0" fontId="43" fillId="2" borderId="93" xfId="0" applyFont="1" applyFill="1" applyBorder="1" applyAlignment="1">
      <alignment horizontal="center" vertical="center" wrapText="1"/>
    </xf>
    <xf numFmtId="0" fontId="43" fillId="2" borderId="94" xfId="0" applyFont="1" applyFill="1" applyBorder="1" applyAlignment="1">
      <alignment horizontal="center" vertical="center" wrapText="1"/>
    </xf>
    <xf numFmtId="0" fontId="43" fillId="2" borderId="95" xfId="0" applyFont="1" applyFill="1" applyBorder="1" applyAlignment="1">
      <alignment horizontal="center" vertical="center" wrapText="1"/>
    </xf>
    <xf numFmtId="0" fontId="6" fillId="20" borderId="95" xfId="0" applyFont="1" applyFill="1" applyBorder="1" applyAlignment="1">
      <alignment horizontal="center" vertical="center" wrapText="1"/>
    </xf>
    <xf numFmtId="0" fontId="11" fillId="20" borderId="95" xfId="0" applyFont="1" applyFill="1" applyBorder="1" applyAlignment="1">
      <alignment horizontal="center" vertical="center" wrapText="1"/>
    </xf>
    <xf numFmtId="0" fontId="6" fillId="5" borderId="95" xfId="0" applyFont="1" applyFill="1" applyBorder="1" applyAlignment="1">
      <alignment horizontal="center" vertical="center" wrapText="1"/>
    </xf>
    <xf numFmtId="0" fontId="11" fillId="21" borderId="9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5" borderId="25" xfId="0" applyFont="1" applyFill="1" applyBorder="1" applyAlignment="1">
      <alignment horizontal="center" vertical="center" wrapText="1"/>
    </xf>
    <xf numFmtId="0" fontId="4" fillId="5" borderId="54" xfId="0" applyFont="1" applyFill="1" applyBorder="1"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54" xfId="0" applyFont="1" applyFill="1" applyBorder="1" applyAlignment="1">
      <alignment horizontal="center" vertical="center" wrapText="1"/>
    </xf>
    <xf numFmtId="0" fontId="6" fillId="5" borderId="79" xfId="0" applyFont="1" applyFill="1" applyBorder="1" applyAlignment="1">
      <alignment horizontal="center" vertical="center" wrapText="1"/>
    </xf>
    <xf numFmtId="0" fontId="6" fillId="5" borderId="88" xfId="0" applyFont="1" applyFill="1" applyBorder="1" applyAlignment="1">
      <alignment horizontal="center" vertical="center" wrapText="1"/>
    </xf>
    <xf numFmtId="0" fontId="0" fillId="0" borderId="63" xfId="0" applyBorder="1" applyAlignment="1">
      <alignment horizontal="center" wrapText="1"/>
    </xf>
    <xf numFmtId="0" fontId="0" fillId="0" borderId="66" xfId="0" applyBorder="1" applyAlignment="1">
      <alignment horizontal="center" wrapText="1"/>
    </xf>
    <xf numFmtId="0" fontId="0" fillId="0" borderId="68" xfId="0" applyBorder="1" applyAlignment="1">
      <alignment horizontal="center" wrapText="1"/>
    </xf>
    <xf numFmtId="0" fontId="54" fillId="0" borderId="64"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69" xfId="0" applyFont="1" applyBorder="1" applyAlignment="1">
      <alignment horizontal="center" vertical="center" wrapText="1"/>
    </xf>
    <xf numFmtId="0" fontId="9" fillId="0" borderId="65" xfId="0" applyFont="1" applyBorder="1" applyAlignment="1">
      <alignment horizontal="right" wrapText="1"/>
    </xf>
    <xf numFmtId="0" fontId="9" fillId="0" borderId="67" xfId="0" applyFont="1" applyBorder="1" applyAlignment="1">
      <alignment horizontal="right"/>
    </xf>
    <xf numFmtId="0" fontId="9" fillId="0" borderId="70" xfId="0" applyFont="1" applyBorder="1" applyAlignment="1">
      <alignment horizontal="right"/>
    </xf>
    <xf numFmtId="0" fontId="16" fillId="9" borderId="4" xfId="2" applyFont="1" applyFill="1" applyBorder="1" applyAlignment="1">
      <alignment horizontal="center" vertical="center" wrapText="1"/>
    </xf>
    <xf numFmtId="0" fontId="16" fillId="9" borderId="5" xfId="2" applyFont="1" applyFill="1" applyBorder="1" applyAlignment="1">
      <alignment horizontal="center" vertical="center" wrapText="1"/>
    </xf>
    <xf numFmtId="0" fontId="16" fillId="9" borderId="6" xfId="2" applyFont="1" applyFill="1" applyBorder="1" applyAlignment="1">
      <alignment horizontal="center" vertical="center" wrapText="1"/>
    </xf>
    <xf numFmtId="0" fontId="17" fillId="0" borderId="16" xfId="2" quotePrefix="1" applyFont="1" applyBorder="1" applyAlignment="1">
      <alignment horizontal="left" vertical="center" wrapText="1"/>
    </xf>
    <xf numFmtId="0" fontId="17" fillId="0" borderId="17" xfId="2" quotePrefix="1" applyFont="1" applyBorder="1" applyAlignment="1">
      <alignment horizontal="left" vertical="center" wrapText="1"/>
    </xf>
    <xf numFmtId="0" fontId="17" fillId="0" borderId="18" xfId="2" quotePrefix="1" applyFont="1" applyBorder="1" applyAlignment="1">
      <alignment horizontal="left" vertical="center" wrapText="1"/>
    </xf>
    <xf numFmtId="0" fontId="17" fillId="0" borderId="30" xfId="2" quotePrefix="1" applyFont="1" applyBorder="1" applyAlignment="1">
      <alignment horizontal="left" vertical="center" wrapText="1"/>
    </xf>
    <xf numFmtId="0" fontId="17" fillId="0" borderId="31" xfId="2" quotePrefix="1" applyFont="1" applyBorder="1" applyAlignment="1">
      <alignment horizontal="left" vertical="center" wrapText="1"/>
    </xf>
    <xf numFmtId="0" fontId="17" fillId="0" borderId="32" xfId="2" quotePrefix="1" applyFont="1" applyBorder="1" applyAlignment="1">
      <alignment horizontal="left" vertical="center" wrapText="1"/>
    </xf>
    <xf numFmtId="0" fontId="19" fillId="5" borderId="33" xfId="2" quotePrefix="1" applyFont="1" applyFill="1" applyBorder="1" applyAlignment="1">
      <alignment horizontal="left" vertical="top" wrapText="1"/>
    </xf>
    <xf numFmtId="0" fontId="20" fillId="5" borderId="34" xfId="2" quotePrefix="1" applyFont="1" applyFill="1" applyBorder="1" applyAlignment="1">
      <alignment horizontal="left" vertical="top" wrapText="1"/>
    </xf>
    <xf numFmtId="0" fontId="20" fillId="5" borderId="35" xfId="2" quotePrefix="1" applyFont="1" applyFill="1" applyBorder="1" applyAlignment="1">
      <alignment horizontal="left" vertical="top" wrapText="1"/>
    </xf>
    <xf numFmtId="0" fontId="17" fillId="5" borderId="40" xfId="2" applyFont="1" applyFill="1" applyBorder="1" applyAlignment="1">
      <alignment horizontal="center" vertical="center" wrapText="1"/>
    </xf>
    <xf numFmtId="0" fontId="17" fillId="5" borderId="37" xfId="2" applyFont="1" applyFill="1" applyBorder="1" applyAlignment="1">
      <alignment horizontal="center" vertical="center" wrapText="1"/>
    </xf>
    <xf numFmtId="0" fontId="17" fillId="5" borderId="41" xfId="2" applyFont="1" applyFill="1" applyBorder="1" applyAlignment="1">
      <alignment horizontal="center" vertical="center" wrapText="1"/>
    </xf>
    <xf numFmtId="0" fontId="17" fillId="5" borderId="40" xfId="2" applyFont="1" applyFill="1" applyBorder="1" applyAlignment="1">
      <alignment horizontal="center" vertical="top" wrapText="1"/>
    </xf>
    <xf numFmtId="0" fontId="17" fillId="5" borderId="37" xfId="2" applyFont="1" applyFill="1" applyBorder="1" applyAlignment="1">
      <alignment horizontal="center" vertical="top" wrapText="1"/>
    </xf>
    <xf numFmtId="0" fontId="17" fillId="5" borderId="41" xfId="2" applyFont="1" applyFill="1" applyBorder="1" applyAlignment="1">
      <alignment horizontal="center" vertical="top" wrapText="1"/>
    </xf>
    <xf numFmtId="0" fontId="21" fillId="5" borderId="30" xfId="2" quotePrefix="1" applyFont="1" applyFill="1" applyBorder="1" applyAlignment="1">
      <alignment horizontal="justify" vertical="center" wrapText="1"/>
    </xf>
    <xf numFmtId="0" fontId="21" fillId="5" borderId="31" xfId="2" quotePrefix="1" applyFont="1" applyFill="1" applyBorder="1" applyAlignment="1">
      <alignment horizontal="justify" vertical="center" wrapText="1"/>
    </xf>
    <xf numFmtId="0" fontId="21" fillId="5" borderId="32" xfId="2" quotePrefix="1" applyFont="1" applyFill="1" applyBorder="1" applyAlignment="1">
      <alignment horizontal="justify" vertical="center" wrapText="1"/>
    </xf>
    <xf numFmtId="0" fontId="22" fillId="18" borderId="33" xfId="2" quotePrefix="1" applyFont="1" applyFill="1" applyBorder="1" applyAlignment="1">
      <alignment horizontal="center" vertical="center" wrapText="1"/>
    </xf>
    <xf numFmtId="0" fontId="22" fillId="18" borderId="34" xfId="2" quotePrefix="1" applyFont="1" applyFill="1" applyBorder="1" applyAlignment="1">
      <alignment horizontal="center" vertical="center" wrapText="1"/>
    </xf>
    <xf numFmtId="0" fontId="22" fillId="18" borderId="35" xfId="2" quotePrefix="1" applyFont="1" applyFill="1" applyBorder="1" applyAlignment="1">
      <alignment horizontal="center" vertical="center" wrapText="1"/>
    </xf>
    <xf numFmtId="0" fontId="21" fillId="0" borderId="36" xfId="2" quotePrefix="1" applyFont="1" applyBorder="1" applyAlignment="1">
      <alignment horizontal="center" vertical="top" wrapText="1"/>
    </xf>
    <xf numFmtId="0" fontId="21" fillId="0" borderId="37" xfId="2" quotePrefix="1" applyFont="1" applyBorder="1" applyAlignment="1">
      <alignment horizontal="center" vertical="top" wrapText="1"/>
    </xf>
    <xf numFmtId="0" fontId="21" fillId="0" borderId="20" xfId="2" quotePrefix="1" applyFont="1" applyBorder="1" applyAlignment="1">
      <alignment horizontal="center" vertical="top" wrapText="1"/>
    </xf>
    <xf numFmtId="0" fontId="19" fillId="5" borderId="34" xfId="2" quotePrefix="1" applyFont="1" applyFill="1" applyBorder="1" applyAlignment="1">
      <alignment horizontal="left" vertical="top" wrapText="1"/>
    </xf>
    <xf numFmtId="0" fontId="19" fillId="5" borderId="35" xfId="2" quotePrefix="1" applyFont="1" applyFill="1" applyBorder="1" applyAlignment="1">
      <alignment horizontal="left" vertical="top" wrapText="1"/>
    </xf>
    <xf numFmtId="0" fontId="24" fillId="11" borderId="80" xfId="2" applyFont="1" applyFill="1" applyBorder="1" applyAlignment="1">
      <alignment horizontal="center" vertical="center" wrapText="1"/>
    </xf>
    <xf numFmtId="0" fontId="24" fillId="11" borderId="0" xfId="2" applyFont="1" applyFill="1" applyAlignment="1">
      <alignment horizontal="center" vertical="center" wrapText="1"/>
    </xf>
    <xf numFmtId="0" fontId="17" fillId="5" borderId="23" xfId="2" applyFont="1" applyFill="1" applyBorder="1" applyAlignment="1">
      <alignment horizontal="center" vertical="center" wrapText="1"/>
    </xf>
    <xf numFmtId="0" fontId="25" fillId="5" borderId="23" xfId="3" applyFont="1" applyFill="1" applyBorder="1" applyAlignment="1">
      <alignment horizontal="left" vertical="center" wrapText="1" readingOrder="1"/>
    </xf>
    <xf numFmtId="0" fontId="19" fillId="5" borderId="56" xfId="2" quotePrefix="1" applyFont="1" applyFill="1" applyBorder="1" applyAlignment="1">
      <alignment horizontal="left" vertical="top" wrapText="1"/>
    </xf>
    <xf numFmtId="0" fontId="19" fillId="5" borderId="57" xfId="2" quotePrefix="1" applyFont="1" applyFill="1" applyBorder="1" applyAlignment="1">
      <alignment horizontal="left" vertical="top" wrapText="1"/>
    </xf>
    <xf numFmtId="0" fontId="19" fillId="5" borderId="58" xfId="2" quotePrefix="1" applyFont="1" applyFill="1" applyBorder="1" applyAlignment="1">
      <alignment horizontal="left" vertical="top" wrapText="1"/>
    </xf>
    <xf numFmtId="0" fontId="24" fillId="11" borderId="23" xfId="3" applyFont="1" applyFill="1" applyBorder="1" applyAlignment="1">
      <alignment horizontal="center" vertical="center" wrapText="1"/>
    </xf>
    <xf numFmtId="0" fontId="24" fillId="11" borderId="23" xfId="2" applyFont="1" applyFill="1" applyBorder="1" applyAlignment="1">
      <alignment horizontal="center" vertical="center" wrapText="1"/>
    </xf>
    <xf numFmtId="0" fontId="25" fillId="5" borderId="23" xfId="0" applyFont="1" applyFill="1" applyBorder="1" applyAlignment="1">
      <alignment horizontal="left" vertical="center" wrapText="1"/>
    </xf>
    <xf numFmtId="0" fontId="19" fillId="5" borderId="38" xfId="2" quotePrefix="1" applyFont="1" applyFill="1" applyBorder="1" applyAlignment="1">
      <alignment horizontal="left" vertical="top" wrapText="1"/>
    </xf>
    <xf numFmtId="0" fontId="19" fillId="5" borderId="23" xfId="2" quotePrefix="1" applyFont="1" applyFill="1" applyBorder="1" applyAlignment="1">
      <alignment horizontal="left" vertical="top" wrapText="1"/>
    </xf>
    <xf numFmtId="0" fontId="19" fillId="5" borderId="39" xfId="2" quotePrefix="1" applyFont="1" applyFill="1" applyBorder="1" applyAlignment="1">
      <alignment horizontal="left" vertical="top" wrapText="1"/>
    </xf>
    <xf numFmtId="0" fontId="19" fillId="5" borderId="12" xfId="2" quotePrefix="1" applyFont="1" applyFill="1" applyBorder="1" applyAlignment="1">
      <alignment horizontal="left" vertical="top" wrapText="1"/>
    </xf>
    <xf numFmtId="0" fontId="19" fillId="5" borderId="0" xfId="2" quotePrefix="1" applyFont="1" applyFill="1" applyAlignment="1">
      <alignment horizontal="left" vertical="top" wrapText="1"/>
    </xf>
    <xf numFmtId="0" fontId="19" fillId="5" borderId="13" xfId="2" quotePrefix="1" applyFont="1" applyFill="1" applyBorder="1" applyAlignment="1">
      <alignment horizontal="left" vertical="top" wrapText="1"/>
    </xf>
    <xf numFmtId="0" fontId="19" fillId="5" borderId="36" xfId="2" quotePrefix="1" applyFont="1" applyFill="1" applyBorder="1" applyAlignment="1">
      <alignment horizontal="left" vertical="top" wrapText="1"/>
    </xf>
    <xf numFmtId="0" fontId="19" fillId="5" borderId="37" xfId="2" quotePrefix="1" applyFont="1" applyFill="1" applyBorder="1" applyAlignment="1">
      <alignment horizontal="left" vertical="top" wrapText="1"/>
    </xf>
    <xf numFmtId="0" fontId="19" fillId="5" borderId="20" xfId="2" quotePrefix="1" applyFont="1" applyFill="1" applyBorder="1" applyAlignment="1">
      <alignment horizontal="left" vertical="top" wrapText="1"/>
    </xf>
    <xf numFmtId="0" fontId="17" fillId="5" borderId="23" xfId="2" applyFont="1" applyFill="1" applyBorder="1" applyAlignment="1">
      <alignment horizontal="justify" vertical="center" wrapText="1"/>
    </xf>
    <xf numFmtId="0" fontId="30" fillId="11" borderId="23" xfId="3" applyFont="1" applyFill="1" applyBorder="1" applyAlignment="1">
      <alignment horizontal="center" vertical="center" wrapText="1"/>
    </xf>
    <xf numFmtId="0" fontId="30" fillId="11" borderId="23" xfId="2" applyFont="1" applyFill="1" applyBorder="1" applyAlignment="1">
      <alignment horizontal="center" vertical="center" wrapText="1"/>
    </xf>
    <xf numFmtId="49" fontId="14" fillId="0" borderId="40" xfId="1" applyNumberFormat="1" applyFont="1" applyBorder="1" applyAlignment="1">
      <alignment horizontal="center" vertical="center" wrapText="1"/>
    </xf>
    <xf numFmtId="49" fontId="14" fillId="0" borderId="41" xfId="1" applyNumberFormat="1" applyFont="1" applyBorder="1" applyAlignment="1">
      <alignment horizontal="center" vertical="center" wrapText="1"/>
    </xf>
    <xf numFmtId="0" fontId="32" fillId="0" borderId="47" xfId="1" applyFont="1" applyBorder="1" applyAlignment="1" applyProtection="1">
      <alignment horizontal="left" vertical="center" wrapText="1"/>
      <protection locked="0"/>
    </xf>
    <xf numFmtId="0" fontId="32" fillId="0" borderId="49" xfId="1" applyFont="1" applyBorder="1" applyAlignment="1" applyProtection="1">
      <alignment horizontal="left" vertical="center" wrapText="1"/>
      <protection locked="0"/>
    </xf>
    <xf numFmtId="0" fontId="33" fillId="0" borderId="23" xfId="1" applyFont="1" applyBorder="1" applyAlignment="1" applyProtection="1">
      <alignment horizontal="left" vertical="justify" wrapText="1"/>
      <protection locked="0"/>
    </xf>
    <xf numFmtId="0" fontId="33" fillId="0" borderId="39" xfId="1" applyFont="1" applyBorder="1" applyAlignment="1" applyProtection="1">
      <alignment horizontal="left" vertical="justify" wrapText="1"/>
      <protection locked="0"/>
    </xf>
    <xf numFmtId="0" fontId="0" fillId="5" borderId="4" xfId="0" applyFill="1" applyBorder="1" applyAlignment="1">
      <alignment horizontal="center" wrapText="1"/>
    </xf>
    <xf numFmtId="0" fontId="0" fillId="5" borderId="73" xfId="0" applyFill="1" applyBorder="1" applyAlignment="1">
      <alignment horizontal="center" wrapText="1"/>
    </xf>
    <xf numFmtId="0" fontId="54" fillId="0" borderId="74" xfId="0" applyFont="1" applyBorder="1" applyAlignment="1">
      <alignment horizontal="center" vertical="center" wrapText="1"/>
    </xf>
    <xf numFmtId="0" fontId="54" fillId="0" borderId="5" xfId="0" applyFont="1" applyBorder="1" applyAlignment="1">
      <alignment horizontal="center" vertical="center" wrapText="1"/>
    </xf>
    <xf numFmtId="0" fontId="54" fillId="0" borderId="73" xfId="0" applyFont="1" applyBorder="1" applyAlignment="1">
      <alignment horizontal="center" vertical="center" wrapText="1"/>
    </xf>
    <xf numFmtId="49" fontId="7" fillId="9" borderId="4" xfId="0" applyNumberFormat="1" applyFont="1" applyFill="1" applyBorder="1" applyAlignment="1">
      <alignment horizontal="center" vertical="center" wrapText="1"/>
    </xf>
    <xf numFmtId="49" fontId="7" fillId="9" borderId="6" xfId="0" applyNumberFormat="1" applyFont="1" applyFill="1" applyBorder="1" applyAlignment="1">
      <alignment horizontal="center" vertical="center" wrapText="1"/>
    </xf>
    <xf numFmtId="49" fontId="7" fillId="9" borderId="10" xfId="0" applyNumberFormat="1" applyFont="1" applyFill="1" applyBorder="1" applyAlignment="1">
      <alignment horizontal="center" vertical="center" wrapText="1"/>
    </xf>
    <xf numFmtId="49" fontId="7" fillId="9" borderId="11" xfId="0" applyNumberFormat="1" applyFont="1" applyFill="1" applyBorder="1" applyAlignment="1">
      <alignment horizontal="center" vertical="center" wrapText="1"/>
    </xf>
    <xf numFmtId="49" fontId="7" fillId="9" borderId="14" xfId="0" applyNumberFormat="1" applyFont="1" applyFill="1" applyBorder="1" applyAlignment="1">
      <alignment horizontal="center" vertical="center"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37" fillId="13" borderId="4" xfId="0" applyFont="1" applyFill="1" applyBorder="1" applyAlignment="1">
      <alignment horizontal="center"/>
    </xf>
    <xf numFmtId="0" fontId="37" fillId="13" borderId="6" xfId="0" applyFont="1" applyFill="1" applyBorder="1" applyAlignment="1">
      <alignment horizontal="center"/>
    </xf>
    <xf numFmtId="0" fontId="6" fillId="0" borderId="24" xfId="0" applyFont="1" applyBorder="1" applyAlignment="1">
      <alignment horizontal="center"/>
    </xf>
    <xf numFmtId="0" fontId="55" fillId="12" borderId="4" xfId="1" applyFont="1" applyFill="1" applyBorder="1" applyAlignment="1">
      <alignment horizontal="center"/>
    </xf>
    <xf numFmtId="0" fontId="55" fillId="12" borderId="5" xfId="1" applyFont="1" applyFill="1" applyBorder="1" applyAlignment="1">
      <alignment horizontal="center"/>
    </xf>
    <xf numFmtId="0" fontId="9" fillId="0" borderId="5" xfId="0" applyFont="1" applyBorder="1" applyAlignment="1">
      <alignment horizontal="right" wrapText="1"/>
    </xf>
    <xf numFmtId="0" fontId="9" fillId="0" borderId="6" xfId="0" applyFont="1" applyBorder="1" applyAlignment="1">
      <alignment horizontal="right"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19" xfId="0" applyFont="1" applyBorder="1" applyAlignment="1">
      <alignment horizontal="center" vertical="center" wrapText="1"/>
    </xf>
    <xf numFmtId="0" fontId="33" fillId="5" borderId="47" xfId="1" applyFont="1" applyFill="1" applyBorder="1" applyAlignment="1">
      <alignment horizontal="left" vertical="center" wrapText="1"/>
    </xf>
    <xf numFmtId="0" fontId="7" fillId="9" borderId="4"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40" fillId="0" borderId="16" xfId="1" applyFont="1" applyBorder="1" applyAlignment="1">
      <alignment horizontal="center" vertical="center" wrapText="1"/>
    </xf>
    <xf numFmtId="0" fontId="40" fillId="0" borderId="17" xfId="1" applyFont="1" applyBorder="1" applyAlignment="1">
      <alignment horizontal="center" vertical="center" wrapText="1"/>
    </xf>
    <xf numFmtId="0" fontId="40" fillId="0" borderId="18" xfId="1" applyFont="1" applyBorder="1" applyAlignment="1">
      <alignment horizontal="center" vertical="center" wrapText="1"/>
    </xf>
    <xf numFmtId="0" fontId="5" fillId="0" borderId="46"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13" fillId="0" borderId="47" xfId="1" applyFont="1" applyBorder="1" applyAlignment="1">
      <alignment horizontal="center" vertical="center" wrapText="1"/>
    </xf>
    <xf numFmtId="0" fontId="13" fillId="0" borderId="49" xfId="1" applyFont="1" applyBorder="1" applyAlignment="1">
      <alignment horizontal="center" vertical="center" wrapText="1"/>
    </xf>
    <xf numFmtId="0" fontId="54" fillId="0" borderId="23" xfId="1" applyFont="1" applyBorder="1" applyAlignment="1">
      <alignment horizontal="center" vertical="center" wrapText="1"/>
    </xf>
    <xf numFmtId="0" fontId="65" fillId="0" borderId="47" xfId="1" applyFont="1" applyBorder="1" applyAlignment="1">
      <alignment horizontal="center" vertical="center" wrapText="1"/>
    </xf>
    <xf numFmtId="0" fontId="65" fillId="0" borderId="49" xfId="1" applyFont="1" applyBorder="1" applyAlignment="1">
      <alignment horizontal="center" vertical="center" wrapText="1"/>
    </xf>
    <xf numFmtId="0" fontId="65" fillId="0" borderId="38" xfId="1" applyFont="1" applyBorder="1" applyAlignment="1">
      <alignment horizontal="center" vertical="center" textRotation="90" wrapText="1"/>
    </xf>
    <xf numFmtId="0" fontId="65" fillId="0" borderId="56" xfId="1" applyFont="1" applyBorder="1" applyAlignment="1">
      <alignment horizontal="center" vertical="center" textRotation="90" wrapText="1"/>
    </xf>
    <xf numFmtId="0" fontId="13" fillId="0" borderId="36" xfId="1" applyFont="1" applyBorder="1" applyAlignment="1">
      <alignment horizontal="center" vertical="center" textRotation="90" wrapText="1"/>
    </xf>
    <xf numFmtId="0" fontId="13" fillId="0" borderId="59" xfId="1" applyFont="1" applyBorder="1" applyAlignment="1">
      <alignment horizontal="center" vertical="center" textRotation="90" wrapText="1"/>
    </xf>
    <xf numFmtId="0" fontId="35" fillId="5" borderId="47" xfId="1" applyFont="1" applyFill="1" applyBorder="1" applyAlignment="1">
      <alignment horizontal="center" vertical="center" wrapText="1"/>
    </xf>
    <xf numFmtId="0" fontId="67" fillId="12" borderId="4" xfId="1" applyFont="1" applyFill="1" applyBorder="1" applyAlignment="1">
      <alignment horizontal="center"/>
    </xf>
    <xf numFmtId="0" fontId="67" fillId="12" borderId="5" xfId="1" applyFont="1" applyFill="1" applyBorder="1" applyAlignment="1">
      <alignment horizontal="center"/>
    </xf>
    <xf numFmtId="0" fontId="67" fillId="12" borderId="6" xfId="1" applyFont="1" applyFill="1" applyBorder="1" applyAlignment="1">
      <alignment horizontal="center"/>
    </xf>
    <xf numFmtId="0" fontId="35" fillId="12" borderId="4" xfId="1" applyFont="1" applyFill="1" applyBorder="1" applyAlignment="1">
      <alignment horizontal="center" vertical="center"/>
    </xf>
    <xf numFmtId="0" fontId="35" fillId="12" borderId="5" xfId="1" applyFont="1" applyFill="1" applyBorder="1" applyAlignment="1">
      <alignment horizontal="center" vertical="center"/>
    </xf>
    <xf numFmtId="0" fontId="32" fillId="0" borderId="4" xfId="1" applyFont="1" applyBorder="1" applyAlignment="1">
      <alignment horizontal="center" vertical="center" wrapText="1"/>
    </xf>
    <xf numFmtId="0" fontId="32" fillId="0" borderId="5" xfId="1" applyFont="1" applyBorder="1" applyAlignment="1">
      <alignment horizontal="center" vertical="center" wrapText="1"/>
    </xf>
    <xf numFmtId="9" fontId="52" fillId="0" borderId="76" xfId="1" applyNumberFormat="1" applyFont="1" applyBorder="1" applyAlignment="1">
      <alignment horizontal="center" vertical="center" wrapText="1"/>
    </xf>
    <xf numFmtId="9" fontId="52" fillId="0" borderId="26" xfId="1" applyNumberFormat="1" applyFont="1" applyBorder="1" applyAlignment="1">
      <alignment horizontal="center" vertical="center" wrapText="1"/>
    </xf>
    <xf numFmtId="9" fontId="52" fillId="0" borderId="24" xfId="1" applyNumberFormat="1" applyFont="1" applyBorder="1" applyAlignment="1">
      <alignment horizontal="center" vertical="center" wrapText="1"/>
    </xf>
    <xf numFmtId="0" fontId="39" fillId="0" borderId="23" xfId="1" applyFont="1" applyBorder="1" applyAlignment="1">
      <alignment horizontal="center" vertical="center" wrapText="1"/>
    </xf>
    <xf numFmtId="0" fontId="40" fillId="0" borderId="23" xfId="1" applyFont="1" applyBorder="1" applyAlignment="1">
      <alignment horizontal="center" vertical="center" wrapText="1"/>
    </xf>
    <xf numFmtId="9" fontId="40" fillId="0" borderId="23" xfId="1" applyNumberFormat="1" applyFont="1" applyBorder="1" applyAlignment="1">
      <alignment horizontal="center" vertical="center" wrapText="1"/>
    </xf>
    <xf numFmtId="9" fontId="40" fillId="0" borderId="53" xfId="1" applyNumberFormat="1" applyFont="1" applyBorder="1" applyAlignment="1">
      <alignment horizontal="center" vertical="center" wrapText="1"/>
    </xf>
    <xf numFmtId="9" fontId="40" fillId="0" borderId="31" xfId="1" applyNumberFormat="1" applyFont="1" applyBorder="1" applyAlignment="1">
      <alignment horizontal="center" vertical="center" wrapText="1"/>
    </xf>
    <xf numFmtId="9" fontId="40" fillId="0" borderId="54" xfId="1" applyNumberFormat="1" applyFont="1" applyBorder="1" applyAlignment="1">
      <alignment horizontal="center" vertical="center" wrapText="1"/>
    </xf>
    <xf numFmtId="0" fontId="33" fillId="0" borderId="0" xfId="1" applyFont="1" applyAlignment="1">
      <alignment horizontal="left" vertical="center" wrapText="1"/>
    </xf>
    <xf numFmtId="0" fontId="33" fillId="0" borderId="46" xfId="1" applyFont="1" applyBorder="1" applyAlignment="1">
      <alignment horizontal="center" vertical="center" wrapText="1"/>
    </xf>
    <xf numFmtId="0" fontId="33" fillId="0" borderId="38" xfId="1" applyFont="1" applyBorder="1" applyAlignment="1">
      <alignment horizontal="center" vertical="center" wrapText="1"/>
    </xf>
    <xf numFmtId="0" fontId="33" fillId="0" borderId="86" xfId="1" applyFont="1" applyBorder="1" applyAlignment="1">
      <alignment horizontal="center" vertical="center" wrapText="1"/>
    </xf>
    <xf numFmtId="0" fontId="33" fillId="0" borderId="56" xfId="1" applyFont="1" applyBorder="1" applyAlignment="1">
      <alignment horizontal="center" vertical="center" wrapText="1"/>
    </xf>
    <xf numFmtId="9" fontId="33" fillId="0" borderId="2" xfId="5" applyFont="1" applyBorder="1" applyAlignment="1">
      <alignment horizontal="center" vertical="center" wrapText="1"/>
    </xf>
    <xf numFmtId="9" fontId="33" fillId="0" borderId="15" xfId="5" applyFont="1" applyBorder="1" applyAlignment="1">
      <alignment horizontal="center" vertical="center" wrapText="1"/>
    </xf>
    <xf numFmtId="9" fontId="33" fillId="0" borderId="3" xfId="5" applyFont="1" applyBorder="1" applyAlignment="1">
      <alignment horizontal="center" vertical="center" wrapText="1"/>
    </xf>
    <xf numFmtId="9" fontId="33" fillId="0" borderId="83" xfId="5" applyFont="1" applyBorder="1" applyAlignment="1">
      <alignment horizontal="center" vertical="center" wrapText="1"/>
    </xf>
    <xf numFmtId="9" fontId="33" fillId="0" borderId="84" xfId="5" applyFont="1" applyBorder="1" applyAlignment="1">
      <alignment horizontal="center" vertical="center" wrapText="1"/>
    </xf>
    <xf numFmtId="9" fontId="33" fillId="0" borderId="85" xfId="5" applyFont="1" applyBorder="1" applyAlignment="1">
      <alignment horizontal="center" vertical="center" wrapText="1"/>
    </xf>
    <xf numFmtId="9" fontId="8" fillId="0" borderId="82" xfId="0" applyNumberFormat="1" applyFont="1" applyBorder="1" applyAlignment="1">
      <alignment horizontal="center" vertical="center" wrapText="1"/>
    </xf>
    <xf numFmtId="9" fontId="8" fillId="0" borderId="41" xfId="0" applyNumberFormat="1" applyFont="1" applyBorder="1" applyAlignment="1">
      <alignment horizontal="center" vertical="center" wrapText="1"/>
    </xf>
    <xf numFmtId="9" fontId="8" fillId="0" borderId="88" xfId="0" applyNumberFormat="1" applyFont="1" applyBorder="1" applyAlignment="1">
      <alignment horizontal="center" vertical="center" wrapText="1"/>
    </xf>
    <xf numFmtId="9" fontId="8" fillId="0" borderId="89" xfId="0" applyNumberFormat="1" applyFont="1" applyBorder="1" applyAlignment="1">
      <alignment horizontal="center" vertical="center" wrapText="1"/>
    </xf>
    <xf numFmtId="9" fontId="8" fillId="0" borderId="49" xfId="0" applyNumberFormat="1" applyFont="1" applyBorder="1" applyAlignment="1">
      <alignment horizontal="center" vertical="center" wrapText="1"/>
    </xf>
    <xf numFmtId="9" fontId="8" fillId="0" borderId="39" xfId="0" applyNumberFormat="1" applyFont="1" applyBorder="1" applyAlignment="1">
      <alignment horizontal="center" vertical="center" wrapText="1"/>
    </xf>
    <xf numFmtId="9" fontId="8" fillId="0" borderId="61" xfId="0" applyNumberFormat="1" applyFont="1" applyBorder="1" applyAlignment="1">
      <alignment horizontal="center" vertical="center" wrapText="1"/>
    </xf>
    <xf numFmtId="9" fontId="8" fillId="0" borderId="58" xfId="0" applyNumberFormat="1" applyFont="1" applyBorder="1" applyAlignment="1">
      <alignment horizontal="center" vertical="center" wrapText="1"/>
    </xf>
    <xf numFmtId="0" fontId="43" fillId="9" borderId="30" xfId="0" applyFont="1" applyFill="1" applyBorder="1" applyAlignment="1">
      <alignment horizontal="center" vertical="center" wrapText="1"/>
    </xf>
    <xf numFmtId="0" fontId="43" fillId="9" borderId="31" xfId="0" applyFont="1" applyFill="1" applyBorder="1" applyAlignment="1">
      <alignment horizontal="center" vertical="center" wrapText="1"/>
    </xf>
    <xf numFmtId="0" fontId="43" fillId="9" borderId="32" xfId="0" applyFont="1" applyFill="1" applyBorder="1" applyAlignment="1">
      <alignment horizontal="center" vertical="center" wrapText="1"/>
    </xf>
    <xf numFmtId="9" fontId="8" fillId="0" borderId="47" xfId="0" applyNumberFormat="1" applyFont="1" applyBorder="1" applyAlignment="1">
      <alignment horizontal="center" vertical="center" wrapText="1"/>
    </xf>
    <xf numFmtId="9" fontId="8" fillId="0" borderId="23" xfId="0" applyNumberFormat="1" applyFont="1" applyBorder="1" applyAlignment="1">
      <alignment horizontal="center" vertical="center" wrapText="1"/>
    </xf>
    <xf numFmtId="9" fontId="8" fillId="0" borderId="25" xfId="0" applyNumberFormat="1" applyFont="1" applyBorder="1" applyAlignment="1">
      <alignment horizontal="center" vertical="center" wrapText="1"/>
    </xf>
    <xf numFmtId="9" fontId="8" fillId="0" borderId="57" xfId="0" applyNumberFormat="1" applyFont="1" applyBorder="1" applyAlignment="1">
      <alignment horizontal="center" vertical="center" wrapText="1"/>
    </xf>
    <xf numFmtId="0" fontId="33" fillId="0" borderId="52" xfId="1" applyFont="1" applyBorder="1" applyAlignment="1">
      <alignment horizontal="center" vertical="center" wrapText="1"/>
    </xf>
    <xf numFmtId="9" fontId="8" fillId="0" borderId="24" xfId="0" applyNumberFormat="1" applyFont="1" applyBorder="1" applyAlignment="1">
      <alignment horizontal="center" vertical="center" wrapText="1"/>
    </xf>
    <xf numFmtId="9" fontId="8" fillId="0" borderId="55" xfId="0" applyNumberFormat="1" applyFont="1" applyBorder="1" applyAlignment="1">
      <alignment horizontal="center" vertical="center" wrapText="1"/>
    </xf>
    <xf numFmtId="0" fontId="0" fillId="0" borderId="4"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0" fillId="5" borderId="4" xfId="0"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4" fillId="5" borderId="4" xfId="0" applyFont="1" applyFill="1" applyBorder="1" applyAlignment="1" applyProtection="1">
      <alignment horizontal="center" vertical="center"/>
      <protection hidden="1"/>
    </xf>
    <xf numFmtId="0" fontId="4" fillId="5" borderId="6" xfId="0" applyFont="1" applyFill="1" applyBorder="1" applyAlignment="1" applyProtection="1">
      <alignment horizontal="center" vertical="center"/>
      <protection hidden="1"/>
    </xf>
    <xf numFmtId="0" fontId="13" fillId="0" borderId="61" xfId="1" applyFont="1" applyBorder="1" applyAlignment="1">
      <alignment horizontal="center" vertical="center" textRotation="90" wrapText="1"/>
    </xf>
    <xf numFmtId="0" fontId="13" fillId="0" borderId="28" xfId="1" applyFont="1" applyBorder="1" applyAlignment="1">
      <alignment horizontal="center" vertical="center" textRotation="90" wrapText="1"/>
    </xf>
    <xf numFmtId="0" fontId="13" fillId="0" borderId="55" xfId="1" applyFont="1" applyBorder="1" applyAlignment="1">
      <alignment horizontal="center" vertical="center" textRotation="90" wrapText="1"/>
    </xf>
    <xf numFmtId="0" fontId="13" fillId="0" borderId="48" xfId="1" applyFont="1" applyBorder="1" applyAlignment="1">
      <alignment horizontal="center" vertical="center" wrapText="1"/>
    </xf>
    <xf numFmtId="0" fontId="13" fillId="0" borderId="51" xfId="1" applyFont="1" applyBorder="1" applyAlignment="1">
      <alignment horizontal="center" vertical="center" wrapText="1"/>
    </xf>
    <xf numFmtId="0" fontId="13" fillId="0" borderId="19" xfId="1" applyFont="1" applyBorder="1" applyAlignment="1">
      <alignment horizontal="center" vertical="center" wrapText="1"/>
    </xf>
    <xf numFmtId="0" fontId="13" fillId="0" borderId="23" xfId="1" applyFont="1" applyBorder="1" applyAlignment="1">
      <alignment horizontal="center" vertical="center" wrapText="1"/>
    </xf>
    <xf numFmtId="0" fontId="57" fillId="0" borderId="4" xfId="0" applyFont="1" applyBorder="1" applyAlignment="1">
      <alignment horizontal="center" wrapText="1"/>
    </xf>
    <xf numFmtId="0" fontId="57" fillId="0" borderId="5" xfId="0" applyFont="1" applyBorder="1" applyAlignment="1">
      <alignment horizontal="center" wrapText="1"/>
    </xf>
    <xf numFmtId="0" fontId="70" fillId="12" borderId="16" xfId="1" applyFont="1" applyFill="1" applyBorder="1" applyAlignment="1">
      <alignment horizontal="center"/>
    </xf>
    <xf numFmtId="0" fontId="70" fillId="12" borderId="17" xfId="1" applyFont="1" applyFill="1" applyBorder="1" applyAlignment="1">
      <alignment horizontal="center"/>
    </xf>
    <xf numFmtId="0" fontId="70" fillId="12" borderId="18" xfId="1" applyFont="1" applyFill="1" applyBorder="1" applyAlignment="1">
      <alignment horizontal="center"/>
    </xf>
    <xf numFmtId="0" fontId="71" fillId="0" borderId="47" xfId="1" applyFont="1" applyBorder="1" applyAlignment="1">
      <alignment horizontal="center" vertical="center" wrapText="1"/>
    </xf>
    <xf numFmtId="0" fontId="71" fillId="0" borderId="49" xfId="1" applyFont="1" applyBorder="1" applyAlignment="1">
      <alignment horizontal="center" vertical="center" wrapText="1"/>
    </xf>
    <xf numFmtId="0" fontId="71" fillId="0" borderId="38" xfId="1" applyFont="1" applyBorder="1" applyAlignment="1">
      <alignment horizontal="center" vertical="center" textRotation="90" wrapText="1"/>
    </xf>
    <xf numFmtId="0" fontId="71" fillId="0" borderId="56" xfId="1" applyFont="1" applyBorder="1" applyAlignment="1">
      <alignment horizontal="center" vertical="center" textRotation="90" wrapText="1"/>
    </xf>
    <xf numFmtId="0" fontId="13" fillId="0" borderId="37" xfId="1" applyFont="1" applyBorder="1" applyAlignment="1">
      <alignment horizontal="center" vertical="center" textRotation="90" wrapText="1"/>
    </xf>
    <xf numFmtId="0" fontId="0" fillId="0" borderId="4" xfId="0" applyBorder="1" applyAlignment="1">
      <alignment horizontal="center" wrapText="1"/>
    </xf>
    <xf numFmtId="0" fontId="0" fillId="0" borderId="5" xfId="0" applyBorder="1" applyAlignment="1">
      <alignment horizontal="center" wrapText="1"/>
    </xf>
    <xf numFmtId="0" fontId="4" fillId="5" borderId="12" xfId="0" applyFont="1" applyFill="1" applyBorder="1" applyAlignment="1">
      <alignment horizontal="left" vertical="top"/>
    </xf>
    <xf numFmtId="0" fontId="4" fillId="5" borderId="0" xfId="0" applyFont="1" applyFill="1" applyAlignment="1">
      <alignment horizontal="left" vertical="top"/>
    </xf>
    <xf numFmtId="0" fontId="4" fillId="5" borderId="13" xfId="0" applyFont="1" applyFill="1" applyBorder="1" applyAlignment="1">
      <alignment horizontal="left" vertical="top"/>
    </xf>
    <xf numFmtId="0" fontId="4" fillId="5" borderId="12" xfId="0" applyFont="1" applyFill="1" applyBorder="1" applyAlignment="1">
      <alignment horizontal="left" vertical="top" wrapText="1"/>
    </xf>
    <xf numFmtId="0" fontId="4" fillId="5" borderId="0" xfId="0" applyFont="1" applyFill="1" applyAlignment="1">
      <alignment horizontal="left" vertical="top" wrapText="1"/>
    </xf>
    <xf numFmtId="0" fontId="4" fillId="5" borderId="13" xfId="0" applyFont="1" applyFill="1" applyBorder="1" applyAlignment="1">
      <alignment horizontal="left" vertical="top" wrapText="1"/>
    </xf>
    <xf numFmtId="0" fontId="4" fillId="5" borderId="10" xfId="0" applyFont="1" applyFill="1" applyBorder="1" applyAlignment="1">
      <alignment horizontal="left" vertical="top" wrapText="1"/>
    </xf>
    <xf numFmtId="0" fontId="4" fillId="5" borderId="11" xfId="0" applyFont="1" applyFill="1" applyBorder="1" applyAlignment="1">
      <alignment horizontal="left" vertical="top" wrapText="1"/>
    </xf>
    <xf numFmtId="0" fontId="4" fillId="5" borderId="14" xfId="0" applyFont="1" applyFill="1" applyBorder="1" applyAlignment="1">
      <alignment horizontal="left" vertical="top" wrapText="1"/>
    </xf>
    <xf numFmtId="0" fontId="4" fillId="5" borderId="16" xfId="0" applyFont="1" applyFill="1" applyBorder="1" applyAlignment="1">
      <alignment vertical="top" wrapText="1"/>
    </xf>
    <xf numFmtId="0" fontId="4" fillId="5" borderId="17" xfId="0" applyFont="1" applyFill="1" applyBorder="1" applyAlignment="1">
      <alignment vertical="top" wrapText="1"/>
    </xf>
    <xf numFmtId="0" fontId="4" fillId="5" borderId="18" xfId="0" applyFont="1" applyFill="1" applyBorder="1" applyAlignment="1">
      <alignment vertical="top" wrapText="1"/>
    </xf>
    <xf numFmtId="0" fontId="15" fillId="9" borderId="4" xfId="0" applyFont="1" applyFill="1" applyBorder="1" applyAlignment="1">
      <alignment horizontal="center" vertical="center"/>
    </xf>
    <xf numFmtId="0" fontId="15" fillId="9" borderId="5" xfId="0" applyFont="1" applyFill="1" applyBorder="1" applyAlignment="1">
      <alignment horizontal="center" vertical="center"/>
    </xf>
    <xf numFmtId="0" fontId="15" fillId="9" borderId="6"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5" xfId="0" applyFont="1" applyFill="1" applyBorder="1" applyAlignment="1">
      <alignment horizontal="center" vertical="center"/>
    </xf>
    <xf numFmtId="0" fontId="14" fillId="5" borderId="6" xfId="0" applyFont="1" applyFill="1" applyBorder="1" applyAlignment="1">
      <alignment horizontal="center" vertical="center"/>
    </xf>
    <xf numFmtId="0" fontId="13" fillId="0" borderId="74" xfId="0" applyFont="1" applyBorder="1" applyAlignment="1">
      <alignment horizontal="center" vertical="center" wrapText="1"/>
    </xf>
    <xf numFmtId="0" fontId="13" fillId="0" borderId="73" xfId="0" applyFont="1" applyBorder="1" applyAlignment="1">
      <alignment horizontal="center" vertical="center" wrapText="1"/>
    </xf>
  </cellXfs>
  <cellStyles count="7">
    <cellStyle name="Hipervínculo" xfId="6" builtinId="8"/>
    <cellStyle name="Normal" xfId="0" builtinId="0"/>
    <cellStyle name="Normal - Style1 2" xfId="2" xr:uid="{00000000-0005-0000-0000-000001000000}"/>
    <cellStyle name="Normal 2" xfId="1" xr:uid="{00000000-0005-0000-0000-000002000000}"/>
    <cellStyle name="Normal 2 2" xfId="3" xr:uid="{00000000-0005-0000-0000-000003000000}"/>
    <cellStyle name="Normal 3" xfId="4" xr:uid="{00000000-0005-0000-0000-000004000000}"/>
    <cellStyle name="Porcentaje" xfId="5" builtinId="5"/>
  </cellStyles>
  <dxfs count="365">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i val="0"/>
      </font>
      <fill>
        <patternFill>
          <bgColor rgb="FF92D050"/>
        </patternFill>
      </fill>
    </dxf>
    <dxf>
      <font>
        <b/>
        <i val="0"/>
      </font>
      <fill>
        <patternFill>
          <bgColor rgb="FF00B050"/>
        </patternFill>
      </fill>
    </dxf>
    <dxf>
      <font>
        <b/>
        <i val="0"/>
      </font>
      <fill>
        <patternFill>
          <bgColor rgb="FFFFFF00"/>
        </patternFill>
      </fill>
    </dxf>
    <dxf>
      <font>
        <b/>
        <i val="0"/>
      </font>
      <fill>
        <patternFill>
          <bgColor rgb="FFFFC000"/>
        </patternFill>
      </fill>
    </dxf>
    <dxf>
      <font>
        <b/>
        <i val="0"/>
      </font>
      <fill>
        <patternFill>
          <bgColor rgb="FFEE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theme="7" tint="-0.24994659260841701"/>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theme="7"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theme="7" tint="-0.24994659260841701"/>
        </patternFill>
      </fill>
    </dxf>
    <dxf>
      <fill>
        <patternFill>
          <bgColor rgb="FF00B050"/>
        </patternFill>
      </fill>
    </dxf>
    <dxf>
      <fill>
        <patternFill>
          <bgColor rgb="FFFF00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0000"/>
        </patternFill>
      </fill>
    </dxf>
    <dxf>
      <fill>
        <patternFill>
          <bgColor theme="7" tint="-0.24994659260841701"/>
        </patternFill>
      </fill>
    </dxf>
    <dxf>
      <fill>
        <patternFill>
          <bgColor rgb="FF00B050"/>
        </patternFill>
      </fill>
    </dxf>
    <dxf>
      <fill>
        <patternFill>
          <bgColor rgb="FFFFFF00"/>
        </patternFill>
      </fill>
    </dxf>
    <dxf>
      <fill>
        <patternFill>
          <bgColor theme="7" tint="-0.24994659260841701"/>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theme="7" tint="-0.24994659260841701"/>
        </patternFill>
      </fill>
    </dxf>
    <dxf>
      <fill>
        <patternFill>
          <bgColor rgb="FFFFFF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theme="7" tint="-0.24994659260841701"/>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theme="7" tint="-0.24994659260841701"/>
        </patternFill>
      </fill>
    </dxf>
    <dxf>
      <fill>
        <patternFill>
          <bgColor theme="7" tint="-0.24994659260841701"/>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00B050"/>
        </patternFill>
      </fill>
    </dxf>
    <dxf>
      <fill>
        <patternFill>
          <bgColor rgb="FFFF0000"/>
        </patternFill>
      </fill>
    </dxf>
    <dxf>
      <fill>
        <patternFill>
          <bgColor rgb="FFFF0000"/>
        </patternFill>
      </fill>
    </dxf>
    <dxf>
      <fill>
        <patternFill>
          <bgColor theme="7" tint="-0.24994659260841701"/>
        </patternFill>
      </fill>
    </dxf>
    <dxf>
      <fill>
        <patternFill>
          <bgColor rgb="FF00B050"/>
        </patternFill>
      </fill>
    </dxf>
    <dxf>
      <fill>
        <patternFill>
          <bgColor rgb="FFFFFF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theme="7" tint="-0.24994659260841701"/>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theme="7" tint="-0.24994659260841701"/>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theme="7" tint="-0.24994659260841701"/>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00B050"/>
        </patternFill>
      </fill>
    </dxf>
    <dxf>
      <fill>
        <patternFill>
          <bgColor theme="7" tint="-0.24994659260841701"/>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theme="7" tint="-0.24994659260841701"/>
        </patternFill>
      </fill>
    </dxf>
    <dxf>
      <fill>
        <patternFill>
          <bgColor rgb="FFFF0000"/>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theme="7" tint="-0.24994659260841701"/>
        </patternFill>
      </fill>
    </dxf>
    <dxf>
      <fill>
        <patternFill>
          <bgColor rgb="FF00B050"/>
        </patternFill>
      </fill>
    </dxf>
    <dxf>
      <fill>
        <patternFill>
          <bgColor rgb="FFFFFF0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rgb="FF00B050"/>
        </patternFill>
      </fill>
    </dxf>
    <dxf>
      <fill>
        <patternFill>
          <bgColor theme="7" tint="-0.24994659260841701"/>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theme="7" tint="-0.24994659260841701"/>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ont>
        <b/>
        <i val="0"/>
        <color auto="1"/>
      </font>
      <fill>
        <patternFill>
          <bgColor rgb="FF00B050"/>
        </patternFill>
      </fill>
    </dxf>
    <dxf>
      <fill>
        <patternFill>
          <bgColor rgb="FFFF0000"/>
        </patternFill>
      </fill>
    </dxf>
    <dxf>
      <font>
        <b/>
        <i val="0"/>
      </font>
      <fill>
        <patternFill>
          <bgColor rgb="FFFF0000"/>
        </patternFill>
      </fill>
    </dxf>
    <dxf>
      <fill>
        <patternFill>
          <bgColor rgb="FF92D050"/>
        </patternFill>
      </fill>
    </dxf>
    <dxf>
      <font>
        <b/>
        <i val="0"/>
      </font>
      <fill>
        <patternFill>
          <bgColor rgb="FFFFC000"/>
        </patternFill>
      </fill>
    </dxf>
    <dxf>
      <font>
        <b/>
        <i val="0"/>
        <color auto="1"/>
      </font>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92D050"/>
        </patternFill>
      </fill>
    </dxf>
    <dxf>
      <font>
        <b/>
        <i val="0"/>
        <color auto="1"/>
      </font>
      <fill>
        <patternFill>
          <bgColor rgb="FFFFFF00"/>
        </patternFill>
      </fill>
    </dxf>
    <dxf>
      <font>
        <b/>
        <i val="0"/>
      </font>
      <fill>
        <patternFill>
          <bgColor rgb="FFFFC000"/>
        </patternFill>
      </fill>
    </dxf>
    <dxf>
      <font>
        <b/>
        <i val="0"/>
      </font>
      <fill>
        <patternFill>
          <bgColor rgb="FFFF0000"/>
        </patternFill>
      </fill>
    </dxf>
    <dxf>
      <font>
        <b/>
        <i val="0"/>
        <color auto="1"/>
      </font>
      <fill>
        <patternFill>
          <bgColor rgb="FF00B050"/>
        </patternFill>
      </fill>
    </dxf>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b/>
        <i val="0"/>
        <color auto="1"/>
      </font>
      <fill>
        <patternFill>
          <bgColor rgb="FF00B050"/>
        </patternFill>
      </fill>
    </dxf>
    <dxf>
      <font>
        <b/>
        <i val="0"/>
        <color auto="1"/>
      </font>
      <fill>
        <patternFill>
          <bgColor rgb="FFFFFF00"/>
        </patternFill>
      </fill>
    </dxf>
    <dxf>
      <font>
        <b/>
        <i val="0"/>
      </font>
      <fill>
        <patternFill>
          <bgColor rgb="FFFFC000"/>
        </patternFill>
      </fill>
    </dxf>
    <dxf>
      <font>
        <b/>
        <i val="0"/>
      </font>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b/>
        <i val="0"/>
        <color auto="1"/>
      </font>
      <fill>
        <patternFill>
          <bgColor rgb="FF00B050"/>
        </patternFill>
      </fill>
    </dxf>
    <dxf>
      <font>
        <b/>
        <i val="0"/>
        <color auto="1"/>
      </font>
      <fill>
        <patternFill>
          <bgColor rgb="FFFFFF00"/>
        </patternFill>
      </fill>
    </dxf>
    <dxf>
      <font>
        <b/>
        <i val="0"/>
      </font>
      <fill>
        <patternFill>
          <bgColor rgb="FFFFC000"/>
        </patternFill>
      </fill>
    </dxf>
    <dxf>
      <font>
        <b/>
        <i val="0"/>
      </font>
      <fill>
        <patternFill>
          <bgColor rgb="FFFF00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s>
  <tableStyles count="0" defaultTableStyle="TableStyleMedium2" defaultPivotStyle="PivotStyleLight16"/>
  <colors>
    <mruColors>
      <color rgb="FFE60A61"/>
      <color rgb="FFD60C62"/>
      <color rgb="FF0070C0"/>
      <color rgb="FF00705C"/>
      <color rgb="FFFFCBDA"/>
      <color rgb="FFFF3399"/>
      <color rgb="FFBE0754"/>
      <color rgb="FF1EDE14"/>
      <color rgb="FF78B54F"/>
      <color rgb="FFA0CB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989136</xdr:colOff>
      <xdr:row>0</xdr:row>
      <xdr:rowOff>128221</xdr:rowOff>
    </xdr:from>
    <xdr:to>
      <xdr:col>0</xdr:col>
      <xdr:colOff>2253030</xdr:colOff>
      <xdr:row>0</xdr:row>
      <xdr:rowOff>1575289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9136" y="128221"/>
          <a:ext cx="1263894" cy="14470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31</xdr:col>
      <xdr:colOff>889000</xdr:colOff>
      <xdr:row>26</xdr:row>
      <xdr:rowOff>0</xdr:rowOff>
    </xdr:from>
    <xdr:to>
      <xdr:col>47</xdr:col>
      <xdr:colOff>238125</xdr:colOff>
      <xdr:row>31</xdr:row>
      <xdr:rowOff>35114</xdr:rowOff>
    </xdr:to>
    <xdr:pic>
      <xdr:nvPicPr>
        <xdr:cNvPr id="2" name="Imagen 1">
          <a:extLst>
            <a:ext uri="{FF2B5EF4-FFF2-40B4-BE49-F238E27FC236}">
              <a16:creationId xmlns:a16="http://schemas.microsoft.com/office/drawing/2014/main" id="{662CE6B3-EFAC-4B44-9BD1-9F9B21D00171}"/>
            </a:ext>
          </a:extLst>
        </xdr:cNvPr>
        <xdr:cNvPicPr>
          <a:picLocks noChangeAspect="1"/>
        </xdr:cNvPicPr>
      </xdr:nvPicPr>
      <xdr:blipFill rotWithShape="1">
        <a:blip xmlns:r="http://schemas.openxmlformats.org/officeDocument/2006/relationships" r:embed="rId1"/>
        <a:srcRect l="6425" t="17904" r="5370" b="16965"/>
        <a:stretch/>
      </xdr:blipFill>
      <xdr:spPr>
        <a:xfrm>
          <a:off x="28606750" y="7000875"/>
          <a:ext cx="15389227" cy="6472956"/>
        </a:xfrm>
        <a:prstGeom prst="rect">
          <a:avLst/>
        </a:prstGeom>
      </xdr:spPr>
    </xdr:pic>
    <xdr:clientData/>
  </xdr:twoCellAnchor>
  <xdr:oneCellAnchor>
    <xdr:from>
      <xdr:col>0</xdr:col>
      <xdr:colOff>750396</xdr:colOff>
      <xdr:row>0</xdr:row>
      <xdr:rowOff>69358</xdr:rowOff>
    </xdr:from>
    <xdr:ext cx="1173054" cy="1209714"/>
    <xdr:pic>
      <xdr:nvPicPr>
        <xdr:cNvPr id="3" name="Imagen 2">
          <a:extLst>
            <a:ext uri="{FF2B5EF4-FFF2-40B4-BE49-F238E27FC236}">
              <a16:creationId xmlns:a16="http://schemas.microsoft.com/office/drawing/2014/main" id="{298C7A8B-8028-49B7-AB3E-2854AD0474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50396" y="69358"/>
          <a:ext cx="1173054" cy="1209714"/>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181162</xdr:colOff>
      <xdr:row>0</xdr:row>
      <xdr:rowOff>160072</xdr:rowOff>
    </xdr:from>
    <xdr:ext cx="1230231" cy="1268678"/>
    <xdr:pic>
      <xdr:nvPicPr>
        <xdr:cNvPr id="2" name="Imagen 1">
          <a:extLst>
            <a:ext uri="{FF2B5EF4-FFF2-40B4-BE49-F238E27FC236}">
              <a16:creationId xmlns:a16="http://schemas.microsoft.com/office/drawing/2014/main" id="{37B167CE-F47C-46DC-ADE9-0AA815C032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1162" y="160072"/>
          <a:ext cx="1230231" cy="1268678"/>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682358</xdr:colOff>
      <xdr:row>0</xdr:row>
      <xdr:rowOff>95250</xdr:rowOff>
    </xdr:from>
    <xdr:ext cx="1151203" cy="1187180"/>
    <xdr:pic>
      <xdr:nvPicPr>
        <xdr:cNvPr id="2" name="Imagen 1">
          <a:extLst>
            <a:ext uri="{FF2B5EF4-FFF2-40B4-BE49-F238E27FC236}">
              <a16:creationId xmlns:a16="http://schemas.microsoft.com/office/drawing/2014/main" id="{74FC6CFF-8A81-432A-9E9F-A4216A3EDB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2358" y="95250"/>
          <a:ext cx="1151203" cy="118718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595514</xdr:colOff>
      <xdr:row>0</xdr:row>
      <xdr:rowOff>28575</xdr:rowOff>
    </xdr:from>
    <xdr:ext cx="858980" cy="885825"/>
    <xdr:pic>
      <xdr:nvPicPr>
        <xdr:cNvPr id="2" name="Imagen 1">
          <a:extLst>
            <a:ext uri="{FF2B5EF4-FFF2-40B4-BE49-F238E27FC236}">
              <a16:creationId xmlns:a16="http://schemas.microsoft.com/office/drawing/2014/main" id="{5B452AD2-E229-4774-A269-220042F5D4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514" y="28575"/>
          <a:ext cx="858980" cy="88582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728869</xdr:colOff>
      <xdr:row>0</xdr:row>
      <xdr:rowOff>24848</xdr:rowOff>
    </xdr:from>
    <xdr:ext cx="745435" cy="891963"/>
    <xdr:pic>
      <xdr:nvPicPr>
        <xdr:cNvPr id="2" name="Imagen 1">
          <a:extLst>
            <a:ext uri="{FF2B5EF4-FFF2-40B4-BE49-F238E27FC236}">
              <a16:creationId xmlns:a16="http://schemas.microsoft.com/office/drawing/2014/main" id="{7CED6834-4FEF-419A-957E-91888DDAEA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869" y="24848"/>
          <a:ext cx="745435" cy="89196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-1257300</xdr:rowOff>
    </xdr:from>
    <xdr:to>
      <xdr:col>0</xdr:col>
      <xdr:colOff>-9525</xdr:colOff>
      <xdr:row>0</xdr:row>
      <xdr:rowOff>-1257300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 y="-125730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-142875</xdr:colOff>
      <xdr:row>0</xdr:row>
      <xdr:rowOff>104775</xdr:rowOff>
    </xdr:from>
    <xdr:to>
      <xdr:col>0</xdr:col>
      <xdr:colOff>-142875</xdr:colOff>
      <xdr:row>0</xdr:row>
      <xdr:rowOff>104775</xdr:rowOff>
    </xdr:to>
    <xdr:pic>
      <xdr:nvPicPr>
        <xdr:cNvPr id="2" name="Imagen 1">
          <a:extLst>
            <a:ext uri="{FF2B5EF4-FFF2-40B4-BE49-F238E27FC236}">
              <a16:creationId xmlns:a16="http://schemas.microsoft.com/office/drawing/2014/main" id="{75F0878E-6D90-45FE-95C3-A66FED759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 y="104775"/>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290926</xdr:colOff>
      <xdr:row>0</xdr:row>
      <xdr:rowOff>23813</xdr:rowOff>
    </xdr:from>
    <xdr:to>
      <xdr:col>1</xdr:col>
      <xdr:colOff>1357311</xdr:colOff>
      <xdr:row>3</xdr:row>
      <xdr:rowOff>345281</xdr:rowOff>
    </xdr:to>
    <xdr:pic>
      <xdr:nvPicPr>
        <xdr:cNvPr id="2" name="Imagen 1">
          <a:extLst>
            <a:ext uri="{FF2B5EF4-FFF2-40B4-BE49-F238E27FC236}">
              <a16:creationId xmlns:a16="http://schemas.microsoft.com/office/drawing/2014/main" id="{B39CDA21-AFFA-45C0-BD4F-23B8D82F50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1426" y="23813"/>
          <a:ext cx="1066385" cy="12834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730251</xdr:colOff>
      <xdr:row>0</xdr:row>
      <xdr:rowOff>79375</xdr:rowOff>
    </xdr:from>
    <xdr:ext cx="1269999" cy="1308968"/>
    <xdr:pic>
      <xdr:nvPicPr>
        <xdr:cNvPr id="2" name="Imagen 1">
          <a:extLst>
            <a:ext uri="{FF2B5EF4-FFF2-40B4-BE49-F238E27FC236}">
              <a16:creationId xmlns:a16="http://schemas.microsoft.com/office/drawing/2014/main" id="{EA5AF699-EEBB-4844-9161-9910BD7926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0251" y="79375"/>
          <a:ext cx="1269999" cy="1308968"/>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463826</xdr:colOff>
      <xdr:row>0</xdr:row>
      <xdr:rowOff>69482</xdr:rowOff>
    </xdr:from>
    <xdr:ext cx="914554" cy="1094685"/>
    <xdr:pic>
      <xdr:nvPicPr>
        <xdr:cNvPr id="2" name="Imagen 1">
          <a:extLst>
            <a:ext uri="{FF2B5EF4-FFF2-40B4-BE49-F238E27FC236}">
              <a16:creationId xmlns:a16="http://schemas.microsoft.com/office/drawing/2014/main" id="{474B840B-1571-425F-AAFB-0BEC8A239D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3826" y="69482"/>
          <a:ext cx="914554" cy="109468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807995</xdr:colOff>
      <xdr:row>0</xdr:row>
      <xdr:rowOff>142876</xdr:rowOff>
    </xdr:from>
    <xdr:ext cx="1097006" cy="1154906"/>
    <xdr:pic>
      <xdr:nvPicPr>
        <xdr:cNvPr id="2" name="Imagen 1">
          <a:extLst>
            <a:ext uri="{FF2B5EF4-FFF2-40B4-BE49-F238E27FC236}">
              <a16:creationId xmlns:a16="http://schemas.microsoft.com/office/drawing/2014/main" id="{8078EE10-D3A5-4939-8EBC-DE8DFD2A07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7995" y="142876"/>
          <a:ext cx="1097006" cy="1154906"/>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699405</xdr:colOff>
      <xdr:row>0</xdr:row>
      <xdr:rowOff>45585</xdr:rowOff>
    </xdr:from>
    <xdr:ext cx="1543545" cy="1326015"/>
    <xdr:pic>
      <xdr:nvPicPr>
        <xdr:cNvPr id="2" name="Imagen 1">
          <a:extLst>
            <a:ext uri="{FF2B5EF4-FFF2-40B4-BE49-F238E27FC236}">
              <a16:creationId xmlns:a16="http://schemas.microsoft.com/office/drawing/2014/main" id="{53C31A81-4E92-4A78-A6ED-5BFB8CB0D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405" y="45585"/>
          <a:ext cx="1543545" cy="1326015"/>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9</xdr:col>
      <xdr:colOff>963613</xdr:colOff>
      <xdr:row>2</xdr:row>
      <xdr:rowOff>152400</xdr:rowOff>
    </xdr:from>
    <xdr:ext cx="4429125" cy="3543300"/>
    <xdr:pic>
      <xdr:nvPicPr>
        <xdr:cNvPr id="3" name="Imagen 2">
          <a:extLst>
            <a:ext uri="{FF2B5EF4-FFF2-40B4-BE49-F238E27FC236}">
              <a16:creationId xmlns:a16="http://schemas.microsoft.com/office/drawing/2014/main" id="{5E3EB7B5-2008-4735-8F95-E18F4C109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44863" y="755650"/>
          <a:ext cx="4429125" cy="3543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cjgovcol.sharepoint.com/personal/pablo_molano_scj_gov_co/Documents/Presentaciones%20generales/herramientas%20RIesgos%202021/Matriz%20Riesgos%20por%20proces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cjgovcol-my.sharepoint.com/personal/pablo_molano_scj_gov_co/Documents/riesgos/Proceso/2023/Matriz%20individual%20de%20Riesgos%20de%20Gesti&#243;n%20-%20A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VO"/>
      <sheetName val="2 CONTEXTO E IDENTIFICACIÓN"/>
      <sheetName val="3 PROBABIL E IMPACTO INHERENTE"/>
      <sheetName val="4 MAPA CALOR INHERENTE"/>
      <sheetName val="5 VALORACIÓN DEL CONTROL"/>
      <sheetName val="6 MAPA CALOR RESIDUAL"/>
      <sheetName val="7 MAPA CALOR INHEREN Y RESIDUAL"/>
      <sheetName val="8 MAPA RIESGOS"/>
      <sheetName val="9 RIESGO DEL PROCESO"/>
      <sheetName val="11 FORMULAS"/>
    </sheetNames>
    <sheetDataSet>
      <sheetData sheetId="0"/>
      <sheetData sheetId="1"/>
      <sheetData sheetId="2">
        <row r="11">
          <cell r="X11" t="str">
            <v>Menor a 49.999 SMLMV</v>
          </cell>
          <cell r="Y11" t="str">
            <v>El riesgo afecta la imagen de algún área de la organización.</v>
          </cell>
        </row>
        <row r="12">
          <cell r="X12" t="str">
            <v>Entre 50.000 y 99.999 SMLMV</v>
          </cell>
          <cell r="Y12" t="str">
            <v>El riesgo afecta la imagen de la entidad internamente, de conocimiento general nivel interno, de junta directiva y accionistas y/o de proveedores.</v>
          </cell>
        </row>
        <row r="13">
          <cell r="X13" t="str">
            <v>Entre 100.000 y 199.999 SMLMV</v>
          </cell>
          <cell r="Y13" t="str">
            <v>El riesgo afecta la imagen de la entidad con algunos usuarios de relevancia frente al logro de los objetivos.</v>
          </cell>
        </row>
        <row r="14">
          <cell r="X14" t="str">
            <v>Entre 200.000 y 299.999 SMLMV</v>
          </cell>
          <cell r="Y14" t="str">
            <v>El riesgo afecta la imagen de la entidad con efecto publicitario sostenido a nivel de sector administrativo, nivel departamental o municipal.</v>
          </cell>
        </row>
        <row r="15">
          <cell r="X15" t="str">
            <v>Mayor a 300.000 SMLMV</v>
          </cell>
          <cell r="Y15" t="str">
            <v>El riesgo afecta la imagen de la entidad a nivel nacional, con efecto publicitario sostenido a nivel país</v>
          </cell>
        </row>
        <row r="16">
          <cell r="X16" t="str">
            <v>N/A</v>
          </cell>
          <cell r="Y16" t="str">
            <v>N/A</v>
          </cell>
        </row>
      </sheetData>
      <sheetData sheetId="3"/>
      <sheetData sheetId="4"/>
      <sheetData sheetId="5"/>
      <sheetData sheetId="6"/>
      <sheetData sheetId="7"/>
      <sheetData sheetId="8"/>
      <sheetData sheetId="9">
        <row r="4">
          <cell r="A4" t="str">
            <v>A Ejecución y Administración de procesos</v>
          </cell>
        </row>
        <row r="5">
          <cell r="A5" t="str">
            <v>B Fraude Externo</v>
          </cell>
        </row>
        <row r="6">
          <cell r="A6" t="str">
            <v>C Fraude Interno</v>
          </cell>
        </row>
        <row r="7">
          <cell r="A7" t="str">
            <v>D Fallas Tecnológicas</v>
          </cell>
        </row>
        <row r="8">
          <cell r="A8" t="str">
            <v>E Relaciones Laborales</v>
          </cell>
        </row>
        <row r="9">
          <cell r="A9" t="str">
            <v>F Usuarios Productos y Prácticas Organizacionales</v>
          </cell>
        </row>
        <row r="10">
          <cell r="A10" t="str">
            <v>G Daños Activos Físicos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VO"/>
      <sheetName val="2 CONTEXTO E IDENTIFICACIÓN"/>
      <sheetName val="CAUSA-CONSECUENCIA"/>
      <sheetName val="3 PROBABIL E IMPACTO INHERENTE"/>
      <sheetName val="4 MAPA CALOR INHERENTE"/>
      <sheetName val="5 VALORACIÓN DEL CONTROL"/>
      <sheetName val="6 MAPA CALOR RESIDUAL"/>
      <sheetName val="7 MAPA CALOR INHEREN Y RESIDUAL"/>
      <sheetName val="8 MAPA RIESGOS"/>
      <sheetName val="9 RIESGO DEL PROCESO"/>
      <sheetName val="VALIDACION DE CONTROLES"/>
      <sheetName val="11 FORMUL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4">
          <cell r="B4" t="str">
            <v>A Ejecución y Administración de procesos</v>
          </cell>
        </row>
        <row r="5">
          <cell r="Q5" t="str">
            <v>Probabilidad</v>
          </cell>
        </row>
        <row r="6">
          <cell r="Q6" t="str">
            <v>Impacto</v>
          </cell>
        </row>
      </sheetData>
    </sheetDataSet>
  </externalBook>
</externalLink>
</file>

<file path=xl/persons/person.xml><?xml version="1.0" encoding="utf-8"?>
<personList xmlns="http://schemas.microsoft.com/office/spreadsheetml/2018/threadedcomments" xmlns:x="http://schemas.openxmlformats.org/spreadsheetml/2006/main">
  <person displayName="Lina Cristina Medina Sarmiento" id="{4E4BB086-D662-4483-9E2E-7B9AFB56E3C6}" userId="S::lina.medina@scj.gov.co::34ad9f07-f5c6-49b3-ac85-17a9d3b48cc7" providerId="AD"/>
  <person displayName="Mayra Alejandra Salamanca Sierra" id="{4F32957B-4217-4778-BD2A-0DE635344BDB}" userId="S::mayra.salamanca@scj.gov.co::9fea4f2c-4179-4925-8c84-9f89fa4d911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1" dT="2025-11-23T15:01:22.49" personId="{4E4BB086-D662-4483-9E2E-7B9AFB56E3C6}" id="{B1168E3B-E0C8-46F0-BFEC-9A345C881154}">
    <text xml:space="preserve">no aparece matriz 38
</text>
  </threadedComment>
</ThreadedComments>
</file>

<file path=xl/threadedComments/threadedComment2.xml><?xml version="1.0" encoding="utf-8"?>
<ThreadedComments xmlns="http://schemas.microsoft.com/office/spreadsheetml/2018/threadedcomments" xmlns:x="http://schemas.openxmlformats.org/spreadsheetml/2006/main">
  <threadedComment ref="I109" dT="2025-08-05T00:31:09.66" personId="{4F32957B-4217-4778-BD2A-0DE635344BDB}" id="{DCD0C177-2721-458A-AF43-62048654D908}">
    <text>Cruzar con matriz del portatil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6" Type="http://schemas.openxmlformats.org/officeDocument/2006/relationships/hyperlink" Target="https://scjgovcol.sharepoint.com/:f:/s/OficinaAsesoradePlaneacin/ErT3rjKrhk1Ct0lRp3CdckMBeDa6R_qOlGRWAOV6gvt1vw?e=3gxgjt" TargetMode="External"/><Relationship Id="rId117" Type="http://schemas.openxmlformats.org/officeDocument/2006/relationships/hyperlink" Target="https://scjgovcol.sharepoint.com/:f:/s/OficinaAsesoradePlaneacin/Evlr6ZOAsOtGtFH4zAhRuHQBHjIjW0ROYlPSTEgeLTucgw?e=Vare0g" TargetMode="External"/><Relationship Id="rId21" Type="http://schemas.openxmlformats.org/officeDocument/2006/relationships/hyperlink" Target="https://scjgovcol.sharepoint.com/:f:/s/OficinaAsesoradePlaneacin/Eot0B0tXVbtDtpjM7RVrT_MBui8ljoPB67jCi56EOUSldQ?e=hlhIcN" TargetMode="External"/><Relationship Id="rId42" Type="http://schemas.openxmlformats.org/officeDocument/2006/relationships/hyperlink" Target="https://scjgovcol.sharepoint.com/:f:/s/OficinaAsesoradePlaneacin/EvwIVOPlbyNBjhK5grZsNKcBV5CYlVwB1XItFAQasP37SA?e=9sC3Ii" TargetMode="External"/><Relationship Id="rId47" Type="http://schemas.openxmlformats.org/officeDocument/2006/relationships/hyperlink" Target="https://scjgovcol.sharepoint.com/:f:/s/OficinaAsesoradePlaneacin/EsnrfndKTdNHqC8tXPjrckEBXJH0Zxv8pS6KySVIWuS_Ow?e=jMuMgY" TargetMode="External"/><Relationship Id="rId63" Type="http://schemas.openxmlformats.org/officeDocument/2006/relationships/hyperlink" Target="https://scjgovcol.sharepoint.com/:f:/s/OficinaAsesoradePlaneacin/EjCLHsnHQ3RNqF4fU4SYfosBVQOekeY8A3RHQkTNmDPSTA?e=bLFBYl" TargetMode="External"/><Relationship Id="rId68" Type="http://schemas.openxmlformats.org/officeDocument/2006/relationships/hyperlink" Target="https://scjgovcol.sharepoint.com/:f:/s/OficinaAsesoradePlaneacin/Erc3C_rgQp5JuVmQXoeAp9cBnGl0yKosdiWfidsNT_QlPA?e=pvs1ba" TargetMode="External"/><Relationship Id="rId84" Type="http://schemas.openxmlformats.org/officeDocument/2006/relationships/hyperlink" Target="https://scjgovcol.sharepoint.com/:f:/s/OficinaAsesoradePlaneacin/EvoZ_-85EI9CrqLiSezr67EBG_F3x7SM_SAYslwK23HfZQ?e=jCdByS" TargetMode="External"/><Relationship Id="rId89" Type="http://schemas.openxmlformats.org/officeDocument/2006/relationships/hyperlink" Target="https://scjgovcol.sharepoint.com/:f:/s/OficinaAsesoradePlaneacin/EjMI41CiJLlArnavUpfwj1oBqowGEDskicLq1TZMBv19jQ?e=CbKBcO" TargetMode="External"/><Relationship Id="rId112" Type="http://schemas.openxmlformats.org/officeDocument/2006/relationships/hyperlink" Target="https://scjgovcol.sharepoint.com/:f:/s/OficinaAsesoradePlaneacin/ElEH6pAQotFPhp0fXY-TZy8BKS3WShguVYWXsRd6V7z7DQ?e=cOmVpq" TargetMode="External"/><Relationship Id="rId16" Type="http://schemas.openxmlformats.org/officeDocument/2006/relationships/hyperlink" Target="https://scjgovcol.sharepoint.com/:f:/s/OficinaAsesoradePlaneacin/EhhEFbGAhWdKlhqVeQb8sSQBwQ4Kf4C6Zqe06vPEwIkXJw?e=OST23c" TargetMode="External"/><Relationship Id="rId107" Type="http://schemas.openxmlformats.org/officeDocument/2006/relationships/hyperlink" Target="https://scjgovcol.sharepoint.com/:f:/s/OficinaAsesoradePlaneacin/EjsuFtZ84IJKjM5sxbnS-lUBuVs7EfO0zYIShsIkwsWjJw?e=Ckjr2s" TargetMode="External"/><Relationship Id="rId11" Type="http://schemas.openxmlformats.org/officeDocument/2006/relationships/hyperlink" Target="https://scjgovcol.sharepoint.com/:f:/s/OficinaAsesoradePlaneacin/EhtzQLNQZENDlw7_nhdVcBsBejRCNeqiWur3Swzsd0cdEw?e=aFLgD2" TargetMode="External"/><Relationship Id="rId32" Type="http://schemas.openxmlformats.org/officeDocument/2006/relationships/hyperlink" Target="https://scjgovcol.sharepoint.com/:f:/s/OficinaAsesoradePlaneacin/Er3KyPXIHUdKi6ypd_RL61oBxUM_leZBlZCvw7TthzpDMQ?e=l50zMx" TargetMode="External"/><Relationship Id="rId37" Type="http://schemas.openxmlformats.org/officeDocument/2006/relationships/hyperlink" Target="https://scjgovcol.sharepoint.com/:f:/s/OficinaAsesoradePlaneacin/EmcK3Tsqz7FAvBAbPMj7LVcBXQYOv_nZX0svIsuUwSkwFw?e=dtTzQO" TargetMode="External"/><Relationship Id="rId53" Type="http://schemas.openxmlformats.org/officeDocument/2006/relationships/hyperlink" Target="https://scjgovcol.sharepoint.com/:f:/s/OficinaAsesoradePlaneacin/EizRfEyxa2JIiolnEwdWcPQBFQPZaZIXbFkC8Kzm5K9B8w?e=KlKhnT" TargetMode="External"/><Relationship Id="rId58" Type="http://schemas.openxmlformats.org/officeDocument/2006/relationships/hyperlink" Target="https://scjgovcol.sharepoint.com/:f:/s/OficinaAsesoradePlaneacin/EvUS22E7GbhNiA9EWQPAOEUBZBFEoQF2811IPFIRNJ6sLw?e=4Lceqe" TargetMode="External"/><Relationship Id="rId74" Type="http://schemas.openxmlformats.org/officeDocument/2006/relationships/hyperlink" Target="https://scjgovcol.sharepoint.com/:f:/s/OficinaAsesoradePlaneacin/EoUiMO4g7WVDp7OVNje8AqIBmS9PF0j1KMiAr6UfkFBPUQ?e=5mQ98H" TargetMode="External"/><Relationship Id="rId79" Type="http://schemas.openxmlformats.org/officeDocument/2006/relationships/hyperlink" Target="https://scjgovcol.sharepoint.com/:f:/s/OficinaAsesoradePlaneacin/En7yWnT99pZOt5JOHhp_h_EBKwrU6gk9CwHMNo0oJreTNQ?e=oU29If" TargetMode="External"/><Relationship Id="rId102" Type="http://schemas.openxmlformats.org/officeDocument/2006/relationships/hyperlink" Target="https://scjgovcol.sharepoint.com/:f:/s/OficinaAsesoradePlaneacin/EiMAGjAN2UFFqWhS-F4qr6kBAc1rMKAcVB6g_EOBm0pOQQ?e=tIam1D" TargetMode="External"/><Relationship Id="rId123" Type="http://schemas.openxmlformats.org/officeDocument/2006/relationships/vmlDrawing" Target="../drawings/vmlDrawing3.vml"/><Relationship Id="rId5" Type="http://schemas.openxmlformats.org/officeDocument/2006/relationships/hyperlink" Target="https://scjgovcol.sharepoint.com/:f:/s/OficinaAsesoradePlaneacin/Et7FlYrWPHZBkcLB6q_wQPIBk1EvAhbEtQaBS7GUxfxvsQ?e=fdO2O2" TargetMode="External"/><Relationship Id="rId90" Type="http://schemas.openxmlformats.org/officeDocument/2006/relationships/hyperlink" Target="https://scjgovcol.sharepoint.com/:f:/s/OficinaAsesoradePlaneacin/EpDr_E-LwR9CvmZ_C6Zy2FkBK7tNlRxnRs2lXwiAo2K2MA?e=lIFN2x" TargetMode="External"/><Relationship Id="rId95" Type="http://schemas.openxmlformats.org/officeDocument/2006/relationships/hyperlink" Target="https://scjgovcol.sharepoint.com/:f:/s/OficinaAsesoradePlaneacin/EosqJ906-SlNmQxHWO_sZZ0BOqgWrBXCGzTyIheLIxlo3A?e=YMiVCi" TargetMode="External"/><Relationship Id="rId22" Type="http://schemas.openxmlformats.org/officeDocument/2006/relationships/hyperlink" Target="https://scjgovcol.sharepoint.com/:f:/s/OficinaAsesoradePlaneacin/EhfdrNyiBK9PowsYGWmaNtYB-tOtksZcoDtR-GC95CVHEw?e=SPg8jc" TargetMode="External"/><Relationship Id="rId27" Type="http://schemas.openxmlformats.org/officeDocument/2006/relationships/hyperlink" Target="https://scjgovcol.sharepoint.com/:f:/s/OficinaAsesoradePlaneacin/ElLFhx-tLmhAp6dnvSrJrDgB_C3JVRvFVllAHUpKgBZ__Q?e=zJ6nHI" TargetMode="External"/><Relationship Id="rId43" Type="http://schemas.openxmlformats.org/officeDocument/2006/relationships/hyperlink" Target="https://scjgovcol.sharepoint.com/:f:/s/OficinaAsesoradePlaneacin/Eq-1RG_xAkJJrF4afRI9LKYBG0Z9TSPk7lZuroxF1zueNA?e=WOG7EK" TargetMode="External"/><Relationship Id="rId48" Type="http://schemas.openxmlformats.org/officeDocument/2006/relationships/hyperlink" Target="https://scjgovcol.sharepoint.com/:f:/s/OficinaAsesoradePlaneacin/EpX5tQfem5pDiTciATv6x68B8_5xyBUb6dgukFas3CSs5w?e=afgyOY" TargetMode="External"/><Relationship Id="rId64" Type="http://schemas.openxmlformats.org/officeDocument/2006/relationships/hyperlink" Target="https://scjgovcol.sharepoint.com/:f:/s/OficinaAsesoradePlaneacin/El6G8Np_BlxCnzh3iz_Or5sBOPdUpMQXwKzCheGmCIagng?e=Wrkcol" TargetMode="External"/><Relationship Id="rId69" Type="http://schemas.openxmlformats.org/officeDocument/2006/relationships/hyperlink" Target="https://scjgovcol.sharepoint.com/:f:/s/OficinaAsesoradePlaneacin/EtZiVFqqQ_dKk8Ks4bjnBtEBdYDDV3RztBcn0HPPQDE5LA?e=Ahxlfh" TargetMode="External"/><Relationship Id="rId113" Type="http://schemas.openxmlformats.org/officeDocument/2006/relationships/hyperlink" Target="https://scjgovcol.sharepoint.com/:f:/s/OficinaAsesoradePlaneacin/Eq0ET2JIlNxJr0mz1Zd0qogBL80i3rkvXxkzIafLWaLapQ?e=q2ui66" TargetMode="External"/><Relationship Id="rId118" Type="http://schemas.openxmlformats.org/officeDocument/2006/relationships/hyperlink" Target="https://scjgovcol.sharepoint.com/:f:/s/OficinaAsesoradePlaneacin/Eqw98DsmqjBCq3vPMB8bbVEBVwI90MXgihKtEdi-NPjvDg?e=MKTyr5" TargetMode="External"/><Relationship Id="rId80" Type="http://schemas.openxmlformats.org/officeDocument/2006/relationships/hyperlink" Target="https://scjgovcol.sharepoint.com/:f:/s/OficinaAsesoradePlaneacin/Et8OYOrpwyVCl4-PU7TzVIQBD3dQnWvDJ0mRiJ_yrgHQjg?e=AGDOqd" TargetMode="External"/><Relationship Id="rId85" Type="http://schemas.openxmlformats.org/officeDocument/2006/relationships/hyperlink" Target="https://scjgovcol.sharepoint.com/:f:/s/OficinaAsesoradePlaneacin/Esp-R34GAq1BmGDpT3jh0kcB14KLeaRaRZJ97FkB94k3jg?e=v8qeIW" TargetMode="External"/><Relationship Id="rId12" Type="http://schemas.openxmlformats.org/officeDocument/2006/relationships/hyperlink" Target="https://scjgovcol.sharepoint.com/:f:/s/OficinaAsesoradePlaneacin/Ekz4aqV_aiFBgy1D-I_r700BOJA4c7LVuiOhALqCuZ_oRg?e=dtdZYM" TargetMode="External"/><Relationship Id="rId17" Type="http://schemas.openxmlformats.org/officeDocument/2006/relationships/hyperlink" Target="https://scjgovcol.sharepoint.com/:f:/s/OficinaAsesoradePlaneacin/En09PU090BVGoy2a__bfnzMBy-AoT5xipiRAvQD5Y74b7g?e=hjlxSi" TargetMode="External"/><Relationship Id="rId33" Type="http://schemas.openxmlformats.org/officeDocument/2006/relationships/hyperlink" Target="https://scjgovcol.sharepoint.com/:f:/s/OficinaAsesoradePlaneacin/Ej80b1mpUx9HrHC8OPR2t7YBeFDgIoOsflreE6w-kI890g?e=pJOPGn" TargetMode="External"/><Relationship Id="rId38" Type="http://schemas.openxmlformats.org/officeDocument/2006/relationships/hyperlink" Target="https://scjgovcol.sharepoint.com/:f:/s/OficinaAsesoradePlaneacin/ErFpT6eAxzxJsXNIyFBMpawBs_y7ircA32NIlc6wRoP4Sg?e=JChFOZ" TargetMode="External"/><Relationship Id="rId59" Type="http://schemas.openxmlformats.org/officeDocument/2006/relationships/hyperlink" Target="https://scjgovcol.sharepoint.com/:f:/s/OficinaAsesoradePlaneacin/EszWn0TXlnJGjzkMIJcDBS0BQl3YnnyANKR0Zms0jsprvw?e=M35kyj" TargetMode="External"/><Relationship Id="rId103" Type="http://schemas.openxmlformats.org/officeDocument/2006/relationships/hyperlink" Target="https://scjgovcol.sharepoint.com/:f:/s/OficinaAsesoradePlaneacin/EpbmN0Z1PR9Nh04larPfIe0B7NmcBDV_ojBMsPzhpijx2w?e=46bupL" TargetMode="External"/><Relationship Id="rId108" Type="http://schemas.openxmlformats.org/officeDocument/2006/relationships/hyperlink" Target="https://scjgovcol.sharepoint.com/:f:/s/OficinaAsesoradePlaneacin/EvLBpgAwGStPniQQfxUUndgBxk6B6OhpaGf3NWeUxykhZQ?e=wC0F8r" TargetMode="External"/><Relationship Id="rId124" Type="http://schemas.openxmlformats.org/officeDocument/2006/relationships/comments" Target="../comments1.xml"/><Relationship Id="rId54" Type="http://schemas.openxmlformats.org/officeDocument/2006/relationships/hyperlink" Target="https://scjgovcol.sharepoint.com/:f:/s/OficinaAsesoradePlaneacin/EjTPfYxw72ZPoX24NZLFwp4BQb96FFMZEMDSsd-gjOvtaw?e=EWqsWn" TargetMode="External"/><Relationship Id="rId70" Type="http://schemas.openxmlformats.org/officeDocument/2006/relationships/hyperlink" Target="https://scjgovcol.sharepoint.com/:f:/s/OficinaAsesoradePlaneacin/EpH5cWXPKvxPndTPNTYrmNkBpgLxbeYLnFLxNsLJESUHQw?e=fMSu6T" TargetMode="External"/><Relationship Id="rId75" Type="http://schemas.openxmlformats.org/officeDocument/2006/relationships/hyperlink" Target="https://scjgovcol.sharepoint.com/:f:/s/OficinaAsesoradePlaneacin/EqdmOTsBGwdGvYjy16q8CowBRncnGvOmE7sfwREjgsO4QA?e=bT1ZJB" TargetMode="External"/><Relationship Id="rId91" Type="http://schemas.openxmlformats.org/officeDocument/2006/relationships/hyperlink" Target="https://scjgovcol.sharepoint.com/:f:/s/OficinaAsesoradePlaneacin/EniLWLa4HVFCgQzuee5IjKQBb7nDp294iwC8-G7jfSlKfg?e=3HMcIq" TargetMode="External"/><Relationship Id="rId96" Type="http://schemas.openxmlformats.org/officeDocument/2006/relationships/hyperlink" Target="https://scjgovcol.sharepoint.com/:f:/s/OficinaAsesoradePlaneacin/EteFKBxllF1FlvCyElcwgzQBxTV9nZ2PLYscl4HjE8vEOA?e=wNCX9a" TargetMode="External"/><Relationship Id="rId1" Type="http://schemas.openxmlformats.org/officeDocument/2006/relationships/hyperlink" Target="https://scjgovcol.sharepoint.com/:f:/s/OficinaAsesoradePlaneacin/EnwlS2PdrhZLl7bbjE9GDC8Bg6K1snX3rsOta2k2BnZ-mw?e=he398P" TargetMode="External"/><Relationship Id="rId6" Type="http://schemas.openxmlformats.org/officeDocument/2006/relationships/hyperlink" Target="https://scjgovcol.sharepoint.com/:f:/s/OficinaAsesoradePlaneacin/EiyfMT3pLx1DrUiixc0cs0IBv36IFFZXC--PEr2fIc1_MQ?e=H6wjxQ" TargetMode="External"/><Relationship Id="rId23" Type="http://schemas.openxmlformats.org/officeDocument/2006/relationships/hyperlink" Target="https://scjgovcol.sharepoint.com/:f:/s/OficinaAsesoradePlaneacin/Em35V9IKce9LpOO4MCFZFvUBBXaoEvzufqKRPlLIRKiZbQ?e=7eeDxq" TargetMode="External"/><Relationship Id="rId28" Type="http://schemas.openxmlformats.org/officeDocument/2006/relationships/hyperlink" Target="https://scjgovcol.sharepoint.com/:f:/s/OficinaAsesoradePlaneacin/Emg-LRLiDUpEjyRx3ZEV2QABvdlr1u43m40fywPGW7FItQ?e=EmCXBD" TargetMode="External"/><Relationship Id="rId49" Type="http://schemas.openxmlformats.org/officeDocument/2006/relationships/hyperlink" Target="https://scjgovcol.sharepoint.com/:f:/s/OficinaAsesoradePlaneacin/EohJ230VzyhIhU9ylRh3R9wBgdKfRa031scBjsYFSElXYg?e=5meEdm" TargetMode="External"/><Relationship Id="rId114" Type="http://schemas.openxmlformats.org/officeDocument/2006/relationships/hyperlink" Target="https://scjgovcol.sharepoint.com/:f:/s/OficinaAsesoradePlaneacin/Ejf6yphU_ctNv9W-4c5XWxwBqIlMx61gI5mDnXlFnMuJ9w?e=3QhZ0E" TargetMode="External"/><Relationship Id="rId119" Type="http://schemas.openxmlformats.org/officeDocument/2006/relationships/hyperlink" Target="https://scjgovcol.sharepoint.com/:f:/s/OficinaAsesoradePlaneacin/ElWj07tJuVhKtYeN7inL8aMBQXEJx72xzrdif9UVymNMnA?e=aS2ckj" TargetMode="External"/><Relationship Id="rId44" Type="http://schemas.openxmlformats.org/officeDocument/2006/relationships/hyperlink" Target="https://scjgovcol.sharepoint.com/:f:/s/OficinaAsesoradePlaneacin/Ejjv7R9GJIdJvQratkIi0ZAB8qYVOooYvgwd2FtjXxPR4w?e=7I4cM3" TargetMode="External"/><Relationship Id="rId60" Type="http://schemas.openxmlformats.org/officeDocument/2006/relationships/hyperlink" Target="https://scjgovcol.sharepoint.com/:f:/s/OficinaAsesoradePlaneacin/EjJduqVRf_dJipDPgl39-uEB0DGkNlAlMDrinvlVncb7Mg?e=7VlAsC" TargetMode="External"/><Relationship Id="rId65" Type="http://schemas.openxmlformats.org/officeDocument/2006/relationships/hyperlink" Target="https://scjgovcol.sharepoint.com/:f:/s/OficinaAsesoradePlaneacin/EhLUPp0tnT1Nmr3lzCVzyKwBONTqXFDBu_ncn90FI3FY3A?e=qASYAY" TargetMode="External"/><Relationship Id="rId81" Type="http://schemas.openxmlformats.org/officeDocument/2006/relationships/hyperlink" Target="https://scjgovcol.sharepoint.com/:f:/s/OficinaAsesoradePlaneacin/Elb0PHCWS3BDghClupcJIp0BS7ABBuJKc_qX8Jpb7Calkw?e=yetD9J" TargetMode="External"/><Relationship Id="rId86" Type="http://schemas.openxmlformats.org/officeDocument/2006/relationships/hyperlink" Target="https://scjgovcol.sharepoint.com/:f:/s/OficinaAsesoradePlaneacin/Er9A_piiz1ZFiPHMq1hEE3cBIg0xjieHXxuJX19IdKb8yw?e=nghyyh" TargetMode="External"/><Relationship Id="rId13" Type="http://schemas.openxmlformats.org/officeDocument/2006/relationships/hyperlink" Target="https://scjgovcol.sharepoint.com/:f:/s/OficinaAsesoradePlaneacin/Em1-4bLB_URIojJ71fK-cWIB455Z5xWD2mY49tV3GEN3JA?e=moIxXV" TargetMode="External"/><Relationship Id="rId18" Type="http://schemas.openxmlformats.org/officeDocument/2006/relationships/hyperlink" Target="https://scjgovcol.sharepoint.com/:f:/s/OficinaAsesoradePlaneacin/EmljkAFc7RZJlyzetN3BoX4B64rbVqNbOdJm6lRDAaAYlA?e=I0OMgV" TargetMode="External"/><Relationship Id="rId39" Type="http://schemas.openxmlformats.org/officeDocument/2006/relationships/hyperlink" Target="https://scjgovcol.sharepoint.com/:f:/s/OficinaAsesoradePlaneacin/Eil-jUG4kz9Fl3sCoKh9y0IBzf92zu-5wOPYW5w6Vouk7g?e=HEywz2" TargetMode="External"/><Relationship Id="rId109" Type="http://schemas.openxmlformats.org/officeDocument/2006/relationships/hyperlink" Target="https://scjgovcol.sharepoint.com/:f:/s/OficinaAsesoradePlaneacin/EqmHJSngkMVPkIGGEVhEzLQB92kgkjVwaaaptHiB1fyaoQ?e=ie3u86" TargetMode="External"/><Relationship Id="rId34" Type="http://schemas.openxmlformats.org/officeDocument/2006/relationships/hyperlink" Target="https://scjgovcol.sharepoint.com/:f:/s/OficinaAsesoradePlaneacin/EjYOgwtbM5hOsZXJiy0g8IMBQY2ACspRbPDRr9wtthaJkg?e=fd7CrK" TargetMode="External"/><Relationship Id="rId50" Type="http://schemas.openxmlformats.org/officeDocument/2006/relationships/hyperlink" Target="https://scjgovcol.sharepoint.com/:f:/s/OficinaAsesoradePlaneacin/EjbOiFBUA79AveJ3B8dkKugBuQOcU1IXP9p7ydRSwMbszA?e=1MXpkh" TargetMode="External"/><Relationship Id="rId55" Type="http://schemas.openxmlformats.org/officeDocument/2006/relationships/hyperlink" Target="https://scjgovcol.sharepoint.com/:f:/s/OficinaAsesoradePlaneacin/EkvB-Ti9IrxHhl44dgzhMMcBXM341K2_hgfwUS8pQ26kEw?e=RbykcW" TargetMode="External"/><Relationship Id="rId76" Type="http://schemas.openxmlformats.org/officeDocument/2006/relationships/hyperlink" Target="https://scjgovcol.sharepoint.com/:f:/s/OficinaAsesoradePlaneacin/En4xug4UQj5Lpc_BJjC10boBFvbpbbABFeLkNuqbto089w?e=EjK5Zu" TargetMode="External"/><Relationship Id="rId97" Type="http://schemas.openxmlformats.org/officeDocument/2006/relationships/hyperlink" Target="https://scjgovcol.sharepoint.com/:f:/s/OficinaAsesoradePlaneacin/Ei2xm_-XJ-ZHpTV_F-D1er8BIBHaG0hoo87rv6fV_D69eg?e=H5iLqp" TargetMode="External"/><Relationship Id="rId104" Type="http://schemas.openxmlformats.org/officeDocument/2006/relationships/hyperlink" Target="https://scjgovcol.sharepoint.com/:f:/s/OficinaAsesoradePlaneacin/Ehs8RKRhVqBDoefc5mM7lY0BNLXY4vB67dGVLNObWYTsTQ?e=xcChQu" TargetMode="External"/><Relationship Id="rId120" Type="http://schemas.openxmlformats.org/officeDocument/2006/relationships/printerSettings" Target="../printerSettings/printerSettings2.bin"/><Relationship Id="rId125" Type="http://schemas.microsoft.com/office/2017/10/relationships/threadedComment" Target="../threadedComments/threadedComment1.xml"/><Relationship Id="rId7" Type="http://schemas.openxmlformats.org/officeDocument/2006/relationships/hyperlink" Target="https://scjgovcol.sharepoint.com/:f:/s/OficinaAsesoradePlaneacin/EsWXaS8-Ut9Og-ZTfMBDUwwBELkTAUEmh50znmrHnB5JCA?e=tgipLx" TargetMode="External"/><Relationship Id="rId71" Type="http://schemas.openxmlformats.org/officeDocument/2006/relationships/hyperlink" Target="https://scjgovcol.sharepoint.com/:f:/s/OficinaAsesoradePlaneacin/Ej-V2-rDOpROjA_ASBwwTa8BvoKcK-iT685H8zF549cMvw?e=S1NOBC" TargetMode="External"/><Relationship Id="rId92" Type="http://schemas.openxmlformats.org/officeDocument/2006/relationships/hyperlink" Target="https://scjgovcol.sharepoint.com/:f:/s/OficinaAsesoradePlaneacin/Evfx1FKKHQNEldHqbNwiVH0BfwarxsBtK0hPegj_kaf-6w?e=jetY9l" TargetMode="External"/><Relationship Id="rId2" Type="http://schemas.openxmlformats.org/officeDocument/2006/relationships/hyperlink" Target="https://scjgovcol.sharepoint.com/:f:/s/OficinaAsesoradePlaneacin/Eh-gtroD-4lMhXShIKd-hJMBSS-I1qBEzzRuO_M6yVA3Bw?e=ZVVTii" TargetMode="External"/><Relationship Id="rId29" Type="http://schemas.openxmlformats.org/officeDocument/2006/relationships/hyperlink" Target="https://scjgovcol.sharepoint.com/:f:/s/OficinaAsesoradePlaneacin/Eq4gVZqFkPNAg8OMRKSUSAgBqdV1zDzYFqEs-atRr9Xc4Q?e=XGw7Av" TargetMode="External"/><Relationship Id="rId24" Type="http://schemas.openxmlformats.org/officeDocument/2006/relationships/hyperlink" Target="https://scjgovcol.sharepoint.com/:f:/s/OficinaAsesoradePlaneacin/Eoub17WsthdOnXLcyDQeUMkBzCfASPaQGLJSDSH-UBJlbQ?e=siTJD9" TargetMode="External"/><Relationship Id="rId40" Type="http://schemas.openxmlformats.org/officeDocument/2006/relationships/hyperlink" Target="https://scjgovcol.sharepoint.com/:f:/s/OficinaAsesoradePlaneacin/EpQIVeRRujBKtgrDFbGQrGkBOAf_NEnsfiCyMXdCTONiuw?e=sfOYyU" TargetMode="External"/><Relationship Id="rId45" Type="http://schemas.openxmlformats.org/officeDocument/2006/relationships/hyperlink" Target="https://scjgovcol.sharepoint.com/:f:/s/OficinaAsesoradePlaneacin/ElxUduALruJJn9KFHQYvuzMB2ah0J1oSJl5miUuhSF3YZw?e=57JCty" TargetMode="External"/><Relationship Id="rId66" Type="http://schemas.openxmlformats.org/officeDocument/2006/relationships/hyperlink" Target="https://scjgovcol.sharepoint.com/:f:/s/OficinaAsesoradePlaneacin/EndKENiaEpNMuSrHXw_aH40BXDmyqaOd28p7BEarYpSSgQ?e=5WoGll" TargetMode="External"/><Relationship Id="rId87" Type="http://schemas.openxmlformats.org/officeDocument/2006/relationships/hyperlink" Target="https://scjgovcol.sharepoint.com/:f:/s/OficinaAsesoradePlaneacin/Eg2tQ9H6k1pArcgjtZyU67MBkX5UK74ZhMon32al6yWFAA?e=bmwxYI" TargetMode="External"/><Relationship Id="rId110" Type="http://schemas.openxmlformats.org/officeDocument/2006/relationships/hyperlink" Target="https://scjgovcol.sharepoint.com/:f:/s/OficinaAsesoradePlaneacin/EoVAItfuWoVJt4VEtAzqoQIBDNrYbPh9CoAxUNW5ifWb0w?e=21grO9" TargetMode="External"/><Relationship Id="rId115" Type="http://schemas.openxmlformats.org/officeDocument/2006/relationships/hyperlink" Target="https://scjgovcol.sharepoint.com/:f:/s/OficinaAsesoradePlaneacin/EoCdIcTc6lVEuTDKMkUtzqIBc5pmHSEaPvW7tDxJlGOl_A?e=w9TeDj" TargetMode="External"/><Relationship Id="rId61" Type="http://schemas.openxmlformats.org/officeDocument/2006/relationships/hyperlink" Target="https://scjgovcol.sharepoint.com/:f:/s/OficinaAsesoradePlaneacin/EuJUjB52zGhKuonZ8P8qXSYBBlcfm9iezdTJzGOPSZWbCg?e=nYeLS6" TargetMode="External"/><Relationship Id="rId82" Type="http://schemas.openxmlformats.org/officeDocument/2006/relationships/hyperlink" Target="https://scjgovcol.sharepoint.com/:f:/s/OficinaAsesoradePlaneacin/Em_tF911IQlPmjMCFM3KcQIBCqTDvMcJx4ZvFbTjIX1CJw?e=2dT5Xc" TargetMode="External"/><Relationship Id="rId19" Type="http://schemas.openxmlformats.org/officeDocument/2006/relationships/hyperlink" Target="https://scjgovcol.sharepoint.com/:f:/s/OficinaAsesoradePlaneacin/EsmvQkSG13hBga9XWGw-ghsBk-faQW_emd6Qb4f2GJadWg?e=XkbWqz" TargetMode="External"/><Relationship Id="rId14" Type="http://schemas.openxmlformats.org/officeDocument/2006/relationships/hyperlink" Target="https://scjgovcol.sharepoint.com/:f:/s/OficinaAsesoradePlaneacin/EmekG-HOaz5DgtNAJeQbxP4B6mQiwFxEIct6lthuXQxylw?e=TYulKM" TargetMode="External"/><Relationship Id="rId30" Type="http://schemas.openxmlformats.org/officeDocument/2006/relationships/hyperlink" Target="https://scjgovcol.sharepoint.com/:f:/s/OficinaAsesoradePlaneacin/EsltvpfxDnRGirhmw47vXD4B27q9qOulYdbk5aZ0odIZmw?e=IK3bhk" TargetMode="External"/><Relationship Id="rId35" Type="http://schemas.openxmlformats.org/officeDocument/2006/relationships/hyperlink" Target="https://scjgovcol.sharepoint.com/:f:/s/OficinaAsesoradePlaneacin/EkzO9bCqmPBAn9IzcDvyn7MBDliouk_aA9EPEXLpuSLeZg?e=vqYq5n" TargetMode="External"/><Relationship Id="rId56" Type="http://schemas.openxmlformats.org/officeDocument/2006/relationships/hyperlink" Target="https://scjgovcol.sharepoint.com/:f:/s/OficinaAsesoradePlaneacin/EudhuTbCPdRAlX6uuqIXBsIBmoNzertYjLbnRWv_1LUsqw?e=lyGO5u" TargetMode="External"/><Relationship Id="rId77" Type="http://schemas.openxmlformats.org/officeDocument/2006/relationships/hyperlink" Target="https://scjgovcol.sharepoint.com/:f:/s/OficinaAsesoradePlaneacin/EhXbplvNDDxNv2JkafNiQ7ABgW3Zop07M7yDUl5usKwVwg?e=PlDkQk" TargetMode="External"/><Relationship Id="rId100" Type="http://schemas.openxmlformats.org/officeDocument/2006/relationships/hyperlink" Target="https://scjgovcol.sharepoint.com/:f:/s/OficinaAsesoradePlaneacin/EiWbv_YICE1AscIBgNHdkUMByTXvcrzR-BMuvONaeXlC7g?e=DTansz" TargetMode="External"/><Relationship Id="rId105" Type="http://schemas.openxmlformats.org/officeDocument/2006/relationships/hyperlink" Target="https://scjgovcol.sharepoint.com/:f:/s/OficinaAsesoradePlaneacin/EtZPn_5n64FDu8NftwAzcHMBgYLEe75N9ovCfCsv-YNUPg?e=YfzRl0" TargetMode="External"/><Relationship Id="rId8" Type="http://schemas.openxmlformats.org/officeDocument/2006/relationships/hyperlink" Target="https://scjgovcol.sharepoint.com/:f:/s/OficinaAsesoradePlaneacin/ErpNTUhweoJFgc0hlzVdnHsBGlPKdPzfYHxOMx0wC5N6Yw?e=3uQO4l" TargetMode="External"/><Relationship Id="rId51" Type="http://schemas.openxmlformats.org/officeDocument/2006/relationships/hyperlink" Target="https://scjgovcol.sharepoint.com/:f:/s/OficinaAsesoradePlaneacin/EkovIWpmy79Gmn1lUrvUZ9UBA_GM6QqCY6FVaQmTeZ5BQQ?e=p2e69t" TargetMode="External"/><Relationship Id="rId72" Type="http://schemas.openxmlformats.org/officeDocument/2006/relationships/hyperlink" Target="https://scjgovcol.sharepoint.com/:f:/s/OficinaAsesoradePlaneacin/Ekq_k1M1PIBKkG0HKC9KvKcBSsZ-zl-N5_Zlqhi4-ikTOg?e=VIyRqm" TargetMode="External"/><Relationship Id="rId93" Type="http://schemas.openxmlformats.org/officeDocument/2006/relationships/hyperlink" Target="https://scjgovcol.sharepoint.com/:f:/s/OficinaAsesoradePlaneacin/EonGhYell3dCivB8zNIdsjMB2-iQAk1mHcXvOAIAxLCHRg?e=CVkJ4g" TargetMode="External"/><Relationship Id="rId98" Type="http://schemas.openxmlformats.org/officeDocument/2006/relationships/hyperlink" Target="https://scjgovcol.sharepoint.com/:f:/s/OficinaAsesoradePlaneacin/EtjOdz0Ou_tMi20WBbfWhO0B8mS5_A4U8qJfi0PM0j8Blw?e=z7IFNO" TargetMode="External"/><Relationship Id="rId121" Type="http://schemas.openxmlformats.org/officeDocument/2006/relationships/drawing" Target="../drawings/drawing2.xml"/><Relationship Id="rId3" Type="http://schemas.openxmlformats.org/officeDocument/2006/relationships/hyperlink" Target="https://scjgovcol.sharepoint.com/:f:/s/OficinaAsesoradePlaneacin/EnU3pojnxFlMmXmtyLWChkMB_g-YCmc4C5GSOTNgwL8Iow?e=H0LXJe" TargetMode="External"/><Relationship Id="rId25" Type="http://schemas.openxmlformats.org/officeDocument/2006/relationships/hyperlink" Target="https://scjgovcol.sharepoint.com/:f:/s/OficinaAsesoradePlaneacin/Emds_xg4RoFFsORgfBDgK9cBluRoRXX1rUgVLtyjVJV7_w?e=6CgGJS" TargetMode="External"/><Relationship Id="rId46" Type="http://schemas.openxmlformats.org/officeDocument/2006/relationships/hyperlink" Target="https://scjgovcol.sharepoint.com/:f:/s/OficinaAsesoradePlaneacin/EkD8FMyZuvBDmlifhEoC2LwBMyd6Ou0YmuzurWpBln3oNw?e=BMcEq4" TargetMode="External"/><Relationship Id="rId67" Type="http://schemas.openxmlformats.org/officeDocument/2006/relationships/hyperlink" Target="https://scjgovcol.sharepoint.com/:f:/s/OficinaAsesoradePlaneacin/EmSs5U7Yz8RMtnfL-Nah_awBxqRpghUIJLe7rV6bjaCwuw?e=n0ce5J" TargetMode="External"/><Relationship Id="rId116" Type="http://schemas.openxmlformats.org/officeDocument/2006/relationships/hyperlink" Target="https://scjgovcol.sharepoint.com/:f:/s/OficinaAsesoradePlaneacin/Eg-CkDFIn7JOiQXn4rBKI-8BaFoAg2C_a4Ju4PFPghbqpw?e=qR9abM" TargetMode="External"/><Relationship Id="rId20" Type="http://schemas.openxmlformats.org/officeDocument/2006/relationships/hyperlink" Target="https://scjgovcol.sharepoint.com/:f:/s/OficinaAsesoradePlaneacin/ErqUXlcVd-tBqKNT7Se5Pz0Bon78K-IuO74DUxm9qJVJjw?e=MesOdg" TargetMode="External"/><Relationship Id="rId41" Type="http://schemas.openxmlformats.org/officeDocument/2006/relationships/hyperlink" Target="https://scjgovcol.sharepoint.com/:f:/s/OficinaAsesoradePlaneacin/Egxk54w-rINLo1Kcf0t3qtEBE2FG7HFMZKHFibZY6_xrQQ?e=NJVXvK" TargetMode="External"/><Relationship Id="rId62" Type="http://schemas.openxmlformats.org/officeDocument/2006/relationships/hyperlink" Target="https://scjgovcol.sharepoint.com/:f:/s/OficinaAsesoradePlaneacin/EoDLdewmmrBLvwcBVgbwv7UB76XK-atCFbGR4urXMnbYGw?e=2sSeQn" TargetMode="External"/><Relationship Id="rId83" Type="http://schemas.openxmlformats.org/officeDocument/2006/relationships/hyperlink" Target="https://scjgovcol.sharepoint.com/:f:/s/OficinaAsesoradePlaneacin/ErZ69wFNYH5ElDGgX4-1iSQBxuDwm25DvtumQZhg8sZWCw?e=PTiJ8K" TargetMode="External"/><Relationship Id="rId88" Type="http://schemas.openxmlformats.org/officeDocument/2006/relationships/hyperlink" Target="https://scjgovcol.sharepoint.com/:f:/s/OficinaAsesoradePlaneacin/EjOIfmRLQuJPmO4ATindt7kBX-F5YKm4ZcXxwtKTxopbEg?e=IWi7Ys" TargetMode="External"/><Relationship Id="rId111" Type="http://schemas.openxmlformats.org/officeDocument/2006/relationships/hyperlink" Target="https://scjgovcol.sharepoint.com/:f:/s/OficinaAsesoradePlaneacin/EkSnL9Uht49JqSrGQ3vwE0cBUtaH1z-fWx2_l67dwjDDCg?e=wmCgOi" TargetMode="External"/><Relationship Id="rId15" Type="http://schemas.openxmlformats.org/officeDocument/2006/relationships/hyperlink" Target="https://scjgovcol.sharepoint.com/:f:/s/OficinaAsesoradePlaneacin/EnoqfyC200NChcjslvLKQ8ABucDYgLXpPAzrTjLubCRuFg?e=F3BiHw" TargetMode="External"/><Relationship Id="rId36" Type="http://schemas.openxmlformats.org/officeDocument/2006/relationships/hyperlink" Target="https://scjgovcol.sharepoint.com/:f:/s/OficinaAsesoradePlaneacin/Evo_Ey78IPRAv9zboI-c3NkBJgPZ99S8fNNgqxSy2emLTQ?e=HgNpY3" TargetMode="External"/><Relationship Id="rId57" Type="http://schemas.openxmlformats.org/officeDocument/2006/relationships/hyperlink" Target="https://scjgovcol.sharepoint.com/:f:/s/OficinaAsesoradePlaneacin/EizR6TTdnYpLmg96fTHEhqYBJVdgslnBYfJ4F0WaFkieJA?e=TtDw6O" TargetMode="External"/><Relationship Id="rId106" Type="http://schemas.openxmlformats.org/officeDocument/2006/relationships/hyperlink" Target="https://scjgovcol.sharepoint.com/:f:/s/OficinaAsesoradePlaneacin/Eh20xwzN3kVOjIa5fKf8VAMBI_T5dexiZ67e2uzYlMWqNw?e=hxJ9FT" TargetMode="External"/><Relationship Id="rId10" Type="http://schemas.openxmlformats.org/officeDocument/2006/relationships/hyperlink" Target="https://scjgovcol.sharepoint.com/:f:/s/OficinaAsesoradePlaneacin/ElDYfQdXeeJCk3kWZq2YHCcBVzmLl8dF15GcM9WA19zxcA?e=HKwVcq" TargetMode="External"/><Relationship Id="rId31" Type="http://schemas.openxmlformats.org/officeDocument/2006/relationships/hyperlink" Target="https://scjgovcol.sharepoint.com/:f:/s/OficinaAsesoradePlaneacin/EqK_ZvsRLzVHrvsKTESnCO0B0EWzNjGJxgDIbcUEFfyDdA?e=OnOcjb" TargetMode="External"/><Relationship Id="rId52" Type="http://schemas.openxmlformats.org/officeDocument/2006/relationships/hyperlink" Target="https://scjgovcol.sharepoint.com/:f:/s/OficinaAsesoradePlaneacin/ErK9L-i0pZxNkEjMFy424RsBotl3jsULwDsmYN4dWrq8mA?e=ui95aM" TargetMode="External"/><Relationship Id="rId73" Type="http://schemas.openxmlformats.org/officeDocument/2006/relationships/hyperlink" Target="https://scjgovcol.sharepoint.com/:f:/s/OficinaAsesoradePlaneacin/Ev1VtPmGR_ZDj97D-2NEh6cBXy9m6iDkeQRVqz7wN8JaMw?e=My7poy" TargetMode="External"/><Relationship Id="rId78" Type="http://schemas.openxmlformats.org/officeDocument/2006/relationships/hyperlink" Target="https://scjgovcol.sharepoint.com/:f:/s/OficinaAsesoradePlaneacin/Eo9tvLoNd-FFpQRSE6fW8FkBZDeOAhAAyxZaE6pNl7vIqA?e=XlQGEl" TargetMode="External"/><Relationship Id="rId94" Type="http://schemas.openxmlformats.org/officeDocument/2006/relationships/hyperlink" Target="https://scjgovcol.sharepoint.com/:f:/s/OficinaAsesoradePlaneacin/Eh1qdKCt9TxGi6_buUEBX2wBaPtDplPFbSGaUefpNujZ1g?e=kxlaYL" TargetMode="External"/><Relationship Id="rId99" Type="http://schemas.openxmlformats.org/officeDocument/2006/relationships/hyperlink" Target="https://scjgovcol.sharepoint.com/:f:/s/OficinaAsesoradePlaneacin/Eg22jniIGwZJpXHI1kcin8kBPrWYV_Bkq_KZqR7V-00g_A?e=5OrmxG" TargetMode="External"/><Relationship Id="rId101" Type="http://schemas.openxmlformats.org/officeDocument/2006/relationships/hyperlink" Target="https://scjgovcol.sharepoint.com/:f:/s/OficinaAsesoradePlaneacin/EsslKcIt8a5Ni5-_oZY-Y-8BjmWTMhV_vMhLsH5cz2SmhQ?e=eOSXRU" TargetMode="External"/><Relationship Id="rId122" Type="http://schemas.openxmlformats.org/officeDocument/2006/relationships/vmlDrawing" Target="../drawings/vmlDrawing2.vml"/><Relationship Id="rId4" Type="http://schemas.openxmlformats.org/officeDocument/2006/relationships/hyperlink" Target="https://scjgovcol.sharepoint.com/:f:/s/OficinaAsesoradePlaneacin/EuyfIT0AaAlKljTKTAJA3XoBCz7ldOds_zjcwbYxBlstIw?e=8Ni9jB" TargetMode="External"/><Relationship Id="rId9" Type="http://schemas.openxmlformats.org/officeDocument/2006/relationships/hyperlink" Target="https://scjgovcol.sharepoint.com/:f:/s/OficinaAsesoradePlaneacin/Ei6L8Q8qZipLuqVEM1TxoaoB_4knSr2dHjIJbzQrDwTiSA?e=qlCagG"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9.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4.9989318521683403E-2"/>
    <pageSetUpPr fitToPage="1"/>
  </sheetPr>
  <dimension ref="A1:E7"/>
  <sheetViews>
    <sheetView showGridLines="0" view="pageBreakPreview" zoomScale="80" zoomScaleNormal="80" zoomScaleSheetLayoutView="80" workbookViewId="0">
      <selection activeCell="J5" sqref="J5"/>
    </sheetView>
  </sheetViews>
  <sheetFormatPr baseColWidth="10" defaultColWidth="11.44140625" defaultRowHeight="13.2" x14ac:dyDescent="0.3"/>
  <cols>
    <col min="1" max="1" width="51" style="306" customWidth="1"/>
    <col min="2" max="2" width="57.33203125" style="306" customWidth="1"/>
    <col min="3" max="3" width="57.44140625" style="306" customWidth="1"/>
    <col min="4" max="4" width="21.6640625" style="306" bestFit="1" customWidth="1"/>
    <col min="5" max="5" width="29.44140625" style="306" customWidth="1"/>
    <col min="6" max="16384" width="11.44140625" style="306"/>
  </cols>
  <sheetData>
    <row r="1" spans="1:5" s="305" customFormat="1" ht="145.5" customHeight="1" thickBot="1" x14ac:dyDescent="0.35">
      <c r="A1" s="303"/>
      <c r="B1" s="641" t="s">
        <v>0</v>
      </c>
      <c r="C1" s="641"/>
      <c r="D1" s="641"/>
      <c r="E1" s="304" t="s">
        <v>1</v>
      </c>
    </row>
    <row r="2" spans="1:5" ht="13.5" customHeight="1" thickBot="1" x14ac:dyDescent="0.35">
      <c r="A2" s="642"/>
      <c r="B2" s="642"/>
      <c r="C2" s="642"/>
      <c r="D2" s="642"/>
      <c r="E2" s="643"/>
    </row>
    <row r="3" spans="1:5" ht="30.75" customHeight="1" thickBot="1" x14ac:dyDescent="0.35">
      <c r="A3" s="635" t="s">
        <v>2</v>
      </c>
      <c r="B3" s="644"/>
      <c r="C3" s="645" t="s">
        <v>3</v>
      </c>
      <c r="D3" s="636"/>
      <c r="E3" s="637"/>
    </row>
    <row r="4" spans="1:5" ht="66.75" customHeight="1" x14ac:dyDescent="0.3">
      <c r="A4" s="646" t="s">
        <v>4</v>
      </c>
      <c r="B4" s="647"/>
      <c r="C4" s="646" t="s">
        <v>5</v>
      </c>
      <c r="D4" s="650"/>
      <c r="E4" s="647"/>
    </row>
    <row r="5" spans="1:5" ht="66.75" customHeight="1" thickBot="1" x14ac:dyDescent="0.35">
      <c r="A5" s="648"/>
      <c r="B5" s="649"/>
      <c r="C5" s="648"/>
      <c r="D5" s="651"/>
      <c r="E5" s="649"/>
    </row>
    <row r="6" spans="1:5" ht="30.75" customHeight="1" thickBot="1" x14ac:dyDescent="0.35">
      <c r="A6" s="635" t="s">
        <v>6</v>
      </c>
      <c r="B6" s="636"/>
      <c r="C6" s="636"/>
      <c r="D6" s="636"/>
      <c r="E6" s="637"/>
    </row>
    <row r="7" spans="1:5" ht="403.5" customHeight="1" thickBot="1" x14ac:dyDescent="0.35">
      <c r="A7" s="638" t="s">
        <v>7</v>
      </c>
      <c r="B7" s="639"/>
      <c r="C7" s="639"/>
      <c r="D7" s="639"/>
      <c r="E7" s="640"/>
    </row>
  </sheetData>
  <mergeCells count="8">
    <mergeCell ref="A6:E6"/>
    <mergeCell ref="A7:E7"/>
    <mergeCell ref="B1:D1"/>
    <mergeCell ref="A2:E2"/>
    <mergeCell ref="A3:B3"/>
    <mergeCell ref="C3:E3"/>
    <mergeCell ref="A4:B5"/>
    <mergeCell ref="C4:E5"/>
  </mergeCells>
  <pageMargins left="0.70866141732283472" right="0.70866141732283472" top="0.74803149606299213" bottom="0.74803149606299213" header="0.31496062992125984" footer="0.31496062992125984"/>
  <pageSetup scale="56" orientation="landscape" horizontalDpi="4294967292" r:id="rId1"/>
  <headerFooter>
    <oddFooter>&amp;R&amp;G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7"/>
  <dimension ref="A1:BJ232"/>
  <sheetViews>
    <sheetView topLeftCell="I1" zoomScale="57" zoomScaleNormal="57" zoomScaleSheetLayoutView="30" workbookViewId="0">
      <selection activeCell="Q6" sqref="Q6"/>
    </sheetView>
  </sheetViews>
  <sheetFormatPr baseColWidth="10" defaultColWidth="11.44140625" defaultRowHeight="14.4" x14ac:dyDescent="0.3"/>
  <cols>
    <col min="1" max="1" width="11.44140625" style="2"/>
    <col min="2" max="2" width="20.88671875" style="2" bestFit="1" customWidth="1"/>
    <col min="3" max="3" width="36.109375" style="2" customWidth="1"/>
    <col min="4" max="4" width="11.44140625" style="2"/>
    <col min="5" max="5" width="35.109375" style="2" bestFit="1" customWidth="1"/>
    <col min="6" max="6" width="24.44140625" style="2" customWidth="1"/>
    <col min="7" max="7" width="11.44140625" style="2"/>
    <col min="8" max="8" width="35.109375" style="2" bestFit="1" customWidth="1"/>
    <col min="9" max="9" width="39.88671875" style="2" bestFit="1" customWidth="1"/>
    <col min="10" max="10" width="24.88671875" style="2" bestFit="1" customWidth="1"/>
    <col min="11" max="11" width="22.109375" style="2" bestFit="1" customWidth="1"/>
    <col min="12" max="12" width="20.44140625" style="2" customWidth="1"/>
    <col min="13" max="13" width="28.44140625" style="2" customWidth="1"/>
    <col min="14" max="14" width="35.44140625" style="2" bestFit="1" customWidth="1"/>
    <col min="15" max="15" width="43.44140625" style="2" bestFit="1" customWidth="1"/>
    <col min="16" max="16" width="19.33203125" style="2" customWidth="1"/>
    <col min="17" max="17" width="31.33203125" style="2" bestFit="1" customWidth="1"/>
    <col min="18" max="18" width="33.6640625" style="2" bestFit="1" customWidth="1"/>
    <col min="19" max="19" width="19" style="2" bestFit="1" customWidth="1"/>
    <col min="20" max="20" width="39.109375" style="2" bestFit="1" customWidth="1"/>
    <col min="21" max="21" width="43.6640625" style="2" customWidth="1"/>
    <col min="22" max="22" width="11.44140625" style="2"/>
    <col min="23" max="23" width="35.44140625" style="2" bestFit="1" customWidth="1"/>
    <col min="24" max="24" width="11.44140625" style="2"/>
    <col min="25" max="25" width="40" style="2" customWidth="1"/>
    <col min="26" max="26" width="11.44140625" style="2"/>
    <col min="27" max="27" width="39.33203125" style="2" customWidth="1"/>
    <col min="28" max="28" width="11.44140625" style="2"/>
    <col min="29" max="29" width="37.44140625" style="2" customWidth="1"/>
    <col min="30" max="30" width="11.44140625" style="2"/>
    <col min="31" max="31" width="41.6640625" style="2" customWidth="1"/>
    <col min="32" max="32" width="11.44140625" style="2"/>
    <col min="33" max="33" width="32.44140625" style="2" customWidth="1"/>
    <col min="34" max="34" width="11.44140625" style="2"/>
    <col min="35" max="35" width="36.44140625" style="2" customWidth="1"/>
    <col min="36" max="36" width="11.44140625" style="2"/>
    <col min="37" max="37" width="46.109375" style="2" customWidth="1"/>
    <col min="38" max="39" width="11.44140625" style="2"/>
    <col min="40" max="40" width="25" style="2" bestFit="1" customWidth="1"/>
    <col min="41" max="16384" width="11.44140625" style="2"/>
  </cols>
  <sheetData>
    <row r="1" spans="1:62" ht="15" thickBot="1" x14ac:dyDescent="0.35">
      <c r="A1" s="1"/>
      <c r="B1" s="1"/>
      <c r="C1" s="1"/>
      <c r="D1" s="1"/>
      <c r="E1" s="1"/>
      <c r="F1" s="1"/>
      <c r="G1" s="1"/>
      <c r="H1" s="1"/>
      <c r="I1" s="1"/>
      <c r="J1" s="1"/>
      <c r="K1" s="1"/>
      <c r="L1" s="1"/>
      <c r="M1" s="1"/>
      <c r="N1" s="1"/>
      <c r="P1" s="1"/>
      <c r="Q1" s="1"/>
      <c r="R1" s="1"/>
      <c r="S1" s="1"/>
      <c r="V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row>
    <row r="2" spans="1:62" ht="30.75" customHeight="1" thickBot="1" x14ac:dyDescent="0.35">
      <c r="A2" s="1"/>
      <c r="B2" s="1"/>
      <c r="C2" s="1"/>
      <c r="D2" s="1"/>
      <c r="E2" s="1"/>
      <c r="F2" s="1"/>
      <c r="G2" s="1"/>
      <c r="H2" s="1"/>
      <c r="I2" s="1"/>
      <c r="J2" s="1"/>
      <c r="K2" s="857" t="s">
        <v>984</v>
      </c>
      <c r="L2" s="858"/>
      <c r="M2" s="1"/>
      <c r="N2" s="3"/>
      <c r="O2" s="4" t="s">
        <v>985</v>
      </c>
      <c r="P2" s="1"/>
      <c r="Q2" s="857" t="s">
        <v>986</v>
      </c>
      <c r="R2" s="858"/>
      <c r="S2" s="1"/>
      <c r="T2" s="855" t="s">
        <v>987</v>
      </c>
      <c r="U2" s="856"/>
      <c r="V2" s="1"/>
      <c r="W2" s="5" t="s">
        <v>988</v>
      </c>
      <c r="X2" s="1"/>
      <c r="Y2" s="5" t="s">
        <v>988</v>
      </c>
      <c r="Z2" s="1"/>
      <c r="AA2" s="5" t="s">
        <v>988</v>
      </c>
      <c r="AB2" s="1"/>
      <c r="AC2" s="5" t="s">
        <v>988</v>
      </c>
      <c r="AD2" s="1"/>
      <c r="AE2" s="5" t="s">
        <v>988</v>
      </c>
      <c r="AF2" s="1"/>
      <c r="AG2" s="5" t="s">
        <v>988</v>
      </c>
      <c r="AH2" s="1"/>
      <c r="AI2" s="5" t="s">
        <v>988</v>
      </c>
      <c r="AJ2" s="1"/>
      <c r="AK2" s="5" t="s">
        <v>988</v>
      </c>
      <c r="AL2" s="1"/>
      <c r="AM2" s="1"/>
      <c r="AN2" s="1"/>
      <c r="AO2" s="1"/>
      <c r="AP2" s="1"/>
      <c r="AQ2" s="1"/>
      <c r="AR2" s="1"/>
      <c r="AS2" s="1"/>
      <c r="AT2" s="1"/>
      <c r="AU2" s="1"/>
      <c r="AV2" s="1"/>
      <c r="AW2" s="1"/>
      <c r="AX2" s="1"/>
      <c r="AY2" s="1"/>
      <c r="AZ2" s="1"/>
      <c r="BA2" s="1"/>
      <c r="BB2" s="1"/>
      <c r="BC2" s="1"/>
      <c r="BD2" s="1"/>
      <c r="BE2" s="1"/>
      <c r="BF2" s="1"/>
      <c r="BG2" s="1"/>
      <c r="BH2" s="1"/>
      <c r="BI2" s="1"/>
      <c r="BJ2" s="1"/>
    </row>
    <row r="3" spans="1:62" ht="65.25" customHeight="1" thickBot="1" x14ac:dyDescent="0.35">
      <c r="A3" s="1"/>
      <c r="B3" s="859" t="s">
        <v>989</v>
      </c>
      <c r="C3" s="860"/>
      <c r="D3" s="1"/>
      <c r="E3" s="857" t="s">
        <v>990</v>
      </c>
      <c r="F3" s="858"/>
      <c r="G3" s="1"/>
      <c r="H3" s="855" t="s">
        <v>991</v>
      </c>
      <c r="I3" s="856"/>
      <c r="J3" s="1"/>
      <c r="K3" s="1"/>
      <c r="L3" s="1"/>
      <c r="M3" s="1"/>
      <c r="N3" s="6"/>
      <c r="O3" s="7" t="s">
        <v>992</v>
      </c>
      <c r="P3" s="8"/>
      <c r="Q3" s="9" t="s">
        <v>993</v>
      </c>
      <c r="R3" s="10" t="s">
        <v>994</v>
      </c>
      <c r="S3" s="1"/>
      <c r="T3" s="10" t="s">
        <v>995</v>
      </c>
      <c r="U3" s="10" t="s">
        <v>994</v>
      </c>
      <c r="V3" s="1"/>
      <c r="W3" s="9" t="s">
        <v>996</v>
      </c>
      <c r="X3" s="1"/>
      <c r="Y3" s="9" t="s">
        <v>997</v>
      </c>
      <c r="Z3" s="1"/>
      <c r="AA3" s="9" t="s">
        <v>998</v>
      </c>
      <c r="AB3" s="1"/>
      <c r="AC3" s="9" t="s">
        <v>999</v>
      </c>
      <c r="AD3" s="1"/>
      <c r="AE3" s="9" t="s">
        <v>1000</v>
      </c>
      <c r="AF3" s="1"/>
      <c r="AG3" s="9" t="s">
        <v>1001</v>
      </c>
      <c r="AH3" s="1"/>
      <c r="AI3" s="9" t="s">
        <v>1002</v>
      </c>
      <c r="AJ3" s="1"/>
      <c r="AK3" s="9" t="s">
        <v>1002</v>
      </c>
      <c r="AL3" s="1"/>
      <c r="AM3" s="1"/>
      <c r="AN3" t="s">
        <v>1003</v>
      </c>
      <c r="AO3" s="1"/>
      <c r="AP3" s="1"/>
      <c r="AQ3" s="1"/>
      <c r="AR3" s="1"/>
      <c r="AS3" s="1"/>
      <c r="AT3" s="1"/>
      <c r="AU3" s="1"/>
      <c r="AV3" s="1"/>
      <c r="AW3" s="1"/>
      <c r="AX3" s="1"/>
      <c r="AY3" s="1"/>
      <c r="AZ3" s="1"/>
      <c r="BA3" s="1"/>
      <c r="BB3" s="1"/>
      <c r="BC3" s="1"/>
      <c r="BD3" s="1"/>
      <c r="BE3" s="1"/>
      <c r="BF3" s="1"/>
      <c r="BG3" s="1"/>
      <c r="BH3" s="1"/>
      <c r="BI3" s="1"/>
      <c r="BJ3" s="1"/>
    </row>
    <row r="4" spans="1:62" ht="180.75" customHeight="1" thickBot="1" x14ac:dyDescent="0.35">
      <c r="A4" s="1"/>
      <c r="B4" s="65" t="s">
        <v>1004</v>
      </c>
      <c r="C4" s="65" t="s">
        <v>994</v>
      </c>
      <c r="D4" s="1"/>
      <c r="E4" s="9" t="s">
        <v>1005</v>
      </c>
      <c r="F4" s="11" t="s">
        <v>994</v>
      </c>
      <c r="G4" s="1"/>
      <c r="H4" s="9" t="s">
        <v>684</v>
      </c>
      <c r="I4" s="11" t="s">
        <v>994</v>
      </c>
      <c r="J4" s="1"/>
      <c r="K4" s="1"/>
      <c r="L4" s="1"/>
      <c r="M4" s="1"/>
      <c r="N4" s="12"/>
      <c r="O4" s="7" t="s">
        <v>1006</v>
      </c>
      <c r="P4" s="1"/>
      <c r="Q4" s="13" t="s">
        <v>713</v>
      </c>
      <c r="R4" s="14" t="s">
        <v>1007</v>
      </c>
      <c r="S4" s="1"/>
      <c r="T4" s="16" t="s">
        <v>719</v>
      </c>
      <c r="U4" s="51" t="s">
        <v>1008</v>
      </c>
      <c r="V4" s="1"/>
      <c r="W4" s="16" t="s">
        <v>1009</v>
      </c>
      <c r="X4" s="1"/>
      <c r="Y4" s="16" t="s">
        <v>1010</v>
      </c>
      <c r="Z4" s="1"/>
      <c r="AA4" s="51" t="s">
        <v>1011</v>
      </c>
      <c r="AB4" s="1"/>
      <c r="AC4" s="51" t="s">
        <v>1012</v>
      </c>
      <c r="AD4" s="1"/>
      <c r="AE4" s="16" t="s">
        <v>1010</v>
      </c>
      <c r="AF4" s="1"/>
      <c r="AG4" s="16" t="s">
        <v>1013</v>
      </c>
      <c r="AH4" s="1"/>
      <c r="AI4" s="16" t="s">
        <v>1014</v>
      </c>
      <c r="AJ4" s="1"/>
      <c r="AK4" s="16" t="s">
        <v>1014</v>
      </c>
      <c r="AL4" s="1"/>
      <c r="AM4" s="1"/>
      <c r="AN4" t="s">
        <v>724</v>
      </c>
      <c r="AO4" s="1"/>
      <c r="AP4" s="1"/>
      <c r="AQ4" s="1"/>
      <c r="AR4" s="1"/>
      <c r="AS4" s="1"/>
      <c r="AT4" s="1"/>
      <c r="AU4" s="1"/>
      <c r="AV4" s="1"/>
      <c r="AW4" s="1"/>
      <c r="AX4" s="1"/>
      <c r="AY4" s="1"/>
      <c r="AZ4" s="1"/>
      <c r="BA4" s="1"/>
      <c r="BB4" s="1"/>
      <c r="BC4" s="1"/>
      <c r="BD4" s="1"/>
      <c r="BE4" s="1"/>
      <c r="BF4" s="1"/>
      <c r="BG4" s="1"/>
      <c r="BH4" s="1"/>
      <c r="BI4" s="1"/>
      <c r="BJ4" s="1"/>
    </row>
    <row r="5" spans="1:62" ht="138.75" customHeight="1" thickBot="1" x14ac:dyDescent="0.35">
      <c r="A5" s="1"/>
      <c r="B5" s="66" t="s">
        <v>1015</v>
      </c>
      <c r="C5" s="67" t="s">
        <v>1016</v>
      </c>
      <c r="D5" s="1"/>
      <c r="E5" s="15">
        <v>5</v>
      </c>
      <c r="F5" s="17" t="s">
        <v>1017</v>
      </c>
      <c r="G5" s="1"/>
      <c r="H5" s="15">
        <v>5</v>
      </c>
      <c r="I5" s="17" t="s">
        <v>1018</v>
      </c>
      <c r="J5" s="1"/>
      <c r="K5" s="1"/>
      <c r="L5" s="1"/>
      <c r="M5" s="1"/>
      <c r="N5" s="18"/>
      <c r="O5" s="19" t="s">
        <v>1019</v>
      </c>
      <c r="P5" s="1"/>
      <c r="Q5" s="54" t="s">
        <v>1020</v>
      </c>
      <c r="R5" s="53" t="s">
        <v>1021</v>
      </c>
      <c r="S5" s="1"/>
      <c r="T5" s="13" t="s">
        <v>743</v>
      </c>
      <c r="U5" s="20" t="s">
        <v>1022</v>
      </c>
      <c r="V5" s="1"/>
      <c r="W5" s="54" t="s">
        <v>1023</v>
      </c>
      <c r="X5" s="1"/>
      <c r="Y5" s="54" t="s">
        <v>1024</v>
      </c>
      <c r="Z5" s="1"/>
      <c r="AA5" s="52" t="s">
        <v>1025</v>
      </c>
      <c r="AB5" s="1"/>
      <c r="AC5" s="60" t="s">
        <v>1026</v>
      </c>
      <c r="AD5" s="1"/>
      <c r="AE5" s="54" t="s">
        <v>1024</v>
      </c>
      <c r="AF5" s="1"/>
      <c r="AG5" s="15" t="s">
        <v>672</v>
      </c>
      <c r="AH5" s="1"/>
      <c r="AI5" s="54" t="s">
        <v>1027</v>
      </c>
      <c r="AJ5" s="1"/>
      <c r="AK5" s="15" t="s">
        <v>1028</v>
      </c>
      <c r="AL5" s="1"/>
      <c r="AM5" s="1"/>
      <c r="AN5" t="s">
        <v>778</v>
      </c>
      <c r="AO5" s="1"/>
      <c r="AP5" s="1"/>
      <c r="AQ5" s="1"/>
      <c r="AR5" s="1"/>
      <c r="AS5" s="1"/>
      <c r="AT5" s="1"/>
      <c r="AU5" s="1"/>
      <c r="AV5" s="1"/>
      <c r="AW5" s="1"/>
      <c r="AX5" s="1"/>
      <c r="AY5" s="1"/>
      <c r="AZ5" s="1"/>
      <c r="BA5" s="1"/>
      <c r="BB5" s="1"/>
      <c r="BC5" s="1"/>
      <c r="BD5" s="1"/>
      <c r="BE5" s="1"/>
      <c r="BF5" s="1"/>
      <c r="BG5" s="1"/>
      <c r="BH5" s="1"/>
      <c r="BI5" s="1"/>
      <c r="BJ5" s="1"/>
    </row>
    <row r="6" spans="1:62" ht="102" customHeight="1" thickBot="1" x14ac:dyDescent="0.35">
      <c r="A6" s="1"/>
      <c r="B6" s="66" t="s">
        <v>1029</v>
      </c>
      <c r="C6" s="67" t="s">
        <v>1030</v>
      </c>
      <c r="D6" s="1"/>
      <c r="E6" s="15">
        <v>4</v>
      </c>
      <c r="F6" s="17" t="s">
        <v>1031</v>
      </c>
      <c r="G6" s="1"/>
      <c r="H6" s="15">
        <v>4</v>
      </c>
      <c r="I6" s="17" t="s">
        <v>1032</v>
      </c>
      <c r="J6" s="1"/>
      <c r="K6" s="21" t="s">
        <v>1033</v>
      </c>
      <c r="L6" s="1"/>
      <c r="M6" s="1"/>
      <c r="N6" s="1"/>
      <c r="O6" s="1"/>
      <c r="P6" s="1"/>
      <c r="Q6" s="1"/>
      <c r="R6" s="1"/>
      <c r="S6" s="1"/>
      <c r="T6" s="13" t="s">
        <v>712</v>
      </c>
      <c r="U6" s="64"/>
      <c r="V6" s="1"/>
      <c r="W6" s="1"/>
      <c r="X6" s="1"/>
      <c r="Y6" s="1"/>
      <c r="Z6" s="1"/>
      <c r="AA6" s="1"/>
      <c r="AB6" s="1"/>
      <c r="AC6" s="54" t="s">
        <v>1034</v>
      </c>
      <c r="AD6" s="1"/>
      <c r="AE6" s="1"/>
      <c r="AF6" s="1"/>
      <c r="AG6" s="54" t="s">
        <v>1035</v>
      </c>
      <c r="AH6" s="1"/>
      <c r="AI6" s="1"/>
      <c r="AJ6" s="1"/>
      <c r="AK6" s="54" t="s">
        <v>1027</v>
      </c>
      <c r="AL6" s="1"/>
      <c r="AM6" s="1"/>
      <c r="AN6" t="s">
        <v>749</v>
      </c>
      <c r="AO6" s="1"/>
      <c r="AP6" s="1"/>
      <c r="AQ6" s="1"/>
      <c r="AR6" s="1"/>
      <c r="AS6" s="1"/>
      <c r="AT6" s="1"/>
      <c r="AU6" s="1"/>
      <c r="AV6" s="1"/>
      <c r="AW6" s="1"/>
      <c r="AX6" s="1"/>
      <c r="AY6" s="1"/>
      <c r="AZ6" s="1"/>
      <c r="BA6" s="1"/>
      <c r="BB6" s="1"/>
      <c r="BC6" s="1"/>
      <c r="BD6" s="1"/>
      <c r="BE6" s="1"/>
      <c r="BF6" s="1"/>
      <c r="BG6" s="1"/>
      <c r="BH6" s="1"/>
      <c r="BI6" s="1"/>
      <c r="BJ6" s="1"/>
    </row>
    <row r="7" spans="1:62" ht="110.4" x14ac:dyDescent="0.3">
      <c r="A7" s="1"/>
      <c r="B7" s="66" t="s">
        <v>1036</v>
      </c>
      <c r="C7" s="67" t="s">
        <v>1037</v>
      </c>
      <c r="D7" s="1"/>
      <c r="E7" s="15">
        <v>3</v>
      </c>
      <c r="F7" s="17" t="s">
        <v>1038</v>
      </c>
      <c r="G7" s="1"/>
      <c r="H7" s="15">
        <v>3</v>
      </c>
      <c r="I7" s="17" t="s">
        <v>1039</v>
      </c>
      <c r="J7" s="1"/>
      <c r="K7" s="15" t="s">
        <v>1040</v>
      </c>
      <c r="L7" s="1"/>
      <c r="M7" s="1"/>
      <c r="N7" s="16">
        <v>5</v>
      </c>
      <c r="O7" s="22">
        <f>$N$7*O12</f>
        <v>5</v>
      </c>
      <c r="P7" s="23">
        <f>$N$7*P12</f>
        <v>10</v>
      </c>
      <c r="Q7" s="24">
        <f>$N$7*Q12</f>
        <v>15</v>
      </c>
      <c r="R7" s="24">
        <f>$N$7*R12</f>
        <v>20</v>
      </c>
      <c r="S7" s="25">
        <f>$N$7*S12</f>
        <v>25</v>
      </c>
      <c r="T7" s="1"/>
      <c r="U7" s="1"/>
      <c r="W7" s="1"/>
      <c r="X7" s="1"/>
      <c r="Y7" s="1"/>
      <c r="Z7" s="1"/>
      <c r="AA7" s="1"/>
      <c r="AB7" s="1"/>
      <c r="AC7" s="1"/>
      <c r="AD7" s="1"/>
      <c r="AE7" s="1"/>
      <c r="AF7" s="1"/>
      <c r="AG7" s="1"/>
      <c r="AH7" s="1"/>
      <c r="AI7" s="1"/>
      <c r="AJ7" s="1"/>
      <c r="AK7" s="1"/>
      <c r="AL7" s="1"/>
      <c r="AM7" s="1"/>
      <c r="AN7" t="s">
        <v>720</v>
      </c>
      <c r="AO7" s="1"/>
      <c r="AP7" s="1"/>
      <c r="AQ7" s="1"/>
      <c r="AR7" s="1"/>
      <c r="AS7" s="1"/>
      <c r="AT7" s="1"/>
      <c r="AU7" s="1"/>
      <c r="AV7" s="1"/>
      <c r="AW7" s="1"/>
      <c r="AX7" s="1"/>
      <c r="AY7" s="1"/>
      <c r="AZ7" s="1"/>
      <c r="BA7" s="1"/>
      <c r="BB7" s="1"/>
      <c r="BC7" s="1"/>
      <c r="BD7" s="1"/>
      <c r="BE7" s="1"/>
      <c r="BF7" s="1"/>
      <c r="BG7" s="1"/>
      <c r="BH7" s="1"/>
      <c r="BI7" s="1"/>
      <c r="BJ7" s="1"/>
    </row>
    <row r="8" spans="1:62" ht="69.599999999999994" thickBot="1" x14ac:dyDescent="0.35">
      <c r="A8" s="1"/>
      <c r="B8" s="66" t="s">
        <v>1041</v>
      </c>
      <c r="C8" s="67" t="s">
        <v>1042</v>
      </c>
      <c r="D8" s="1"/>
      <c r="E8" s="15">
        <v>2</v>
      </c>
      <c r="F8" s="17" t="s">
        <v>1043</v>
      </c>
      <c r="G8" s="1"/>
      <c r="H8" s="15">
        <v>2</v>
      </c>
      <c r="I8" s="17" t="s">
        <v>1044</v>
      </c>
      <c r="J8" s="1"/>
      <c r="K8" s="54" t="s">
        <v>1045</v>
      </c>
      <c r="L8" s="1"/>
      <c r="M8" s="1"/>
      <c r="N8" s="15">
        <v>4</v>
      </c>
      <c r="O8" s="26">
        <f>$N$8*O12</f>
        <v>4</v>
      </c>
      <c r="P8" s="27">
        <f>$N$8*P12</f>
        <v>8</v>
      </c>
      <c r="Q8" s="27">
        <f>$N$8*Q12</f>
        <v>12</v>
      </c>
      <c r="R8" s="28">
        <f>$N$8*R12</f>
        <v>16</v>
      </c>
      <c r="S8" s="29">
        <f>$N$8*S12</f>
        <v>20</v>
      </c>
      <c r="T8" s="1"/>
      <c r="U8" s="1"/>
      <c r="X8" s="1"/>
      <c r="Y8" s="1"/>
      <c r="Z8" s="1"/>
      <c r="AA8" s="1"/>
      <c r="AB8" s="1"/>
      <c r="AC8" s="1"/>
      <c r="AD8" s="1"/>
      <c r="AE8" s="1"/>
      <c r="AF8" s="1"/>
      <c r="AG8" s="1" t="s">
        <v>1046</v>
      </c>
      <c r="AH8" s="1"/>
      <c r="AI8" s="1"/>
      <c r="AJ8" s="1"/>
      <c r="AK8" s="1"/>
      <c r="AL8" s="1"/>
      <c r="AM8" s="1"/>
      <c r="AN8" t="s">
        <v>1047</v>
      </c>
      <c r="AO8" s="1"/>
      <c r="AP8" s="1"/>
      <c r="AQ8" s="1"/>
      <c r="AR8" s="1"/>
      <c r="AS8" s="1"/>
      <c r="AT8" s="1"/>
      <c r="AU8" s="1"/>
      <c r="AV8" s="1"/>
      <c r="AW8" s="1"/>
      <c r="AX8" s="1"/>
      <c r="AY8" s="1"/>
      <c r="AZ8" s="1"/>
      <c r="BA8" s="1"/>
      <c r="BB8" s="1"/>
      <c r="BC8" s="1"/>
      <c r="BD8" s="1"/>
      <c r="BE8" s="1"/>
      <c r="BF8" s="1"/>
      <c r="BG8" s="1"/>
      <c r="BH8" s="1"/>
      <c r="BI8" s="1"/>
      <c r="BJ8" s="1"/>
    </row>
    <row r="9" spans="1:62" ht="42" thickBot="1" x14ac:dyDescent="0.35">
      <c r="A9" s="1"/>
      <c r="B9" s="66" t="s">
        <v>1048</v>
      </c>
      <c r="C9" s="67" t="s">
        <v>1049</v>
      </c>
      <c r="D9" s="1"/>
      <c r="E9" s="54">
        <v>1</v>
      </c>
      <c r="F9" s="30" t="s">
        <v>1050</v>
      </c>
      <c r="G9" s="1"/>
      <c r="H9" s="54">
        <v>1</v>
      </c>
      <c r="I9" s="30" t="s">
        <v>1051</v>
      </c>
      <c r="J9" s="1"/>
      <c r="L9" s="1"/>
      <c r="M9" s="1"/>
      <c r="N9" s="15">
        <v>3</v>
      </c>
      <c r="O9" s="31">
        <f>$N$9*O12</f>
        <v>3</v>
      </c>
      <c r="P9" s="32">
        <f>$N$9*P12</f>
        <v>6</v>
      </c>
      <c r="Q9" s="27">
        <f>$N$9*Q12</f>
        <v>9</v>
      </c>
      <c r="R9" s="28">
        <f>$N$9*R12</f>
        <v>12</v>
      </c>
      <c r="S9" s="29">
        <f>$N$9*S12</f>
        <v>15</v>
      </c>
      <c r="T9" s="1"/>
      <c r="U9" s="1"/>
      <c r="X9" s="1"/>
      <c r="Y9" s="1"/>
      <c r="Z9" s="1"/>
      <c r="AA9" s="1"/>
      <c r="AB9" s="1"/>
      <c r="AC9" s="1"/>
      <c r="AD9" s="1"/>
      <c r="AE9" s="1"/>
      <c r="AF9" s="1"/>
      <c r="AG9" s="1"/>
      <c r="AH9" s="1"/>
      <c r="AI9" s="1"/>
      <c r="AJ9" s="1"/>
      <c r="AK9" s="1"/>
      <c r="AL9" s="1"/>
      <c r="AM9" s="1"/>
      <c r="AN9" t="s">
        <v>714</v>
      </c>
      <c r="AO9" s="1"/>
      <c r="AP9" s="1"/>
      <c r="AQ9" s="1"/>
      <c r="AR9" s="1"/>
      <c r="AS9" s="1"/>
      <c r="AT9" s="1"/>
      <c r="AU9" s="1"/>
      <c r="AV9" s="1"/>
      <c r="AW9" s="1"/>
      <c r="AX9" s="1"/>
      <c r="AY9" s="1"/>
      <c r="AZ9" s="1"/>
      <c r="BA9" s="1"/>
      <c r="BB9" s="1"/>
      <c r="BC9" s="1"/>
      <c r="BD9" s="1"/>
      <c r="BE9" s="1"/>
      <c r="BF9" s="1"/>
      <c r="BG9" s="1"/>
      <c r="BH9" s="1"/>
      <c r="BI9" s="1"/>
      <c r="BJ9" s="1"/>
    </row>
    <row r="10" spans="1:62" ht="55.8" thickBot="1" x14ac:dyDescent="0.35">
      <c r="A10" s="1"/>
      <c r="B10" s="66" t="s">
        <v>1052</v>
      </c>
      <c r="C10" s="67" t="s">
        <v>1053</v>
      </c>
      <c r="D10" s="1"/>
      <c r="E10" s="1"/>
      <c r="F10" s="1"/>
      <c r="G10" s="1"/>
      <c r="H10" s="1"/>
      <c r="I10" s="1"/>
      <c r="J10" s="1"/>
      <c r="K10" s="21" t="s">
        <v>1054</v>
      </c>
      <c r="L10" s="1"/>
      <c r="M10" s="1"/>
      <c r="N10" s="15">
        <v>2</v>
      </c>
      <c r="O10" s="31">
        <f>$N$10*O12</f>
        <v>2</v>
      </c>
      <c r="P10" s="33">
        <f>$N$10*P12</f>
        <v>4</v>
      </c>
      <c r="Q10" s="32">
        <f>$N$10*Q12</f>
        <v>6</v>
      </c>
      <c r="R10" s="27">
        <f>$N$10*R12</f>
        <v>8</v>
      </c>
      <c r="S10" s="29">
        <f>$N$10*S12</f>
        <v>10</v>
      </c>
      <c r="T10" s="1"/>
      <c r="U10" s="1"/>
      <c r="X10" s="1"/>
      <c r="Y10" s="1"/>
      <c r="Z10" s="1"/>
      <c r="AA10" s="1"/>
      <c r="AB10" s="1"/>
      <c r="AC10" s="1"/>
      <c r="AD10" s="1"/>
      <c r="AE10" s="1"/>
      <c r="AF10" s="1"/>
      <c r="AG10" s="1"/>
      <c r="AH10" s="1"/>
      <c r="AI10" s="1"/>
      <c r="AJ10" s="1"/>
      <c r="AK10" s="1"/>
      <c r="AL10" s="1"/>
      <c r="AM10" s="1"/>
      <c r="AN10" t="s">
        <v>1055</v>
      </c>
      <c r="AO10" s="1"/>
      <c r="AP10" s="1"/>
      <c r="AQ10" s="1"/>
      <c r="AR10" s="1"/>
      <c r="AS10" s="1"/>
      <c r="AT10" s="1"/>
      <c r="AU10" s="1"/>
      <c r="AV10" s="1"/>
      <c r="AW10" s="1"/>
      <c r="AX10" s="1"/>
      <c r="AY10" s="1"/>
      <c r="AZ10" s="1"/>
      <c r="BA10" s="1"/>
      <c r="BB10" s="1"/>
      <c r="BC10" s="1"/>
      <c r="BD10" s="1"/>
      <c r="BE10" s="1"/>
      <c r="BF10" s="1"/>
      <c r="BG10" s="1"/>
      <c r="BH10" s="1"/>
      <c r="BI10" s="1"/>
      <c r="BJ10" s="1"/>
    </row>
    <row r="11" spans="1:62" ht="15" thickBot="1" x14ac:dyDescent="0.35">
      <c r="A11" s="1"/>
      <c r="B11" s="66" t="s">
        <v>1056</v>
      </c>
      <c r="C11" s="67" t="s">
        <v>1057</v>
      </c>
      <c r="D11" s="1"/>
      <c r="G11" s="1"/>
      <c r="H11" s="1"/>
      <c r="I11" s="1"/>
      <c r="J11" s="1"/>
      <c r="K11" s="15">
        <v>1</v>
      </c>
      <c r="L11" s="1"/>
      <c r="M11" s="1"/>
      <c r="N11" s="54">
        <v>1</v>
      </c>
      <c r="O11" s="34">
        <f>$N$11*O12</f>
        <v>1</v>
      </c>
      <c r="P11" s="35">
        <f>$N$11*P12</f>
        <v>2</v>
      </c>
      <c r="Q11" s="36">
        <f>$N$11*Q12</f>
        <v>3</v>
      </c>
      <c r="R11" s="37">
        <f>$N$11*R12</f>
        <v>4</v>
      </c>
      <c r="S11" s="38">
        <f>$N$11*S12</f>
        <v>5</v>
      </c>
      <c r="T11" s="1"/>
      <c r="U11" s="1"/>
      <c r="X11" s="1"/>
      <c r="Y11" s="1"/>
      <c r="Z11" s="1"/>
      <c r="AA11" s="1"/>
      <c r="AB11" s="1"/>
      <c r="AC11" s="1"/>
      <c r="AD11" s="1"/>
      <c r="AE11" s="1"/>
      <c r="AF11" s="1"/>
      <c r="AG11" s="1"/>
      <c r="AH11" s="1"/>
      <c r="AI11" s="1"/>
      <c r="AJ11" s="1"/>
      <c r="AK11" s="1"/>
      <c r="AL11" s="1"/>
      <c r="AM11" s="1"/>
      <c r="AN11" t="s">
        <v>733</v>
      </c>
      <c r="AO11" s="1"/>
      <c r="AP11" s="1"/>
      <c r="AQ11" s="1"/>
      <c r="AR11" s="1"/>
      <c r="AS11" s="1"/>
      <c r="AT11" s="1"/>
      <c r="AU11" s="1"/>
      <c r="AV11" s="1"/>
      <c r="AW11" s="1"/>
      <c r="AX11" s="1"/>
      <c r="AY11" s="1"/>
      <c r="AZ11" s="1"/>
      <c r="BA11" s="1"/>
      <c r="BB11" s="1"/>
      <c r="BC11" s="1"/>
      <c r="BD11" s="1"/>
      <c r="BE11" s="1"/>
      <c r="BF11" s="1"/>
      <c r="BG11" s="1"/>
      <c r="BH11" s="1"/>
      <c r="BI11" s="1"/>
      <c r="BJ11" s="1"/>
    </row>
    <row r="12" spans="1:62" ht="69.599999999999994" thickBot="1" x14ac:dyDescent="0.35">
      <c r="A12" s="1"/>
      <c r="B12" s="66" t="s">
        <v>1058</v>
      </c>
      <c r="C12" s="67" t="s">
        <v>1059</v>
      </c>
      <c r="D12" s="1"/>
      <c r="E12" s="39" t="s">
        <v>1060</v>
      </c>
      <c r="F12" s="11" t="s">
        <v>994</v>
      </c>
      <c r="G12" s="1"/>
      <c r="H12" s="10" t="s">
        <v>1061</v>
      </c>
      <c r="I12" s="40" t="s">
        <v>1062</v>
      </c>
      <c r="J12" s="1"/>
      <c r="K12" s="15">
        <v>2</v>
      </c>
      <c r="L12" s="1"/>
      <c r="M12" s="1"/>
      <c r="N12" s="1"/>
      <c r="O12" s="63">
        <v>1</v>
      </c>
      <c r="P12" s="41">
        <v>2</v>
      </c>
      <c r="Q12" s="41">
        <v>3</v>
      </c>
      <c r="R12" s="41">
        <v>4</v>
      </c>
      <c r="S12" s="64">
        <v>5</v>
      </c>
      <c r="T12" s="1"/>
      <c r="U12" s="1"/>
      <c r="V12" s="1"/>
      <c r="W12" s="1"/>
      <c r="X12" s="1"/>
      <c r="Y12" s="1"/>
      <c r="Z12" s="1"/>
      <c r="AA12" s="1"/>
      <c r="AB12" s="1"/>
      <c r="AC12" s="1"/>
      <c r="AD12" s="1"/>
      <c r="AE12" s="1"/>
      <c r="AF12" s="1"/>
      <c r="AG12" s="1"/>
      <c r="AH12" s="1"/>
      <c r="AI12" s="1"/>
      <c r="AJ12" s="1"/>
      <c r="AK12" s="1"/>
      <c r="AL12" s="1"/>
      <c r="AM12" s="1"/>
      <c r="AN12" t="s">
        <v>728</v>
      </c>
      <c r="AO12" s="1"/>
      <c r="AP12" s="1"/>
      <c r="AQ12" s="1"/>
      <c r="AR12" s="1"/>
      <c r="AS12" s="1"/>
      <c r="AT12" s="1"/>
      <c r="AU12" s="1"/>
      <c r="AV12" s="1"/>
      <c r="AW12" s="1"/>
      <c r="AX12" s="1"/>
      <c r="AY12" s="1"/>
      <c r="AZ12" s="1"/>
      <c r="BA12" s="1"/>
      <c r="BB12" s="1"/>
      <c r="BC12" s="1"/>
      <c r="BD12" s="1"/>
      <c r="BE12" s="1"/>
      <c r="BF12" s="1"/>
      <c r="BG12" s="1"/>
      <c r="BH12" s="1"/>
      <c r="BI12" s="1"/>
      <c r="BJ12" s="1"/>
    </row>
    <row r="13" spans="1:62" ht="83.4" thickBot="1" x14ac:dyDescent="0.35">
      <c r="A13" s="1"/>
      <c r="B13" s="66" t="s">
        <v>1063</v>
      </c>
      <c r="C13" s="67" t="s">
        <v>1064</v>
      </c>
      <c r="D13" s="1"/>
      <c r="E13" s="16" t="s">
        <v>1065</v>
      </c>
      <c r="F13" s="51" t="s">
        <v>1066</v>
      </c>
      <c r="G13" s="1"/>
      <c r="H13" s="42" t="s">
        <v>24</v>
      </c>
      <c r="I13" s="61" t="s">
        <v>1067</v>
      </c>
      <c r="J13" s="1"/>
      <c r="K13" s="15">
        <v>3</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row>
    <row r="14" spans="1:62" ht="115.8" thickBot="1" x14ac:dyDescent="0.35">
      <c r="A14" s="1"/>
      <c r="B14" s="66" t="s">
        <v>1068</v>
      </c>
      <c r="C14" s="67" t="s">
        <v>1069</v>
      </c>
      <c r="D14" s="1"/>
      <c r="E14" s="15" t="s">
        <v>1070</v>
      </c>
      <c r="F14" s="60" t="s">
        <v>1071</v>
      </c>
      <c r="G14" s="1"/>
      <c r="H14" s="43" t="s">
        <v>1072</v>
      </c>
      <c r="I14" s="58" t="s">
        <v>1073</v>
      </c>
      <c r="J14" s="1"/>
      <c r="K14" s="15">
        <v>4</v>
      </c>
      <c r="L14" s="1"/>
      <c r="M14" s="21" t="s">
        <v>1074</v>
      </c>
      <c r="N14" s="55" t="s">
        <v>1075</v>
      </c>
      <c r="O14" s="55" t="s">
        <v>1076</v>
      </c>
      <c r="P14" s="55" t="s">
        <v>1077</v>
      </c>
      <c r="Q14" s="56" t="s">
        <v>1078</v>
      </c>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row>
    <row r="15" spans="1:62" ht="101.4" thickBot="1" x14ac:dyDescent="0.35">
      <c r="A15" s="1"/>
      <c r="B15" s="66" t="s">
        <v>1079</v>
      </c>
      <c r="C15" s="67" t="s">
        <v>1080</v>
      </c>
      <c r="D15" s="1"/>
      <c r="E15" s="15" t="s">
        <v>1081</v>
      </c>
      <c r="F15" s="60" t="s">
        <v>1082</v>
      </c>
      <c r="G15" s="1"/>
      <c r="H15" s="43" t="s">
        <v>1083</v>
      </c>
      <c r="I15" s="58" t="s">
        <v>1084</v>
      </c>
      <c r="J15" s="1"/>
      <c r="K15" s="15">
        <v>5</v>
      </c>
      <c r="L15" s="1"/>
      <c r="M15" s="48">
        <v>1</v>
      </c>
      <c r="N15" s="44" t="e">
        <f>IF(AND(#REF!=0,#REF!=0),#REF!,0)</f>
        <v>#REF!</v>
      </c>
      <c r="O15" s="45"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5" s="45"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row>
    <row r="16" spans="1:62" ht="72.599999999999994" thickBot="1" x14ac:dyDescent="0.35">
      <c r="A16" s="1"/>
      <c r="B16" s="1"/>
      <c r="C16" s="1"/>
      <c r="D16" s="1"/>
      <c r="E16" s="54" t="s">
        <v>1085</v>
      </c>
      <c r="F16" s="52" t="s">
        <v>1086</v>
      </c>
      <c r="G16" s="1"/>
      <c r="H16" s="43" t="s">
        <v>1087</v>
      </c>
      <c r="I16" s="47" t="s">
        <v>1088</v>
      </c>
      <c r="J16" s="1"/>
      <c r="K16" s="15">
        <v>6</v>
      </c>
      <c r="L16" s="1"/>
      <c r="M16" s="48">
        <v>2</v>
      </c>
      <c r="N16" s="48" t="e">
        <f>IF(AND(#REF!=0,#REF!=0),#REF!,0)</f>
        <v>#REF!</v>
      </c>
      <c r="O1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row>
    <row r="17" spans="1:62" ht="31.8" thickBot="1" x14ac:dyDescent="0.35">
      <c r="A17" s="1"/>
      <c r="B17" s="1"/>
      <c r="C17" s="1"/>
      <c r="D17" s="1"/>
      <c r="E17" s="1"/>
      <c r="F17" s="1"/>
      <c r="G17" s="1"/>
      <c r="H17" s="43" t="s">
        <v>1089</v>
      </c>
      <c r="I17" s="58" t="s">
        <v>1090</v>
      </c>
      <c r="J17" s="1"/>
      <c r="K17" s="15">
        <v>7</v>
      </c>
      <c r="L17" s="1"/>
      <c r="M17" s="48">
        <v>3</v>
      </c>
      <c r="N17" s="48" t="e">
        <f>IF(AND(#REF!=0,#REF!=0),#REF!,0)</f>
        <v>#REF!</v>
      </c>
      <c r="O1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row>
    <row r="18" spans="1:62" ht="16.2" thickBot="1" x14ac:dyDescent="0.35">
      <c r="A18" s="1"/>
      <c r="B18" s="1"/>
      <c r="C18" s="1"/>
      <c r="D18" s="1"/>
      <c r="E18" s="1"/>
      <c r="F18" s="1"/>
      <c r="G18" s="1"/>
      <c r="H18" s="43" t="s">
        <v>1091</v>
      </c>
      <c r="I18" s="47" t="s">
        <v>1092</v>
      </c>
      <c r="J18" s="1"/>
      <c r="K18" s="15">
        <v>8</v>
      </c>
      <c r="L18" s="1"/>
      <c r="M18" s="48">
        <v>4</v>
      </c>
      <c r="N18" s="48" t="e">
        <f>IF(AND(#REF!=0,#REF!=0),#REF!,0)</f>
        <v>#REF!</v>
      </c>
      <c r="O1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row>
    <row r="19" spans="1:62" ht="29.4" thickBot="1" x14ac:dyDescent="0.35">
      <c r="A19" s="1"/>
      <c r="B19" s="1"/>
      <c r="C19" s="1"/>
      <c r="D19" s="1"/>
      <c r="E19" s="1"/>
      <c r="F19" s="1"/>
      <c r="G19" s="1"/>
      <c r="H19" s="43" t="s">
        <v>86</v>
      </c>
      <c r="I19" s="58" t="s">
        <v>1093</v>
      </c>
      <c r="J19" s="1"/>
      <c r="K19" s="15">
        <v>9</v>
      </c>
      <c r="L19" s="1"/>
      <c r="M19" s="48">
        <v>5</v>
      </c>
      <c r="N19" s="48" t="e">
        <f>IF(AND(#REF!=0,#REF!=0),#REF!,0)</f>
        <v>#REF!</v>
      </c>
      <c r="O1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row>
    <row r="20" spans="1:62" ht="31.8" thickBot="1" x14ac:dyDescent="0.35">
      <c r="A20" s="1"/>
      <c r="B20" s="1"/>
      <c r="C20" s="1"/>
      <c r="D20" s="1"/>
      <c r="E20" s="1"/>
      <c r="F20" s="1"/>
      <c r="G20" s="1"/>
      <c r="H20" s="43" t="s">
        <v>1094</v>
      </c>
      <c r="I20" s="58" t="s">
        <v>1095</v>
      </c>
      <c r="J20" s="1"/>
      <c r="K20" s="15">
        <v>10</v>
      </c>
      <c r="L20" s="1"/>
      <c r="M20" s="48">
        <v>6</v>
      </c>
      <c r="N20" s="48" t="e">
        <f>IF(AND(#REF!=0,#REF!=0),#REF!,0)</f>
        <v>#REF!</v>
      </c>
      <c r="O2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row>
    <row r="21" spans="1:62" ht="16.2" thickBot="1" x14ac:dyDescent="0.35">
      <c r="A21" s="1"/>
      <c r="B21" s="1"/>
      <c r="C21" s="1"/>
      <c r="D21" s="1"/>
      <c r="E21" s="1"/>
      <c r="F21" s="1"/>
      <c r="G21" s="1"/>
      <c r="H21" s="43" t="s">
        <v>192</v>
      </c>
      <c r="I21" s="58" t="s">
        <v>1096</v>
      </c>
      <c r="J21" s="1"/>
      <c r="K21" s="15">
        <v>11</v>
      </c>
      <c r="L21" s="1"/>
      <c r="M21" s="48">
        <v>7</v>
      </c>
      <c r="N21" s="48" t="e">
        <f>IF(AND(#REF!=0,#REF!=0),#REF!,0)</f>
        <v>#REF!</v>
      </c>
      <c r="O2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row>
    <row r="22" spans="1:62" ht="31.8" thickBot="1" x14ac:dyDescent="0.35">
      <c r="A22" s="1"/>
      <c r="B22" s="1"/>
      <c r="C22" s="1"/>
      <c r="D22" s="1"/>
      <c r="E22" s="1"/>
      <c r="F22" s="1"/>
      <c r="G22" s="1"/>
      <c r="H22" s="43" t="s">
        <v>110</v>
      </c>
      <c r="I22" s="58" t="s">
        <v>1097</v>
      </c>
      <c r="J22" s="1"/>
      <c r="K22" s="15">
        <v>12</v>
      </c>
      <c r="L22" s="1"/>
      <c r="M22" s="48">
        <v>8</v>
      </c>
      <c r="N22" s="48" t="e">
        <f>IF(AND(#REF!=0,#REF!=0),#REF!,0)</f>
        <v>#REF!</v>
      </c>
      <c r="O2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row>
    <row r="23" spans="1:62" ht="16.2" thickBot="1" x14ac:dyDescent="0.35">
      <c r="A23" s="1"/>
      <c r="B23" s="1"/>
      <c r="C23" s="1"/>
      <c r="D23" s="1"/>
      <c r="E23" s="1"/>
      <c r="F23" s="1"/>
      <c r="G23" s="1"/>
      <c r="H23" s="43" t="s">
        <v>138</v>
      </c>
      <c r="I23" s="58" t="s">
        <v>1098</v>
      </c>
      <c r="J23" s="1"/>
      <c r="K23" s="15">
        <v>13</v>
      </c>
      <c r="L23" s="1"/>
      <c r="M23" s="48">
        <v>9</v>
      </c>
      <c r="N23" s="48" t="e">
        <f>IF(AND(#REF!=0,#REF!=0),#REF!,0)</f>
        <v>#REF!</v>
      </c>
      <c r="O2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row>
    <row r="24" spans="1:62" ht="16.2" thickBot="1" x14ac:dyDescent="0.35">
      <c r="A24" s="1"/>
      <c r="B24" s="1"/>
      <c r="C24" s="1"/>
      <c r="D24" s="1"/>
      <c r="E24" s="1"/>
      <c r="F24" s="1"/>
      <c r="G24" s="1"/>
      <c r="H24" s="43" t="s">
        <v>1099</v>
      </c>
      <c r="I24" s="58" t="s">
        <v>1100</v>
      </c>
      <c r="J24" s="1"/>
      <c r="K24" s="15">
        <v>14</v>
      </c>
      <c r="L24" s="1"/>
      <c r="M24" s="48">
        <v>10</v>
      </c>
      <c r="N24" s="48" t="e">
        <f>IF(AND(#REF!=0,#REF!=0),#REF!,0)</f>
        <v>#REF!</v>
      </c>
      <c r="O2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row>
    <row r="25" spans="1:62" ht="16.2" thickBot="1" x14ac:dyDescent="0.35">
      <c r="A25" s="1"/>
      <c r="B25" s="1"/>
      <c r="C25" s="1"/>
      <c r="D25" s="1"/>
      <c r="E25" s="1"/>
      <c r="F25" s="1"/>
      <c r="G25" s="1"/>
      <c r="H25" s="43" t="s">
        <v>1101</v>
      </c>
      <c r="I25" s="58" t="s">
        <v>1102</v>
      </c>
      <c r="J25" s="1"/>
      <c r="K25" s="15">
        <v>15</v>
      </c>
      <c r="L25" s="1"/>
      <c r="M25" s="48">
        <v>11</v>
      </c>
      <c r="N25" s="48" t="e">
        <f>IF(AND(#REF!=0,#REF!=0),#REF!,0)</f>
        <v>#REF!</v>
      </c>
      <c r="O2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row>
    <row r="26" spans="1:62" ht="31.8" thickBot="1" x14ac:dyDescent="0.35">
      <c r="A26" s="1"/>
      <c r="B26" s="1"/>
      <c r="C26" s="1"/>
      <c r="D26" s="1"/>
      <c r="E26" s="1"/>
      <c r="F26" s="1"/>
      <c r="G26" s="1"/>
      <c r="H26" s="43" t="s">
        <v>1103</v>
      </c>
      <c r="I26" s="58" t="s">
        <v>1104</v>
      </c>
      <c r="J26" s="1"/>
      <c r="K26" s="15">
        <v>16</v>
      </c>
      <c r="L26" s="1"/>
      <c r="M26" s="48">
        <v>12</v>
      </c>
      <c r="N26" s="48" t="e">
        <f>IF(AND(#REF!=0,#REF!=0),#REF!,0)</f>
        <v>#REF!</v>
      </c>
      <c r="O2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row>
    <row r="27" spans="1:62" ht="31.8" thickBot="1" x14ac:dyDescent="0.35">
      <c r="A27" s="1"/>
      <c r="B27" s="1"/>
      <c r="C27" s="1"/>
      <c r="D27" s="1"/>
      <c r="E27" s="1"/>
      <c r="F27" s="1"/>
      <c r="G27" s="1"/>
      <c r="H27" s="49" t="s">
        <v>1105</v>
      </c>
      <c r="I27" s="57" t="s">
        <v>1106</v>
      </c>
      <c r="J27" s="1"/>
      <c r="K27" s="15">
        <v>17</v>
      </c>
      <c r="L27" s="1"/>
      <c r="M27" s="48">
        <v>13</v>
      </c>
      <c r="N27" s="48" t="e">
        <f>IF(AND(#REF!=0,#REF!=0),#REF!,0)</f>
        <v>#REF!</v>
      </c>
      <c r="O2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row>
    <row r="28" spans="1:62" ht="15" thickBot="1" x14ac:dyDescent="0.35">
      <c r="A28" s="1"/>
      <c r="B28" s="1"/>
      <c r="C28" s="1"/>
      <c r="D28" s="1"/>
      <c r="E28" s="1"/>
      <c r="F28" s="1"/>
      <c r="G28" s="1"/>
      <c r="H28" s="58" t="s">
        <v>1107</v>
      </c>
      <c r="I28" s="47" t="s">
        <v>1108</v>
      </c>
      <c r="J28" s="1"/>
      <c r="K28" s="15">
        <v>18</v>
      </c>
      <c r="L28" s="1"/>
      <c r="M28" s="48">
        <v>14</v>
      </c>
      <c r="N28" s="48" t="e">
        <f>IF(AND(#REF!=0,#REF!=0),#REF!,0)</f>
        <v>#REF!</v>
      </c>
      <c r="O2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row>
    <row r="29" spans="1:62" ht="15" thickBot="1" x14ac:dyDescent="0.35">
      <c r="A29" s="1"/>
      <c r="B29" s="1"/>
      <c r="C29" s="1"/>
      <c r="D29" s="1"/>
      <c r="E29" s="1"/>
      <c r="F29" s="1"/>
      <c r="G29" s="1"/>
      <c r="H29" s="58" t="s">
        <v>1109</v>
      </c>
      <c r="I29" s="47" t="s">
        <v>1108</v>
      </c>
      <c r="J29" s="1"/>
      <c r="K29" s="15">
        <v>19</v>
      </c>
      <c r="L29" s="1"/>
      <c r="M29" s="48">
        <v>15</v>
      </c>
      <c r="N29" s="48" t="e">
        <f>IF(AND(#REF!=0,#REF!=0),#REF!,0)</f>
        <v>#REF!</v>
      </c>
      <c r="O2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2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2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row>
    <row r="30" spans="1:62" ht="15" thickBot="1" x14ac:dyDescent="0.35">
      <c r="A30" s="1"/>
      <c r="B30" s="1"/>
      <c r="C30" s="1"/>
      <c r="D30" s="1"/>
      <c r="E30" s="1"/>
      <c r="F30" s="1"/>
      <c r="G30" s="1"/>
      <c r="H30" s="59" t="s">
        <v>1110</v>
      </c>
      <c r="I30" s="50" t="s">
        <v>1108</v>
      </c>
      <c r="J30" s="1"/>
      <c r="K30" s="15">
        <v>20</v>
      </c>
      <c r="L30" s="1"/>
      <c r="M30" s="48">
        <v>16</v>
      </c>
      <c r="N30" s="48" t="e">
        <f>IF(AND(#REF!=0,#REF!=0),#REF!,0)</f>
        <v>#REF!</v>
      </c>
      <c r="O3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row>
    <row r="31" spans="1:62" ht="15" thickBot="1" x14ac:dyDescent="0.35">
      <c r="A31" s="1"/>
      <c r="B31" s="1"/>
      <c r="C31" s="1"/>
      <c r="D31" s="1"/>
      <c r="E31" s="1"/>
      <c r="F31" s="1"/>
      <c r="G31" s="1"/>
      <c r="H31" s="1"/>
      <c r="I31" s="1"/>
      <c r="J31" s="1"/>
      <c r="K31" s="15">
        <v>21</v>
      </c>
      <c r="L31" s="1"/>
      <c r="M31" s="48">
        <v>17</v>
      </c>
      <c r="N31" s="48" t="e">
        <f>IF(AND(#REF!=0,#REF!=0),#REF!,0)</f>
        <v>#REF!</v>
      </c>
      <c r="O3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row>
    <row r="32" spans="1:62" ht="15" thickBot="1" x14ac:dyDescent="0.35">
      <c r="A32" s="1"/>
      <c r="B32" s="1"/>
      <c r="C32" s="1"/>
      <c r="D32" s="1"/>
      <c r="E32" s="1"/>
      <c r="F32" s="1"/>
      <c r="G32" s="1"/>
      <c r="H32" s="1"/>
      <c r="I32" s="1"/>
      <c r="J32" s="1"/>
      <c r="K32" s="15">
        <v>22</v>
      </c>
      <c r="L32" s="1"/>
      <c r="M32" s="48">
        <v>18</v>
      </c>
      <c r="N32" s="48" t="e">
        <f>IF(AND(#REF!=0,#REF!=0),#REF!,0)</f>
        <v>#REF!</v>
      </c>
      <c r="O3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row>
    <row r="33" spans="1:62" ht="15" thickBot="1" x14ac:dyDescent="0.35">
      <c r="A33" s="1"/>
      <c r="B33" s="1"/>
      <c r="C33" s="1"/>
      <c r="D33" s="1"/>
      <c r="E33" s="1"/>
      <c r="F33" s="1"/>
      <c r="G33" s="1"/>
      <c r="H33" s="1"/>
      <c r="I33" s="1"/>
      <c r="J33" s="1"/>
      <c r="K33" s="15">
        <v>23</v>
      </c>
      <c r="L33" s="1"/>
      <c r="M33" s="48">
        <v>19</v>
      </c>
      <c r="N33" s="48" t="e">
        <f>IF(AND(#REF!=0,#REF!=0),#REF!,0)</f>
        <v>#REF!</v>
      </c>
      <c r="O3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row>
    <row r="34" spans="1:62" ht="15" thickBot="1" x14ac:dyDescent="0.35">
      <c r="A34" s="1"/>
      <c r="B34" s="1"/>
      <c r="C34" s="1"/>
      <c r="D34" s="1"/>
      <c r="E34" s="1"/>
      <c r="F34" s="1"/>
      <c r="G34" s="1"/>
      <c r="H34" s="1"/>
      <c r="I34" s="1"/>
      <c r="J34" s="1"/>
      <c r="K34" s="15">
        <v>24</v>
      </c>
      <c r="L34" s="1"/>
      <c r="M34" s="48">
        <v>20</v>
      </c>
      <c r="N34" s="48" t="e">
        <f>IF(AND(#REF!=0,#REF!=0),#REF!,0)</f>
        <v>#REF!</v>
      </c>
      <c r="O3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row>
    <row r="35" spans="1:62" ht="15" thickBot="1" x14ac:dyDescent="0.35">
      <c r="A35" s="1"/>
      <c r="B35" s="1"/>
      <c r="C35" s="1"/>
      <c r="D35" s="1"/>
      <c r="E35" s="1"/>
      <c r="F35" s="1"/>
      <c r="G35" s="1"/>
      <c r="H35" s="1"/>
      <c r="I35" s="1"/>
      <c r="J35" s="1"/>
      <c r="K35" s="15">
        <v>25</v>
      </c>
      <c r="L35" s="1"/>
      <c r="M35" s="48">
        <v>21</v>
      </c>
      <c r="N35" s="48" t="e">
        <f>IF(AND(#REF!=0,#REF!=0),#REF!,0)</f>
        <v>#REF!</v>
      </c>
      <c r="O3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row>
    <row r="36" spans="1:62" ht="15" thickBot="1" x14ac:dyDescent="0.35">
      <c r="A36" s="1"/>
      <c r="B36" s="1"/>
      <c r="C36" s="1"/>
      <c r="D36" s="1"/>
      <c r="E36" s="1"/>
      <c r="F36" s="1"/>
      <c r="G36" s="1"/>
      <c r="H36" s="1"/>
      <c r="I36" s="1"/>
      <c r="J36" s="1"/>
      <c r="K36" s="15">
        <v>26</v>
      </c>
      <c r="L36" s="1"/>
      <c r="M36" s="48">
        <v>22</v>
      </c>
      <c r="N36" s="48" t="e">
        <f>IF(AND(#REF!=0,#REF!=0),#REF!,0)</f>
        <v>#REF!</v>
      </c>
      <c r="O3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row>
    <row r="37" spans="1:62" ht="15" thickBot="1" x14ac:dyDescent="0.35">
      <c r="A37" s="1"/>
      <c r="B37" s="1"/>
      <c r="C37" s="1"/>
      <c r="D37" s="1"/>
      <c r="E37" s="1"/>
      <c r="F37" s="1"/>
      <c r="G37" s="1"/>
      <c r="H37" s="1"/>
      <c r="I37" s="1"/>
      <c r="J37" s="1"/>
      <c r="K37" s="15">
        <v>27</v>
      </c>
      <c r="L37" s="1"/>
      <c r="M37" s="48">
        <v>23</v>
      </c>
      <c r="N37" s="48" t="e">
        <f>IF(AND(#REF!=0,#REF!=0),#REF!,0)</f>
        <v>#REF!</v>
      </c>
      <c r="O3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row>
    <row r="38" spans="1:62" ht="15" thickBot="1" x14ac:dyDescent="0.35">
      <c r="A38" s="1"/>
      <c r="B38" s="1"/>
      <c r="C38" s="1"/>
      <c r="D38" s="1"/>
      <c r="E38" s="1"/>
      <c r="F38" s="1"/>
      <c r="G38" s="1"/>
      <c r="H38" s="1"/>
      <c r="I38" s="1"/>
      <c r="J38" s="1"/>
      <c r="K38" s="15">
        <v>28</v>
      </c>
      <c r="L38" s="1"/>
      <c r="M38" s="48">
        <v>24</v>
      </c>
      <c r="N38" s="48" t="e">
        <f>IF(AND(#REF!=0,#REF!=0),#REF!,0)</f>
        <v>#REF!</v>
      </c>
      <c r="O3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row>
    <row r="39" spans="1:62" ht="15" thickBot="1" x14ac:dyDescent="0.35">
      <c r="A39" s="1"/>
      <c r="B39" s="1"/>
      <c r="C39" s="1"/>
      <c r="D39" s="1"/>
      <c r="E39" s="1"/>
      <c r="F39" s="1"/>
      <c r="G39" s="1"/>
      <c r="H39" s="1"/>
      <c r="I39" s="1"/>
      <c r="J39" s="1"/>
      <c r="K39" s="15">
        <v>29</v>
      </c>
      <c r="L39" s="1"/>
      <c r="M39" s="48">
        <v>25</v>
      </c>
      <c r="N39" s="48" t="e">
        <f>IF(AND(#REF!=0,#REF!=0),#REF!,0)</f>
        <v>#REF!</v>
      </c>
      <c r="O3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3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3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row>
    <row r="40" spans="1:62" ht="15" thickBot="1" x14ac:dyDescent="0.35">
      <c r="A40" s="1"/>
      <c r="B40" s="1"/>
      <c r="C40" s="1"/>
      <c r="D40" s="1"/>
      <c r="E40" s="1"/>
      <c r="F40" s="1"/>
      <c r="G40" s="1"/>
      <c r="H40" s="1"/>
      <c r="I40" s="1"/>
      <c r="J40" s="1"/>
      <c r="K40" s="15">
        <v>30</v>
      </c>
      <c r="L40" s="1"/>
      <c r="M40" s="48">
        <v>26</v>
      </c>
      <c r="N40" s="48" t="e">
        <f>IF(AND(#REF!=0,#REF!=0),#REF!,0)</f>
        <v>#REF!</v>
      </c>
      <c r="O4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row>
    <row r="41" spans="1:62" ht="15" thickBot="1" x14ac:dyDescent="0.35">
      <c r="A41" s="1"/>
      <c r="B41" s="1"/>
      <c r="C41" s="1"/>
      <c r="D41" s="1"/>
      <c r="E41" s="1"/>
      <c r="F41" s="1"/>
      <c r="G41" s="1"/>
      <c r="H41" s="1"/>
      <c r="I41" s="1"/>
      <c r="J41" s="1"/>
      <c r="K41" s="15">
        <v>31</v>
      </c>
      <c r="L41" s="1"/>
      <c r="M41" s="48">
        <v>27</v>
      </c>
      <c r="N41" s="48" t="e">
        <f>IF(AND(#REF!=0,#REF!=0),#REF!,0)</f>
        <v>#REF!</v>
      </c>
      <c r="O4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row>
    <row r="42" spans="1:62" ht="15" thickBot="1" x14ac:dyDescent="0.35">
      <c r="A42" s="1"/>
      <c r="B42" s="1"/>
      <c r="C42" s="1"/>
      <c r="D42" s="1"/>
      <c r="E42" s="1"/>
      <c r="F42" s="1"/>
      <c r="G42" s="1"/>
      <c r="H42" s="1"/>
      <c r="I42" s="1"/>
      <c r="J42" s="1"/>
      <c r="K42" s="15">
        <v>32</v>
      </c>
      <c r="L42" s="1"/>
      <c r="M42" s="48">
        <v>28</v>
      </c>
      <c r="N42" s="48" t="e">
        <f>IF(AND(#REF!=0,#REF!=0),#REF!,0)</f>
        <v>#REF!</v>
      </c>
      <c r="O4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row>
    <row r="43" spans="1:62" ht="15" thickBot="1" x14ac:dyDescent="0.35">
      <c r="A43" s="1"/>
      <c r="B43" s="1"/>
      <c r="C43" s="1"/>
      <c r="D43" s="1"/>
      <c r="E43" s="1"/>
      <c r="F43" s="1"/>
      <c r="G43" s="1"/>
      <c r="H43" s="1"/>
      <c r="I43" s="1"/>
      <c r="J43" s="1"/>
      <c r="K43" s="15">
        <v>33</v>
      </c>
      <c r="L43" s="1"/>
      <c r="M43" s="48">
        <v>29</v>
      </c>
      <c r="N43" s="48" t="e">
        <f>IF(AND(#REF!=0,#REF!=0),#REF!,0)</f>
        <v>#REF!</v>
      </c>
      <c r="O4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row>
    <row r="44" spans="1:62" ht="15" thickBot="1" x14ac:dyDescent="0.35">
      <c r="A44" s="1"/>
      <c r="B44" s="1"/>
      <c r="C44" s="1"/>
      <c r="D44" s="1"/>
      <c r="E44" s="1"/>
      <c r="F44" s="1"/>
      <c r="G44" s="1"/>
      <c r="H44" s="1"/>
      <c r="I44" s="1"/>
      <c r="J44" s="1"/>
      <c r="K44" s="15">
        <v>34</v>
      </c>
      <c r="L44" s="1"/>
      <c r="M44" s="48">
        <v>30</v>
      </c>
      <c r="N44" s="48" t="e">
        <f>IF(AND(#REF!=0,#REF!=0),#REF!,0)</f>
        <v>#REF!</v>
      </c>
      <c r="O4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row>
    <row r="45" spans="1:62" ht="15" thickBot="1" x14ac:dyDescent="0.35">
      <c r="A45" s="1"/>
      <c r="B45" s="1"/>
      <c r="C45" s="1"/>
      <c r="D45" s="1"/>
      <c r="E45" s="1"/>
      <c r="F45" s="1"/>
      <c r="G45" s="1"/>
      <c r="H45" s="1"/>
      <c r="I45" s="1"/>
      <c r="J45" s="1"/>
      <c r="K45" s="15">
        <v>35</v>
      </c>
      <c r="L45" s="1"/>
      <c r="M45" s="48">
        <v>31</v>
      </c>
      <c r="N45" s="48" t="e">
        <f>IF(AND(#REF!=0,#REF!=0),#REF!,0)</f>
        <v>#REF!</v>
      </c>
      <c r="O4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row>
    <row r="46" spans="1:62" ht="15" thickBot="1" x14ac:dyDescent="0.35">
      <c r="A46" s="1"/>
      <c r="B46" s="1"/>
      <c r="C46" s="1"/>
      <c r="D46" s="1"/>
      <c r="E46" s="1"/>
      <c r="F46" s="1"/>
      <c r="G46" s="1"/>
      <c r="H46" s="1"/>
      <c r="I46" s="1"/>
      <c r="J46" s="1"/>
      <c r="K46" s="15">
        <v>36</v>
      </c>
      <c r="L46" s="1"/>
      <c r="M46" s="48">
        <v>32</v>
      </c>
      <c r="N46" s="48" t="e">
        <f>IF(AND(#REF!=0,#REF!=0),#REF!,0)</f>
        <v>#REF!</v>
      </c>
      <c r="O4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row>
    <row r="47" spans="1:62" ht="15" thickBot="1" x14ac:dyDescent="0.35">
      <c r="A47" s="1"/>
      <c r="B47" s="1"/>
      <c r="C47" s="1"/>
      <c r="D47" s="1"/>
      <c r="E47" s="1"/>
      <c r="F47" s="1"/>
      <c r="G47" s="1"/>
      <c r="H47" s="1"/>
      <c r="I47" s="1"/>
      <c r="J47" s="1"/>
      <c r="K47" s="15">
        <v>37</v>
      </c>
      <c r="L47" s="1"/>
      <c r="M47" s="48">
        <v>33</v>
      </c>
      <c r="N47" s="48" t="e">
        <f>IF(AND(#REF!=0,#REF!=0),#REF!,0)</f>
        <v>#REF!</v>
      </c>
      <c r="O4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row>
    <row r="48" spans="1:62" ht="15" thickBot="1" x14ac:dyDescent="0.35">
      <c r="A48" s="1"/>
      <c r="B48" s="1"/>
      <c r="C48" s="1"/>
      <c r="D48" s="1"/>
      <c r="E48" s="1"/>
      <c r="F48" s="1"/>
      <c r="G48" s="1"/>
      <c r="H48" s="1"/>
      <c r="I48" s="1"/>
      <c r="J48" s="1"/>
      <c r="K48" s="15">
        <v>38</v>
      </c>
      <c r="L48" s="1"/>
      <c r="M48" s="48">
        <v>34</v>
      </c>
      <c r="N48" s="48" t="e">
        <f>IF(AND(#REF!=0,#REF!=0),#REF!,0)</f>
        <v>#REF!</v>
      </c>
      <c r="O4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row>
    <row r="49" spans="1:62" ht="15" thickBot="1" x14ac:dyDescent="0.35">
      <c r="A49" s="1"/>
      <c r="B49" s="1"/>
      <c r="C49" s="1"/>
      <c r="D49" s="1"/>
      <c r="E49" s="1"/>
      <c r="F49" s="1"/>
      <c r="G49" s="1"/>
      <c r="H49" s="1"/>
      <c r="I49" s="1"/>
      <c r="J49" s="1"/>
      <c r="K49" s="15">
        <v>39</v>
      </c>
      <c r="L49" s="1"/>
      <c r="M49" s="48">
        <v>35</v>
      </c>
      <c r="N49" s="48" t="e">
        <f>IF(AND(#REF!=0,#REF!=0),#REF!,0)</f>
        <v>#REF!</v>
      </c>
      <c r="O4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4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4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row>
    <row r="50" spans="1:62" ht="15" thickBot="1" x14ac:dyDescent="0.35">
      <c r="A50" s="1"/>
      <c r="B50" s="1"/>
      <c r="C50" s="1"/>
      <c r="D50" s="1"/>
      <c r="E50" s="1"/>
      <c r="F50" s="1"/>
      <c r="G50" s="1"/>
      <c r="H50" s="1"/>
      <c r="I50" s="1"/>
      <c r="J50" s="1"/>
      <c r="K50" s="15">
        <v>40</v>
      </c>
      <c r="L50" s="1"/>
      <c r="M50" s="48">
        <v>36</v>
      </c>
      <c r="N50" s="48" t="e">
        <f>IF(AND(#REF!=0,#REF!=0),#REF!,0)</f>
        <v>#REF!</v>
      </c>
      <c r="O5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row>
    <row r="51" spans="1:62" ht="15" thickBot="1" x14ac:dyDescent="0.35">
      <c r="A51" s="1"/>
      <c r="B51" s="1"/>
      <c r="C51" s="1"/>
      <c r="D51" s="1"/>
      <c r="E51" s="1"/>
      <c r="F51" s="1"/>
      <c r="G51" s="1"/>
      <c r="H51" s="1"/>
      <c r="I51" s="1"/>
      <c r="J51" s="1"/>
      <c r="K51" s="15">
        <v>41</v>
      </c>
      <c r="L51" s="1"/>
      <c r="M51" s="48">
        <v>37</v>
      </c>
      <c r="N51" s="48" t="e">
        <f>IF(AND(#REF!=0,#REF!=0),#REF!,0)</f>
        <v>#REF!</v>
      </c>
      <c r="O5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row>
    <row r="52" spans="1:62" ht="15" thickBot="1" x14ac:dyDescent="0.35">
      <c r="A52" s="1"/>
      <c r="B52" s="1"/>
      <c r="C52" s="1"/>
      <c r="D52" s="1"/>
      <c r="E52" s="1"/>
      <c r="F52" s="1"/>
      <c r="G52" s="1"/>
      <c r="H52" s="1"/>
      <c r="I52" s="1"/>
      <c r="J52" s="1"/>
      <c r="K52" s="15">
        <v>42</v>
      </c>
      <c r="L52" s="1"/>
      <c r="M52" s="48">
        <v>38</v>
      </c>
      <c r="N52" s="48" t="e">
        <f>IF(AND(#REF!=0,#REF!=0),#REF!,0)</f>
        <v>#REF!</v>
      </c>
      <c r="O5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row>
    <row r="53" spans="1:62" ht="15" thickBot="1" x14ac:dyDescent="0.35">
      <c r="A53" s="1"/>
      <c r="B53" s="1"/>
      <c r="C53" s="1"/>
      <c r="D53" s="1"/>
      <c r="E53" s="1"/>
      <c r="F53" s="1"/>
      <c r="G53" s="1"/>
      <c r="H53" s="1"/>
      <c r="I53" s="1"/>
      <c r="J53" s="1"/>
      <c r="K53" s="15">
        <v>43</v>
      </c>
      <c r="L53" s="1"/>
      <c r="M53" s="48">
        <v>39</v>
      </c>
      <c r="N53" s="48" t="e">
        <f>IF(AND(#REF!=0,#REF!=0),#REF!,0)</f>
        <v>#REF!</v>
      </c>
      <c r="O5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row>
    <row r="54" spans="1:62" ht="15" thickBot="1" x14ac:dyDescent="0.35">
      <c r="A54" s="1"/>
      <c r="B54" s="1"/>
      <c r="C54" s="1"/>
      <c r="D54" s="1"/>
      <c r="E54" s="1"/>
      <c r="F54" s="1"/>
      <c r="G54" s="1"/>
      <c r="H54" s="1"/>
      <c r="I54" s="1"/>
      <c r="J54" s="1"/>
      <c r="K54" s="15">
        <v>44</v>
      </c>
      <c r="L54" s="1"/>
      <c r="M54" s="48">
        <v>40</v>
      </c>
      <c r="N54" s="48" t="e">
        <f>IF(AND(#REF!=0,#REF!=0),#REF!,0)</f>
        <v>#REF!</v>
      </c>
      <c r="O5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row>
    <row r="55" spans="1:62" ht="15" thickBot="1" x14ac:dyDescent="0.35">
      <c r="A55" s="1"/>
      <c r="B55" s="1"/>
      <c r="C55" s="1"/>
      <c r="D55" s="1"/>
      <c r="E55" s="1"/>
      <c r="F55" s="1"/>
      <c r="G55" s="1"/>
      <c r="H55" s="1"/>
      <c r="I55" s="1"/>
      <c r="J55" s="1"/>
      <c r="K55" s="15">
        <v>45</v>
      </c>
      <c r="L55" s="1"/>
      <c r="M55" s="48">
        <v>41</v>
      </c>
      <c r="N55" s="48" t="e">
        <f>IF(AND(#REF!=0,#REF!=0),#REF!,0)</f>
        <v>#REF!</v>
      </c>
      <c r="O5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row>
    <row r="56" spans="1:62" ht="15" thickBot="1" x14ac:dyDescent="0.35">
      <c r="A56" s="1"/>
      <c r="B56" s="1"/>
      <c r="C56" s="1"/>
      <c r="D56" s="1"/>
      <c r="E56" s="1"/>
      <c r="F56" s="1"/>
      <c r="G56" s="1"/>
      <c r="H56" s="1"/>
      <c r="I56" s="1"/>
      <c r="J56" s="1"/>
      <c r="K56" s="15">
        <v>46</v>
      </c>
      <c r="L56" s="1"/>
      <c r="M56" s="48">
        <v>42</v>
      </c>
      <c r="N56" s="48" t="e">
        <f>IF(AND(#REF!=0,#REF!=0),#REF!,0)</f>
        <v>#REF!</v>
      </c>
      <c r="O5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row>
    <row r="57" spans="1:62" ht="15" thickBot="1" x14ac:dyDescent="0.35">
      <c r="A57" s="1"/>
      <c r="B57" s="1"/>
      <c r="C57" s="1"/>
      <c r="D57" s="1"/>
      <c r="E57" s="1"/>
      <c r="F57" s="1"/>
      <c r="G57" s="1"/>
      <c r="H57" s="1"/>
      <c r="I57" s="1"/>
      <c r="J57" s="1"/>
      <c r="K57" s="15">
        <v>47</v>
      </c>
      <c r="L57" s="1"/>
      <c r="M57" s="48">
        <v>43</v>
      </c>
      <c r="N57" s="48" t="e">
        <f>IF(AND(#REF!=0,#REF!=0),#REF!,0)</f>
        <v>#REF!</v>
      </c>
      <c r="O5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row>
    <row r="58" spans="1:62" ht="15" thickBot="1" x14ac:dyDescent="0.35">
      <c r="A58" s="1"/>
      <c r="B58" s="1"/>
      <c r="C58" s="1"/>
      <c r="D58" s="1"/>
      <c r="E58" s="1"/>
      <c r="F58" s="1"/>
      <c r="G58" s="1"/>
      <c r="H58" s="1"/>
      <c r="I58" s="1"/>
      <c r="J58" s="1"/>
      <c r="K58" s="15">
        <v>48</v>
      </c>
      <c r="L58" s="1"/>
      <c r="M58" s="48">
        <v>44</v>
      </c>
      <c r="N58" s="48" t="e">
        <f>IF(AND(#REF!=0,#REF!=0),#REF!,0)</f>
        <v>#REF!</v>
      </c>
      <c r="O5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row>
    <row r="59" spans="1:62" ht="15" thickBot="1" x14ac:dyDescent="0.35">
      <c r="A59" s="1"/>
      <c r="B59" s="1"/>
      <c r="C59" s="1"/>
      <c r="D59" s="1"/>
      <c r="E59" s="1"/>
      <c r="F59" s="1"/>
      <c r="G59" s="1"/>
      <c r="H59" s="1"/>
      <c r="I59" s="1"/>
      <c r="J59" s="1"/>
      <c r="K59" s="15">
        <v>49</v>
      </c>
      <c r="L59" s="1"/>
      <c r="M59" s="48">
        <v>45</v>
      </c>
      <c r="N59" s="48" t="e">
        <f>IF(AND(#REF!=0,#REF!=0),#REF!,0)</f>
        <v>#REF!</v>
      </c>
      <c r="O5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5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5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row>
    <row r="60" spans="1:62" ht="15" thickBot="1" x14ac:dyDescent="0.35">
      <c r="A60" s="1"/>
      <c r="B60" s="1"/>
      <c r="C60" s="1"/>
      <c r="D60" s="1"/>
      <c r="E60" s="1"/>
      <c r="F60" s="1"/>
      <c r="G60" s="1"/>
      <c r="H60" s="1"/>
      <c r="I60" s="1"/>
      <c r="J60" s="1"/>
      <c r="K60" s="15">
        <v>50</v>
      </c>
      <c r="L60" s="1"/>
      <c r="M60" s="48">
        <v>46</v>
      </c>
      <c r="N60" s="48" t="e">
        <f>IF(AND(#REF!=0,#REF!=0),#REF!,0)</f>
        <v>#REF!</v>
      </c>
      <c r="O6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row>
    <row r="61" spans="1:62" ht="15" thickBot="1" x14ac:dyDescent="0.35">
      <c r="A61" s="1"/>
      <c r="B61" s="1"/>
      <c r="C61" s="1"/>
      <c r="D61" s="1"/>
      <c r="E61" s="1"/>
      <c r="F61" s="1"/>
      <c r="G61" s="1"/>
      <c r="H61" s="1"/>
      <c r="I61" s="1"/>
      <c r="J61" s="1"/>
      <c r="K61" s="15">
        <v>51</v>
      </c>
      <c r="L61" s="1"/>
      <c r="M61" s="48">
        <v>47</v>
      </c>
      <c r="N61" s="48" t="e">
        <f>IF(AND(#REF!=0,#REF!=0),#REF!,0)</f>
        <v>#REF!</v>
      </c>
      <c r="O6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row>
    <row r="62" spans="1:62" ht="15" thickBot="1" x14ac:dyDescent="0.35">
      <c r="A62" s="1"/>
      <c r="B62" s="1"/>
      <c r="C62" s="1"/>
      <c r="D62" s="1"/>
      <c r="E62" s="1"/>
      <c r="F62" s="1"/>
      <c r="G62" s="1"/>
      <c r="H62" s="1"/>
      <c r="I62" s="1"/>
      <c r="J62" s="1"/>
      <c r="K62" s="15">
        <v>52</v>
      </c>
      <c r="L62" s="1"/>
      <c r="M62" s="48">
        <v>48</v>
      </c>
      <c r="N62" s="48" t="e">
        <f>IF(AND(#REF!=0,#REF!=0),#REF!,0)</f>
        <v>#REF!</v>
      </c>
      <c r="O6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row>
    <row r="63" spans="1:62" ht="15" thickBot="1" x14ac:dyDescent="0.35">
      <c r="A63" s="1"/>
      <c r="B63" s="1"/>
      <c r="C63" s="1"/>
      <c r="D63" s="1"/>
      <c r="E63" s="1"/>
      <c r="F63" s="1"/>
      <c r="G63" s="1"/>
      <c r="H63" s="1"/>
      <c r="I63" s="1"/>
      <c r="J63" s="1"/>
      <c r="K63" s="15">
        <v>53</v>
      </c>
      <c r="L63" s="1"/>
      <c r="M63" s="48">
        <v>49</v>
      </c>
      <c r="N63" s="48" t="e">
        <f>IF(AND(#REF!=0,#REF!=0),#REF!,0)</f>
        <v>#REF!</v>
      </c>
      <c r="O6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row>
    <row r="64" spans="1:62" ht="15" thickBot="1" x14ac:dyDescent="0.35">
      <c r="A64" s="1"/>
      <c r="B64" s="1"/>
      <c r="C64" s="1"/>
      <c r="D64" s="1"/>
      <c r="E64" s="1"/>
      <c r="F64" s="1"/>
      <c r="G64" s="1"/>
      <c r="H64" s="1"/>
      <c r="I64" s="1"/>
      <c r="J64" s="1"/>
      <c r="K64" s="15">
        <v>54</v>
      </c>
      <c r="L64" s="1"/>
      <c r="M64" s="48">
        <v>50</v>
      </c>
      <c r="N64" s="48" t="e">
        <f>IF(AND(#REF!=0,#REF!=0),#REF!,0)</f>
        <v>#REF!</v>
      </c>
      <c r="O6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row>
    <row r="65" spans="1:62" ht="15" thickBot="1" x14ac:dyDescent="0.35">
      <c r="A65" s="1"/>
      <c r="B65" s="1"/>
      <c r="C65" s="1"/>
      <c r="D65" s="1"/>
      <c r="E65" s="1"/>
      <c r="F65" s="1"/>
      <c r="G65" s="1"/>
      <c r="H65" s="1"/>
      <c r="I65" s="1"/>
      <c r="J65" s="1"/>
      <c r="K65" s="15">
        <v>55</v>
      </c>
      <c r="L65" s="1"/>
      <c r="M65" s="48">
        <v>51</v>
      </c>
      <c r="N65" s="48" t="e">
        <f>IF(AND(#REF!=0,#REF!=0),#REF!,0)</f>
        <v>#REF!</v>
      </c>
      <c r="O6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row>
    <row r="66" spans="1:62" ht="15" thickBot="1" x14ac:dyDescent="0.35">
      <c r="A66" s="1"/>
      <c r="B66" s="1"/>
      <c r="C66" s="1"/>
      <c r="D66" s="1"/>
      <c r="E66" s="1"/>
      <c r="F66" s="1"/>
      <c r="G66" s="1"/>
      <c r="H66" s="1"/>
      <c r="I66" s="1"/>
      <c r="J66" s="1"/>
      <c r="K66" s="15">
        <v>56</v>
      </c>
      <c r="L66" s="1"/>
      <c r="M66" s="48">
        <v>52</v>
      </c>
      <c r="N66" s="48" t="e">
        <f>IF(AND(#REF!=0,#REF!=0),#REF!,0)</f>
        <v>#REF!</v>
      </c>
      <c r="O6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row>
    <row r="67" spans="1:62" ht="15" thickBot="1" x14ac:dyDescent="0.35">
      <c r="A67" s="1"/>
      <c r="B67" s="1"/>
      <c r="C67" s="1"/>
      <c r="D67" s="1"/>
      <c r="E67" s="1"/>
      <c r="F67" s="1"/>
      <c r="G67" s="1"/>
      <c r="H67" s="1"/>
      <c r="I67" s="1"/>
      <c r="J67" s="1"/>
      <c r="K67" s="15">
        <v>57</v>
      </c>
      <c r="L67" s="1"/>
      <c r="M67" s="48">
        <v>53</v>
      </c>
      <c r="N67" s="48" t="e">
        <f>IF(AND(#REF!=0,#REF!=0),#REF!,0)</f>
        <v>#REF!</v>
      </c>
      <c r="O6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row>
    <row r="68" spans="1:62" ht="15" thickBot="1" x14ac:dyDescent="0.35">
      <c r="A68" s="1"/>
      <c r="B68" s="1"/>
      <c r="C68" s="1"/>
      <c r="D68" s="1"/>
      <c r="E68" s="1"/>
      <c r="F68" s="1"/>
      <c r="G68" s="1"/>
      <c r="H68" s="1"/>
      <c r="I68" s="1"/>
      <c r="J68" s="1"/>
      <c r="K68" s="15">
        <v>58</v>
      </c>
      <c r="L68" s="1"/>
      <c r="M68" s="48">
        <v>54</v>
      </c>
      <c r="N68" s="48" t="e">
        <f>IF(AND(#REF!=0,#REF!=0),#REF!,0)</f>
        <v>#REF!</v>
      </c>
      <c r="O6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row>
    <row r="69" spans="1:62" ht="15" thickBot="1" x14ac:dyDescent="0.35">
      <c r="A69" s="1"/>
      <c r="B69" s="1"/>
      <c r="C69" s="1"/>
      <c r="D69" s="1"/>
      <c r="E69" s="1"/>
      <c r="F69" s="1"/>
      <c r="G69" s="1"/>
      <c r="H69" s="1"/>
      <c r="I69" s="1"/>
      <c r="J69" s="1"/>
      <c r="K69" s="15">
        <v>59</v>
      </c>
      <c r="L69" s="1"/>
      <c r="M69" s="48">
        <v>55</v>
      </c>
      <c r="N69" s="48" t="e">
        <f>IF(AND(#REF!=0,#REF!=0),#REF!,0)</f>
        <v>#REF!</v>
      </c>
      <c r="O6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6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6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row>
    <row r="70" spans="1:62" ht="15" thickBot="1" x14ac:dyDescent="0.35">
      <c r="A70" s="1"/>
      <c r="B70" s="1"/>
      <c r="C70" s="1"/>
      <c r="D70" s="1"/>
      <c r="E70" s="1"/>
      <c r="F70" s="1"/>
      <c r="G70" s="1"/>
      <c r="H70" s="1"/>
      <c r="I70" s="1"/>
      <c r="J70" s="1"/>
      <c r="K70" s="15">
        <v>60</v>
      </c>
      <c r="L70" s="1"/>
      <c r="M70" s="48">
        <v>56</v>
      </c>
      <c r="N70" s="48" t="e">
        <f>IF(AND(#REF!=0,#REF!=0),#REF!,0)</f>
        <v>#REF!</v>
      </c>
      <c r="O7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row>
    <row r="71" spans="1:62" ht="15" thickBot="1" x14ac:dyDescent="0.35">
      <c r="A71" s="1"/>
      <c r="B71" s="1"/>
      <c r="C71" s="1"/>
      <c r="D71" s="1"/>
      <c r="E71" s="1"/>
      <c r="F71" s="1"/>
      <c r="G71" s="1"/>
      <c r="H71" s="1"/>
      <c r="I71" s="1"/>
      <c r="J71" s="1"/>
      <c r="K71" s="15">
        <v>61</v>
      </c>
      <c r="L71" s="1"/>
      <c r="M71" s="48">
        <v>57</v>
      </c>
      <c r="N71" s="48" t="e">
        <f>IF(AND(#REF!=0,#REF!=0),#REF!,0)</f>
        <v>#REF!</v>
      </c>
      <c r="O7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row>
    <row r="72" spans="1:62" ht="15" thickBot="1" x14ac:dyDescent="0.35">
      <c r="A72" s="1"/>
      <c r="B72" s="1"/>
      <c r="C72" s="1"/>
      <c r="D72" s="1"/>
      <c r="E72" s="1"/>
      <c r="F72" s="1"/>
      <c r="G72" s="1"/>
      <c r="H72" s="1"/>
      <c r="I72" s="1"/>
      <c r="J72" s="1"/>
      <c r="K72" s="15">
        <v>62</v>
      </c>
      <c r="L72" s="1"/>
      <c r="M72" s="48">
        <v>58</v>
      </c>
      <c r="N72" s="48" t="e">
        <f>IF(AND(#REF!=0,#REF!=0),#REF!,0)</f>
        <v>#REF!</v>
      </c>
      <c r="O7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row>
    <row r="73" spans="1:62" ht="15" thickBot="1" x14ac:dyDescent="0.35">
      <c r="A73" s="1"/>
      <c r="B73" s="1"/>
      <c r="C73" s="1"/>
      <c r="D73" s="1"/>
      <c r="E73" s="1"/>
      <c r="F73" s="1"/>
      <c r="G73" s="1"/>
      <c r="H73" s="1"/>
      <c r="I73" s="1"/>
      <c r="J73" s="1"/>
      <c r="K73" s="15">
        <v>63</v>
      </c>
      <c r="L73" s="1"/>
      <c r="M73" s="48">
        <v>59</v>
      </c>
      <c r="N73" s="48" t="e">
        <f>IF(AND(#REF!=0,#REF!=0),#REF!,0)</f>
        <v>#REF!</v>
      </c>
      <c r="O7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row>
    <row r="74" spans="1:62" ht="15" thickBot="1" x14ac:dyDescent="0.35">
      <c r="A74" s="1"/>
      <c r="B74" s="1"/>
      <c r="C74" s="1"/>
      <c r="D74" s="1"/>
      <c r="E74" s="1"/>
      <c r="F74" s="1"/>
      <c r="G74" s="1"/>
      <c r="H74" s="1"/>
      <c r="I74" s="1"/>
      <c r="J74" s="1"/>
      <c r="K74" s="15">
        <v>64</v>
      </c>
      <c r="L74" s="1"/>
      <c r="M74" s="48">
        <v>60</v>
      </c>
      <c r="N74" s="48" t="e">
        <f>IF(AND(#REF!=0,#REF!=0),#REF!,0)</f>
        <v>#REF!</v>
      </c>
      <c r="O7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row>
    <row r="75" spans="1:62" ht="15" thickBot="1" x14ac:dyDescent="0.35">
      <c r="A75" s="1"/>
      <c r="B75" s="1"/>
      <c r="C75" s="1"/>
      <c r="D75" s="1"/>
      <c r="E75" s="1"/>
      <c r="F75" s="1"/>
      <c r="G75" s="1"/>
      <c r="H75" s="1"/>
      <c r="I75" s="1"/>
      <c r="J75" s="1"/>
      <c r="K75" s="15">
        <v>65</v>
      </c>
      <c r="L75" s="1"/>
      <c r="M75" s="48">
        <v>61</v>
      </c>
      <c r="N75" s="48" t="e">
        <f>IF(AND(#REF!=0,#REF!=0),#REF!,0)</f>
        <v>#REF!</v>
      </c>
      <c r="O7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row>
    <row r="76" spans="1:62" ht="15" thickBot="1" x14ac:dyDescent="0.35">
      <c r="A76" s="1"/>
      <c r="B76" s="1"/>
      <c r="C76" s="1"/>
      <c r="D76" s="1"/>
      <c r="E76" s="1"/>
      <c r="F76" s="1"/>
      <c r="G76" s="1"/>
      <c r="H76" s="1"/>
      <c r="I76" s="1"/>
      <c r="J76" s="1"/>
      <c r="K76" s="15">
        <v>66</v>
      </c>
      <c r="L76" s="1"/>
      <c r="M76" s="48">
        <v>62</v>
      </c>
      <c r="N76" s="48" t="e">
        <f>IF(AND(#REF!=0,#REF!=0),#REF!,0)</f>
        <v>#REF!</v>
      </c>
      <c r="O7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row>
    <row r="77" spans="1:62" ht="15" thickBot="1" x14ac:dyDescent="0.35">
      <c r="A77" s="1"/>
      <c r="B77" s="1"/>
      <c r="C77" s="1"/>
      <c r="D77" s="1"/>
      <c r="E77" s="1"/>
      <c r="F77" s="1"/>
      <c r="G77" s="1"/>
      <c r="H77" s="1"/>
      <c r="I77" s="1"/>
      <c r="J77" s="1"/>
      <c r="K77" s="15">
        <v>67</v>
      </c>
      <c r="L77" s="1"/>
      <c r="M77" s="48">
        <v>63</v>
      </c>
      <c r="N77" s="48" t="e">
        <f>IF(AND(#REF!=0,#REF!=0),#REF!,0)</f>
        <v>#REF!</v>
      </c>
      <c r="O7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row>
    <row r="78" spans="1:62" ht="15" thickBot="1" x14ac:dyDescent="0.35">
      <c r="A78" s="1"/>
      <c r="B78" s="1"/>
      <c r="C78" s="1"/>
      <c r="D78" s="1"/>
      <c r="E78" s="1"/>
      <c r="F78" s="1"/>
      <c r="G78" s="1"/>
      <c r="H78" s="1"/>
      <c r="I78" s="1"/>
      <c r="J78" s="1"/>
      <c r="K78" s="15">
        <v>68</v>
      </c>
      <c r="L78" s="1"/>
      <c r="M78" s="48">
        <v>64</v>
      </c>
      <c r="N78" s="48" t="e">
        <f>IF(AND(#REF!=0,#REF!=0),#REF!,0)</f>
        <v>#REF!</v>
      </c>
      <c r="O7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row>
    <row r="79" spans="1:62" ht="15" thickBot="1" x14ac:dyDescent="0.35">
      <c r="A79" s="1"/>
      <c r="B79" s="1"/>
      <c r="C79" s="1"/>
      <c r="D79" s="1"/>
      <c r="E79" s="1"/>
      <c r="F79" s="1"/>
      <c r="G79" s="1"/>
      <c r="H79" s="1"/>
      <c r="I79" s="1"/>
      <c r="J79" s="1"/>
      <c r="K79" s="15">
        <v>69</v>
      </c>
      <c r="L79" s="1"/>
      <c r="M79" s="48">
        <v>65</v>
      </c>
      <c r="N79" s="48" t="e">
        <f>IF(AND(#REF!=0,#REF!=0),#REF!,0)</f>
        <v>#REF!</v>
      </c>
      <c r="O7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7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7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row>
    <row r="80" spans="1:62" ht="15" thickBot="1" x14ac:dyDescent="0.35">
      <c r="A80" s="1"/>
      <c r="B80" s="1"/>
      <c r="C80" s="1"/>
      <c r="D80" s="1"/>
      <c r="E80" s="1"/>
      <c r="F80" s="1"/>
      <c r="G80" s="1"/>
      <c r="H80" s="1"/>
      <c r="I80" s="1"/>
      <c r="J80" s="1"/>
      <c r="K80" s="15">
        <v>70</v>
      </c>
      <c r="L80" s="1"/>
      <c r="M80" s="48">
        <v>66</v>
      </c>
      <c r="N80" s="48" t="e">
        <f>IF(AND(#REF!=0,#REF!=0),#REF!,0)</f>
        <v>#REF!</v>
      </c>
      <c r="O8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row>
    <row r="81" spans="1:62" ht="15" thickBot="1" x14ac:dyDescent="0.35">
      <c r="A81" s="1"/>
      <c r="B81" s="1"/>
      <c r="C81" s="1"/>
      <c r="D81" s="1"/>
      <c r="E81" s="1"/>
      <c r="F81" s="1"/>
      <c r="G81" s="1"/>
      <c r="H81" s="1"/>
      <c r="I81" s="1"/>
      <c r="J81" s="1"/>
      <c r="K81" s="15">
        <v>71</v>
      </c>
      <c r="L81" s="1"/>
      <c r="M81" s="48">
        <v>67</v>
      </c>
      <c r="N81" s="48" t="e">
        <f>IF(AND(#REF!=0,#REF!=0),#REF!,0)</f>
        <v>#REF!</v>
      </c>
      <c r="O8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row>
    <row r="82" spans="1:62" ht="15" thickBot="1" x14ac:dyDescent="0.35">
      <c r="A82" s="1"/>
      <c r="B82" s="1"/>
      <c r="C82" s="1"/>
      <c r="D82" s="1"/>
      <c r="E82" s="1"/>
      <c r="F82" s="1"/>
      <c r="G82" s="1"/>
      <c r="H82" s="1"/>
      <c r="I82" s="1"/>
      <c r="J82" s="1"/>
      <c r="K82" s="15">
        <v>72</v>
      </c>
      <c r="L82" s="1"/>
      <c r="M82" s="48">
        <v>68</v>
      </c>
      <c r="N82" s="48" t="e">
        <f>IF(AND(#REF!=0,#REF!=0),#REF!,0)</f>
        <v>#REF!</v>
      </c>
      <c r="O8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row>
    <row r="83" spans="1:62" ht="15" thickBot="1" x14ac:dyDescent="0.35">
      <c r="A83" s="1"/>
      <c r="B83" s="1"/>
      <c r="C83" s="1"/>
      <c r="D83" s="1"/>
      <c r="E83" s="1"/>
      <c r="F83" s="1"/>
      <c r="G83" s="1"/>
      <c r="H83" s="1"/>
      <c r="I83" s="1"/>
      <c r="J83" s="1"/>
      <c r="K83" s="15">
        <v>73</v>
      </c>
      <c r="L83" s="1"/>
      <c r="M83" s="48">
        <v>69</v>
      </c>
      <c r="N83" s="48" t="e">
        <f>IF(AND(#REF!=0,#REF!=0),#REF!,0)</f>
        <v>#REF!</v>
      </c>
      <c r="O8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row>
    <row r="84" spans="1:62" ht="15" thickBot="1" x14ac:dyDescent="0.35">
      <c r="A84" s="1"/>
      <c r="B84" s="1"/>
      <c r="C84" s="1"/>
      <c r="D84" s="1"/>
      <c r="E84" s="1"/>
      <c r="F84" s="1"/>
      <c r="G84" s="1"/>
      <c r="H84" s="1"/>
      <c r="I84" s="1"/>
      <c r="J84" s="1"/>
      <c r="K84" s="15">
        <v>74</v>
      </c>
      <c r="L84" s="1"/>
      <c r="M84" s="48">
        <v>70</v>
      </c>
      <c r="N84" s="48" t="e">
        <f>IF(AND(#REF!=0,#REF!=0),#REF!,0)</f>
        <v>#REF!</v>
      </c>
      <c r="O8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row>
    <row r="85" spans="1:62" ht="15" thickBot="1" x14ac:dyDescent="0.35">
      <c r="A85" s="1"/>
      <c r="B85" s="1"/>
      <c r="C85" s="1"/>
      <c r="D85" s="1"/>
      <c r="E85" s="1"/>
      <c r="F85" s="1"/>
      <c r="G85" s="1"/>
      <c r="H85" s="1"/>
      <c r="I85" s="1"/>
      <c r="J85" s="1"/>
      <c r="K85" s="15">
        <v>75</v>
      </c>
      <c r="L85" s="1"/>
      <c r="M85" s="48">
        <v>71</v>
      </c>
      <c r="N85" s="48" t="e">
        <f>IF(AND(#REF!=0,#REF!=0),#REF!,0)</f>
        <v>#REF!</v>
      </c>
      <c r="O8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row>
    <row r="86" spans="1:62" ht="15" thickBot="1" x14ac:dyDescent="0.35">
      <c r="A86" s="1"/>
      <c r="B86" s="1"/>
      <c r="C86" s="1"/>
      <c r="D86" s="1"/>
      <c r="E86" s="1"/>
      <c r="F86" s="1"/>
      <c r="G86" s="1"/>
      <c r="H86" s="1"/>
      <c r="I86" s="1"/>
      <c r="J86" s="1"/>
      <c r="K86" s="15">
        <v>76</v>
      </c>
      <c r="L86" s="1"/>
      <c r="M86" s="48">
        <v>72</v>
      </c>
      <c r="N86" s="48" t="e">
        <f>IF(AND(#REF!=0,#REF!=0),#REF!,0)</f>
        <v>#REF!</v>
      </c>
      <c r="O8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row>
    <row r="87" spans="1:62" ht="15" thickBot="1" x14ac:dyDescent="0.35">
      <c r="A87" s="1"/>
      <c r="B87" s="1"/>
      <c r="C87" s="1"/>
      <c r="D87" s="1"/>
      <c r="E87" s="1"/>
      <c r="F87" s="1"/>
      <c r="G87" s="1"/>
      <c r="H87" s="1"/>
      <c r="I87" s="1"/>
      <c r="J87" s="1"/>
      <c r="K87" s="15">
        <v>77</v>
      </c>
      <c r="L87" s="1"/>
      <c r="M87" s="48">
        <v>73</v>
      </c>
      <c r="N87" s="48" t="e">
        <f>IF(AND(#REF!=0,#REF!=0),#REF!,0)</f>
        <v>#REF!</v>
      </c>
      <c r="O8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row>
    <row r="88" spans="1:62" ht="15" thickBot="1" x14ac:dyDescent="0.35">
      <c r="A88" s="1"/>
      <c r="B88" s="1"/>
      <c r="C88" s="1"/>
      <c r="D88" s="1"/>
      <c r="E88" s="1"/>
      <c r="F88" s="1"/>
      <c r="G88" s="1"/>
      <c r="H88" s="1"/>
      <c r="I88" s="1"/>
      <c r="J88" s="1"/>
      <c r="K88" s="15">
        <v>78</v>
      </c>
      <c r="L88" s="1"/>
      <c r="M88" s="48">
        <v>74</v>
      </c>
      <c r="N88" s="48" t="e">
        <f>IF(AND(#REF!=0,#REF!=0),#REF!,0)</f>
        <v>#REF!</v>
      </c>
      <c r="O8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row>
    <row r="89" spans="1:62" ht="15" thickBot="1" x14ac:dyDescent="0.35">
      <c r="A89" s="1"/>
      <c r="B89" s="1"/>
      <c r="C89" s="1"/>
      <c r="D89" s="1"/>
      <c r="E89" s="1"/>
      <c r="F89" s="1"/>
      <c r="G89" s="1"/>
      <c r="H89" s="1"/>
      <c r="I89" s="1"/>
      <c r="J89" s="1"/>
      <c r="K89" s="15">
        <v>79</v>
      </c>
      <c r="L89" s="1"/>
      <c r="M89" s="48">
        <v>75</v>
      </c>
      <c r="N89" s="48" t="e">
        <f>IF(AND(#REF!=0,#REF!=0),#REF!,0)</f>
        <v>#REF!</v>
      </c>
      <c r="O8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8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8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row>
    <row r="90" spans="1:62" ht="15" thickBot="1" x14ac:dyDescent="0.35">
      <c r="A90" s="1"/>
      <c r="B90" s="1"/>
      <c r="C90" s="1"/>
      <c r="D90" s="1"/>
      <c r="E90" s="1"/>
      <c r="F90" s="1"/>
      <c r="G90" s="1"/>
      <c r="H90" s="1"/>
      <c r="I90" s="1"/>
      <c r="J90" s="1"/>
      <c r="K90" s="15">
        <v>80</v>
      </c>
      <c r="L90" s="1"/>
      <c r="M90" s="48">
        <v>76</v>
      </c>
      <c r="N90" s="48" t="e">
        <f>IF(AND(#REF!=0,#REF!=0),#REF!,0)</f>
        <v>#REF!</v>
      </c>
      <c r="O9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row>
    <row r="91" spans="1:62" ht="15" thickBot="1" x14ac:dyDescent="0.35">
      <c r="A91" s="1"/>
      <c r="B91" s="1"/>
      <c r="C91" s="1"/>
      <c r="D91" s="1"/>
      <c r="E91" s="1"/>
      <c r="F91" s="1"/>
      <c r="G91" s="1"/>
      <c r="H91" s="1"/>
      <c r="I91" s="1"/>
      <c r="J91" s="1"/>
      <c r="K91" s="15">
        <v>81</v>
      </c>
      <c r="L91" s="1"/>
      <c r="M91" s="48">
        <v>77</v>
      </c>
      <c r="N91" s="48" t="e">
        <f>IF(AND(#REF!=0,#REF!=0),#REF!,0)</f>
        <v>#REF!</v>
      </c>
      <c r="O9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row>
    <row r="92" spans="1:62" ht="15" thickBot="1" x14ac:dyDescent="0.35">
      <c r="A92" s="1"/>
      <c r="B92" s="1"/>
      <c r="C92" s="1"/>
      <c r="D92" s="1"/>
      <c r="E92" s="1"/>
      <c r="F92" s="1"/>
      <c r="G92" s="1"/>
      <c r="H92" s="1"/>
      <c r="I92" s="1"/>
      <c r="J92" s="1"/>
      <c r="K92" s="15">
        <v>82</v>
      </c>
      <c r="L92" s="1"/>
      <c r="M92" s="48">
        <v>78</v>
      </c>
      <c r="N92" s="48" t="e">
        <f>IF(AND(#REF!=0,#REF!=0),#REF!,0)</f>
        <v>#REF!</v>
      </c>
      <c r="O9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row>
    <row r="93" spans="1:62" ht="15" thickBot="1" x14ac:dyDescent="0.35">
      <c r="A93" s="1"/>
      <c r="B93" s="1"/>
      <c r="C93" s="1"/>
      <c r="D93" s="1"/>
      <c r="E93" s="1"/>
      <c r="F93" s="1"/>
      <c r="G93" s="1"/>
      <c r="H93" s="1"/>
      <c r="I93" s="1"/>
      <c r="J93" s="1"/>
      <c r="K93" s="15">
        <v>83</v>
      </c>
      <c r="L93" s="1"/>
      <c r="M93" s="48">
        <v>79</v>
      </c>
      <c r="N93" s="48" t="e">
        <f>IF(AND(#REF!=0,#REF!=0),#REF!,0)</f>
        <v>#REF!</v>
      </c>
      <c r="O9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row>
    <row r="94" spans="1:62" ht="15" thickBot="1" x14ac:dyDescent="0.35">
      <c r="A94" s="1"/>
      <c r="B94" s="1"/>
      <c r="C94" s="1"/>
      <c r="D94" s="1"/>
      <c r="E94" s="1"/>
      <c r="F94" s="1"/>
      <c r="G94" s="1"/>
      <c r="H94" s="1"/>
      <c r="I94" s="1"/>
      <c r="J94" s="1"/>
      <c r="K94" s="15">
        <v>84</v>
      </c>
      <c r="L94" s="1"/>
      <c r="M94" s="48">
        <v>80</v>
      </c>
      <c r="N94" s="48" t="e">
        <f>IF(AND(#REF!=0,#REF!=0),#REF!,0)</f>
        <v>#REF!</v>
      </c>
      <c r="O9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row>
    <row r="95" spans="1:62" ht="15" thickBot="1" x14ac:dyDescent="0.35">
      <c r="A95" s="1"/>
      <c r="B95" s="1"/>
      <c r="C95" s="1"/>
      <c r="D95" s="1"/>
      <c r="E95" s="1"/>
      <c r="F95" s="1"/>
      <c r="G95" s="1"/>
      <c r="H95" s="1"/>
      <c r="I95" s="1"/>
      <c r="J95" s="1"/>
      <c r="K95" s="15">
        <v>85</v>
      </c>
      <c r="L95" s="1"/>
      <c r="M95" s="48">
        <v>81</v>
      </c>
      <c r="N95" s="48" t="e">
        <f>IF(AND(#REF!=0,#REF!=0),#REF!,0)</f>
        <v>#REF!</v>
      </c>
      <c r="O9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row>
    <row r="96" spans="1:62" ht="15" thickBot="1" x14ac:dyDescent="0.35">
      <c r="A96" s="1"/>
      <c r="B96" s="1"/>
      <c r="C96" s="1"/>
      <c r="D96" s="1"/>
      <c r="E96" s="1"/>
      <c r="F96" s="1"/>
      <c r="G96" s="1"/>
      <c r="H96" s="1"/>
      <c r="I96" s="1"/>
      <c r="J96" s="1"/>
      <c r="K96" s="15">
        <v>86</v>
      </c>
      <c r="L96" s="1"/>
      <c r="M96" s="48">
        <v>82</v>
      </c>
      <c r="N96" s="48" t="e">
        <f>IF(AND(#REF!=0,#REF!=0),#REF!,0)</f>
        <v>#REF!</v>
      </c>
      <c r="O9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row>
    <row r="97" spans="1:62" ht="15" thickBot="1" x14ac:dyDescent="0.35">
      <c r="A97" s="1"/>
      <c r="B97" s="1"/>
      <c r="C97" s="1"/>
      <c r="D97" s="1"/>
      <c r="E97" s="1"/>
      <c r="F97" s="1"/>
      <c r="G97" s="1"/>
      <c r="H97" s="1"/>
      <c r="I97" s="1"/>
      <c r="J97" s="1"/>
      <c r="K97" s="15">
        <v>87</v>
      </c>
      <c r="L97" s="1"/>
      <c r="M97" s="48">
        <v>83</v>
      </c>
      <c r="N97" s="48" t="e">
        <f>IF(AND(#REF!=0,#REF!=0),#REF!,0)</f>
        <v>#REF!</v>
      </c>
      <c r="O9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row>
    <row r="98" spans="1:62" ht="15" thickBot="1" x14ac:dyDescent="0.35">
      <c r="A98" s="1"/>
      <c r="B98" s="1"/>
      <c r="C98" s="1"/>
      <c r="D98" s="1"/>
      <c r="E98" s="1"/>
      <c r="F98" s="1"/>
      <c r="G98" s="1"/>
      <c r="H98" s="1"/>
      <c r="I98" s="1"/>
      <c r="J98" s="1"/>
      <c r="K98" s="15">
        <v>88</v>
      </c>
      <c r="L98" s="1"/>
      <c r="M98" s="48">
        <v>84</v>
      </c>
      <c r="N98" s="48" t="e">
        <f>IF(AND(#REF!=0,#REF!=0),#REF!,0)</f>
        <v>#REF!</v>
      </c>
      <c r="O9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row>
    <row r="99" spans="1:62" ht="15" thickBot="1" x14ac:dyDescent="0.35">
      <c r="A99" s="1"/>
      <c r="B99" s="1"/>
      <c r="C99" s="1"/>
      <c r="D99" s="1"/>
      <c r="E99" s="1"/>
      <c r="F99" s="1"/>
      <c r="G99" s="1"/>
      <c r="H99" s="1"/>
      <c r="I99" s="1"/>
      <c r="J99" s="1"/>
      <c r="K99" s="15">
        <v>89</v>
      </c>
      <c r="L99" s="1"/>
      <c r="M99" s="48">
        <v>85</v>
      </c>
      <c r="N99" s="48" t="e">
        <f>IF(AND(#REF!=0,#REF!=0),#REF!,0)</f>
        <v>#REF!</v>
      </c>
      <c r="O9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9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9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row>
    <row r="100" spans="1:62" ht="15" thickBot="1" x14ac:dyDescent="0.35">
      <c r="A100" s="1"/>
      <c r="B100" s="1"/>
      <c r="C100" s="1"/>
      <c r="D100" s="1"/>
      <c r="E100" s="1"/>
      <c r="F100" s="1"/>
      <c r="G100" s="1"/>
      <c r="H100" s="1"/>
      <c r="I100" s="1"/>
      <c r="J100" s="1"/>
      <c r="K100" s="15">
        <v>90</v>
      </c>
      <c r="L100" s="1"/>
      <c r="M100" s="48">
        <v>86</v>
      </c>
      <c r="N100" s="48" t="e">
        <f>IF(AND(#REF!=0,#REF!=0),#REF!,0)</f>
        <v>#REF!</v>
      </c>
      <c r="O10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row>
    <row r="101" spans="1:62" ht="15" thickBot="1" x14ac:dyDescent="0.35">
      <c r="A101" s="1"/>
      <c r="B101" s="1"/>
      <c r="C101" s="1"/>
      <c r="D101" s="1"/>
      <c r="E101" s="1"/>
      <c r="F101" s="1"/>
      <c r="G101" s="1"/>
      <c r="H101" s="1"/>
      <c r="I101" s="1"/>
      <c r="J101" s="1"/>
      <c r="K101" s="15">
        <v>91</v>
      </c>
      <c r="L101" s="1"/>
      <c r="M101" s="48">
        <v>87</v>
      </c>
      <c r="N101" s="48" t="e">
        <f>IF(AND(#REF!=0,#REF!=0),#REF!,0)</f>
        <v>#REF!</v>
      </c>
      <c r="O10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row>
    <row r="102" spans="1:62" ht="15" thickBot="1" x14ac:dyDescent="0.35">
      <c r="A102" s="1"/>
      <c r="B102" s="1"/>
      <c r="C102" s="1"/>
      <c r="D102" s="1"/>
      <c r="E102" s="1"/>
      <c r="F102" s="1"/>
      <c r="G102" s="1"/>
      <c r="H102" s="1"/>
      <c r="I102" s="1"/>
      <c r="J102" s="1"/>
      <c r="K102" s="15">
        <v>92</v>
      </c>
      <c r="L102" s="1"/>
      <c r="M102" s="48">
        <v>88</v>
      </c>
      <c r="N102" s="48" t="e">
        <f>IF(AND(#REF!=0,#REF!=0),#REF!,0)</f>
        <v>#REF!</v>
      </c>
      <c r="O10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row>
    <row r="103" spans="1:62" ht="15" thickBot="1" x14ac:dyDescent="0.35">
      <c r="A103" s="1"/>
      <c r="B103" s="1"/>
      <c r="C103" s="1"/>
      <c r="D103" s="1"/>
      <c r="E103" s="1"/>
      <c r="F103" s="1"/>
      <c r="G103" s="1"/>
      <c r="H103" s="1"/>
      <c r="I103" s="1"/>
      <c r="J103" s="1"/>
      <c r="K103" s="15">
        <v>93</v>
      </c>
      <c r="L103" s="1"/>
      <c r="M103" s="48">
        <v>89</v>
      </c>
      <c r="N103" s="48" t="e">
        <f>IF(AND(#REF!=0,#REF!=0),#REF!,0)</f>
        <v>#REF!</v>
      </c>
      <c r="O10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row>
    <row r="104" spans="1:62" ht="15" thickBot="1" x14ac:dyDescent="0.35">
      <c r="A104" s="1"/>
      <c r="B104" s="1"/>
      <c r="C104" s="1"/>
      <c r="D104" s="1"/>
      <c r="E104" s="1"/>
      <c r="F104" s="1"/>
      <c r="G104" s="1"/>
      <c r="H104" s="1"/>
      <c r="I104" s="1"/>
      <c r="J104" s="1"/>
      <c r="K104" s="15">
        <v>94</v>
      </c>
      <c r="L104" s="1"/>
      <c r="M104" s="48">
        <v>90</v>
      </c>
      <c r="N104" s="48" t="e">
        <f>IF(AND(#REF!=0,#REF!=0),#REF!,0)</f>
        <v>#REF!</v>
      </c>
      <c r="O10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row>
    <row r="105" spans="1:62" ht="15" thickBot="1" x14ac:dyDescent="0.35">
      <c r="A105" s="1"/>
      <c r="B105" s="1"/>
      <c r="C105" s="1"/>
      <c r="D105" s="1"/>
      <c r="E105" s="1"/>
      <c r="F105" s="1"/>
      <c r="G105" s="1"/>
      <c r="H105" s="1"/>
      <c r="I105" s="1"/>
      <c r="J105" s="1"/>
      <c r="K105" s="15">
        <v>95</v>
      </c>
      <c r="L105" s="1"/>
      <c r="M105" s="48">
        <v>91</v>
      </c>
      <c r="N105" s="48" t="e">
        <f>IF(AND(#REF!=0,#REF!=0),#REF!,0)</f>
        <v>#REF!</v>
      </c>
      <c r="O105"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5"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5"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row>
    <row r="106" spans="1:62" ht="15" thickBot="1" x14ac:dyDescent="0.35">
      <c r="A106" s="1"/>
      <c r="B106" s="1"/>
      <c r="C106" s="1"/>
      <c r="D106" s="1"/>
      <c r="E106" s="1"/>
      <c r="F106" s="1"/>
      <c r="G106" s="1"/>
      <c r="H106" s="1"/>
      <c r="I106" s="1"/>
      <c r="J106" s="1"/>
      <c r="K106" s="15">
        <v>96</v>
      </c>
      <c r="L106" s="1"/>
      <c r="M106" s="48">
        <v>92</v>
      </c>
      <c r="N106" s="48" t="e">
        <f>IF(AND(#REF!=0,#REF!=0),#REF!,0)</f>
        <v>#REF!</v>
      </c>
      <c r="O106"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6"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6"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row>
    <row r="107" spans="1:62" ht="15" thickBot="1" x14ac:dyDescent="0.35">
      <c r="A107" s="1"/>
      <c r="B107" s="1"/>
      <c r="C107" s="1"/>
      <c r="D107" s="1"/>
      <c r="E107" s="1"/>
      <c r="F107" s="1"/>
      <c r="G107" s="1"/>
      <c r="H107" s="1"/>
      <c r="I107" s="1"/>
      <c r="J107" s="1"/>
      <c r="K107" s="15">
        <v>97</v>
      </c>
      <c r="L107" s="1"/>
      <c r="M107" s="48">
        <v>93</v>
      </c>
      <c r="N107" s="48" t="e">
        <f>IF(AND(#REF!=0,#REF!=0),#REF!,0)</f>
        <v>#REF!</v>
      </c>
      <c r="O107"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7"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7"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row>
    <row r="108" spans="1:62" ht="15" thickBot="1" x14ac:dyDescent="0.35">
      <c r="A108" s="1"/>
      <c r="B108" s="1"/>
      <c r="C108" s="1"/>
      <c r="D108" s="1"/>
      <c r="E108" s="1"/>
      <c r="F108" s="1"/>
      <c r="G108" s="1"/>
      <c r="H108" s="1"/>
      <c r="I108" s="1"/>
      <c r="J108" s="1"/>
      <c r="K108" s="15">
        <v>98</v>
      </c>
      <c r="L108" s="1"/>
      <c r="M108" s="48">
        <v>94</v>
      </c>
      <c r="N108" s="48" t="e">
        <f>IF(AND(#REF!=0,#REF!=0),#REF!,0)</f>
        <v>#REF!</v>
      </c>
      <c r="O108"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8"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8"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row>
    <row r="109" spans="1:62" ht="15" thickBot="1" x14ac:dyDescent="0.35">
      <c r="A109" s="1"/>
      <c r="B109" s="1"/>
      <c r="C109" s="1"/>
      <c r="D109" s="1"/>
      <c r="E109" s="1"/>
      <c r="F109" s="1"/>
      <c r="G109" s="1"/>
      <c r="H109" s="1"/>
      <c r="I109" s="1"/>
      <c r="J109" s="1"/>
      <c r="K109" s="15">
        <v>99</v>
      </c>
      <c r="L109" s="1"/>
      <c r="M109" s="48">
        <v>95</v>
      </c>
      <c r="N109" s="48" t="e">
        <f>IF(AND(#REF!=0,#REF!=0),#REF!,0)</f>
        <v>#REF!</v>
      </c>
      <c r="O109"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09"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09"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row>
    <row r="110" spans="1:62" ht="15" thickBot="1" x14ac:dyDescent="0.35">
      <c r="A110" s="1"/>
      <c r="B110" s="1"/>
      <c r="C110" s="1"/>
      <c r="D110" s="1"/>
      <c r="E110" s="1"/>
      <c r="F110" s="1"/>
      <c r="G110" s="1"/>
      <c r="H110" s="1"/>
      <c r="I110" s="1"/>
      <c r="J110" s="1"/>
      <c r="K110" s="15">
        <v>100</v>
      </c>
      <c r="L110" s="1"/>
      <c r="M110" s="48">
        <v>96</v>
      </c>
      <c r="N110" s="48" t="e">
        <f>IF(AND(#REF!=0,#REF!=0),#REF!,0)</f>
        <v>#REF!</v>
      </c>
      <c r="O110"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0"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0"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row>
    <row r="111" spans="1:62" ht="15" thickBot="1" x14ac:dyDescent="0.35">
      <c r="A111" s="1"/>
      <c r="B111" s="1"/>
      <c r="C111" s="1"/>
      <c r="D111" s="1"/>
      <c r="E111" s="1"/>
      <c r="F111" s="1"/>
      <c r="G111" s="1"/>
      <c r="H111" s="1"/>
      <c r="I111" s="1"/>
      <c r="J111" s="1"/>
      <c r="K111" s="1"/>
      <c r="L111" s="1"/>
      <c r="M111" s="48">
        <v>97</v>
      </c>
      <c r="N111" s="48" t="e">
        <f>IF(AND(#REF!=0,#REF!=0),#REF!,0)</f>
        <v>#REF!</v>
      </c>
      <c r="O111"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1"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1"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row>
    <row r="112" spans="1:62" ht="15" thickBot="1" x14ac:dyDescent="0.35">
      <c r="A112" s="1"/>
      <c r="B112" s="1"/>
      <c r="C112" s="1"/>
      <c r="D112" s="1"/>
      <c r="E112" s="1"/>
      <c r="F112" s="1"/>
      <c r="G112" s="1"/>
      <c r="H112" s="1"/>
      <c r="I112" s="1"/>
      <c r="J112" s="1"/>
      <c r="K112" s="1"/>
      <c r="L112" s="1"/>
      <c r="M112" s="48">
        <v>98</v>
      </c>
      <c r="N112" s="48" t="e">
        <f>IF(AND(#REF!=0,#REF!=0),#REF!,0)</f>
        <v>#REF!</v>
      </c>
      <c r="O112"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2"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2"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row>
    <row r="113" spans="1:62" ht="15" thickBot="1" x14ac:dyDescent="0.35">
      <c r="A113" s="1"/>
      <c r="B113" s="1"/>
      <c r="C113" s="1"/>
      <c r="D113" s="1"/>
      <c r="E113" s="1"/>
      <c r="F113" s="1"/>
      <c r="G113" s="1"/>
      <c r="H113" s="1"/>
      <c r="I113" s="1"/>
      <c r="J113" s="1"/>
      <c r="K113" s="1"/>
      <c r="L113" s="1"/>
      <c r="M113" s="48">
        <v>99</v>
      </c>
      <c r="N113" s="48" t="e">
        <f>IF(AND(#REF!=0,#REF!=0),#REF!,0)</f>
        <v>#REF!</v>
      </c>
      <c r="O113"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3"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3"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row>
    <row r="114" spans="1:62" x14ac:dyDescent="0.3">
      <c r="A114" s="1"/>
      <c r="B114" s="1"/>
      <c r="C114" s="1"/>
      <c r="D114" s="1"/>
      <c r="E114" s="1"/>
      <c r="F114" s="1"/>
      <c r="G114" s="1"/>
      <c r="H114" s="1"/>
      <c r="I114" s="1"/>
      <c r="J114" s="1"/>
      <c r="K114" s="1"/>
      <c r="L114" s="1"/>
      <c r="M114" s="48">
        <v>100</v>
      </c>
      <c r="N114" s="48" t="e">
        <f>IF(AND(#REF!=0,#REF!=0),#REF!,0)</f>
        <v>#REF!</v>
      </c>
      <c r="O114" s="1" t="e">
        <f>IF(AND(#REF!=0,#REF!&gt;0),IF(OR(AND(#REF!=1,#REF!=1),AND(#REF!=2,#REF!=1),AND(#REF!=3,#REF!=1),AND(#REF!=1,#REF!=2),AND(#REF!=2,#REF!=2)),"ZONA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P114" s="1" t="e">
        <f>IF(AND(#REF!&gt;0,#REF!=0),IF(OR(AND(#REF!=1,#REF!=1),AND(#REF!=2,#REF!=1),AND(#REF!=3,#REF!=1),AND(#REF!=1,#REF!=2),AND(#REF!=2,#REF!=2)),"ZONA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Q114" s="46" t="e">
        <f>IF(AND(#REF!&gt;0,#REF!&gt;0),IF(OR(AND(#REF!=1,#REF!=1),AND(#REF!=2,#REF!=1),AND(#REF!=3,#REF!=1),AND(#REF!=1,#REF!=2),AND(#REF!=2,#REF!=2)),"ZONA RIESGO BAJA",IF(OR(AND(#REF!=4,#REF!=1),AND(#REF!=3,#REF!=2),AND(#REF!=2,#REF!=3),AND(#REF!=1,#REF!=3)),"ZONA RIESGO MODERADO",IF(OR(AND(#REF!=5,#REF!=1),AND(#REF!=5,#REF!=2),AND(#REF!=4,#REF!=2),AND(#REF!=4,#REF!=3),AND(#REF!=3,#REF!=3),AND(#REF!=2,#REF!=4),AND(#REF!=1,#REF!=4),AND(#REF!=1,#REF!=5)),"ZONA RIESGO ALTO",IF(OR(AND(#REF!=5,#REF!=3),AND(#REF!=5,#REF!=4),AND(#REF!=5,#REF!=5),AND(#REF!=4,#REF!=4),AND(#REF!=4,#REF!=5),AND(#REF!=3,#REF!=4),AND(#REF!=3,#REF!=5),AND(#REF!=2,#REF!=5)),"ZONA RIESGO EXTREMO")))),0)</f>
        <v>#REF!</v>
      </c>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row>
    <row r="115" spans="1:62"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row>
    <row r="116" spans="1:62"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row>
    <row r="117" spans="1:62"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row>
    <row r="118" spans="1:62"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row>
    <row r="119" spans="1:62"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row>
    <row r="120" spans="1:62"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row>
    <row r="121" spans="1:62"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row>
    <row r="122" spans="1:62"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row>
    <row r="123" spans="1:62"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row>
    <row r="124" spans="1:62"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row>
    <row r="125" spans="1:62"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row>
    <row r="126" spans="1:62"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row>
    <row r="127" spans="1:62"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row>
    <row r="128" spans="1:62"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row>
    <row r="129" spans="1:62"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row>
    <row r="130" spans="1:62"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row>
    <row r="131" spans="1:62"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row>
    <row r="132" spans="1:62"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row>
    <row r="133" spans="1:62"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row>
    <row r="134" spans="1:62"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row>
    <row r="135" spans="1:62"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row>
    <row r="136" spans="1:62"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row>
    <row r="137" spans="1:62"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row>
    <row r="138" spans="1:62"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row>
    <row r="139" spans="1:62"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row>
    <row r="140" spans="1:62"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row>
    <row r="141" spans="1:62"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row>
    <row r="142" spans="1:62"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row>
    <row r="143" spans="1:62"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row>
    <row r="144" spans="1:62"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row>
    <row r="145" spans="1:62"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row>
    <row r="146" spans="1:62"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row>
    <row r="147" spans="1:62"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row>
    <row r="148" spans="1:62"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row>
    <row r="149" spans="1:62"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row>
    <row r="150" spans="1:62"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row>
    <row r="151" spans="1:62"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row>
    <row r="152" spans="1:62"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row>
    <row r="153" spans="1:62"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row>
    <row r="154" spans="1:62"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row>
    <row r="155" spans="1:62"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row>
    <row r="156" spans="1:62"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row>
    <row r="157" spans="1:62"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row>
    <row r="158" spans="1:62"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row>
    <row r="159" spans="1:62"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row>
    <row r="160" spans="1:62"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row>
    <row r="161" spans="1:62"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row>
    <row r="162" spans="1:62"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row>
    <row r="163" spans="1:62"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row>
    <row r="164" spans="1:62"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row>
    <row r="165" spans="1:62"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row>
    <row r="166" spans="1:62"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row>
    <row r="167" spans="1:62"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row>
    <row r="168" spans="1:62"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row>
    <row r="169" spans="1:62"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row>
    <row r="170" spans="1:62"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row>
    <row r="171" spans="1:62"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row>
    <row r="172" spans="1:62"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row>
    <row r="173" spans="1:62"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row>
    <row r="174" spans="1:62"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row>
    <row r="175" spans="1:62"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row>
    <row r="176" spans="1:62"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row>
    <row r="177" spans="1:62"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row>
    <row r="178" spans="1:62"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row>
    <row r="179" spans="1:62"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row>
    <row r="180" spans="1:62"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row>
    <row r="181" spans="1:62"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row>
    <row r="182" spans="1:62"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row>
    <row r="183" spans="1:62"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row>
    <row r="184" spans="1:62"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row>
    <row r="185" spans="1:62"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row>
    <row r="186" spans="1:62"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row>
    <row r="187" spans="1:62"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row>
    <row r="188" spans="1:62"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row>
    <row r="189" spans="1:62"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row>
    <row r="190" spans="1:62"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row>
    <row r="191" spans="1:62"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row>
    <row r="192" spans="1:62"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row>
    <row r="193" spans="1:62"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row>
    <row r="194" spans="1:62"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row>
    <row r="195" spans="1:62"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row>
    <row r="196" spans="1:62"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row>
    <row r="197" spans="1:62"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row>
    <row r="198" spans="1:62"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row>
    <row r="199" spans="1:62"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row>
    <row r="200" spans="1:62"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row>
    <row r="201" spans="1:62"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row>
    <row r="202" spans="1:62"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row>
    <row r="203" spans="1:62"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row>
    <row r="204" spans="1:62"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row>
    <row r="205" spans="1:62"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row>
    <row r="206" spans="1:62"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row>
    <row r="207" spans="1:62"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row>
    <row r="208" spans="1:62"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row>
    <row r="209" spans="1:62"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row>
    <row r="210" spans="1:62"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row>
    <row r="211" spans="1:62"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row>
    <row r="212" spans="1:62"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row>
    <row r="213" spans="1:62"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row>
    <row r="214" spans="1:62"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row>
    <row r="215" spans="1:62"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row>
    <row r="216" spans="1:62"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row>
    <row r="217" spans="1:62"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row>
    <row r="218" spans="1:62"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row>
    <row r="219" spans="1:62"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row>
    <row r="220" spans="1:62"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row>
    <row r="221" spans="1:62"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row>
    <row r="222" spans="1:62"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row>
    <row r="223" spans="1:62"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row>
    <row r="224" spans="1:62"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row>
    <row r="225" spans="1:62"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row>
    <row r="226" spans="1:62"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row>
    <row r="227" spans="1:62"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row>
    <row r="228" spans="1:62"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row>
    <row r="229" spans="1:62"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row>
    <row r="230" spans="1:62"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row>
    <row r="231" spans="1:62"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row>
    <row r="232" spans="1:62"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row>
  </sheetData>
  <mergeCells count="6">
    <mergeCell ref="T2:U2"/>
    <mergeCell ref="E3:F3"/>
    <mergeCell ref="B3:C3"/>
    <mergeCell ref="H3:I3"/>
    <mergeCell ref="K2:L2"/>
    <mergeCell ref="Q2:R2"/>
  </mergeCells>
  <pageMargins left="0.7" right="0.7" top="0.75" bottom="0.75" header="0.3" footer="0.3"/>
  <pageSetup orientation="portrait" horizontalDpi="4294967292"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75"/>
  <sheetViews>
    <sheetView showGridLines="0" view="pageBreakPreview" zoomScale="50" zoomScaleNormal="85" zoomScaleSheetLayoutView="50" workbookViewId="0">
      <pane xSplit="1" ySplit="6" topLeftCell="B15" activePane="bottomRight" state="frozen"/>
      <selection pane="topRight"/>
      <selection pane="bottomLeft"/>
      <selection pane="bottomRight" activeCell="A7" sqref="A7"/>
    </sheetView>
  </sheetViews>
  <sheetFormatPr baseColWidth="10" defaultColWidth="14.33203125" defaultRowHeight="22.8" x14ac:dyDescent="0.3"/>
  <cols>
    <col min="1" max="1" width="17.88671875" style="204" customWidth="1"/>
    <col min="2" max="2" width="71" style="208" customWidth="1"/>
    <col min="3" max="3" width="22.109375" style="208" bestFit="1" customWidth="1"/>
    <col min="4" max="4" width="13" style="208" customWidth="1"/>
    <col min="5" max="5" width="16.44140625" style="271" customWidth="1"/>
    <col min="6" max="6" width="18.44140625" style="271" customWidth="1"/>
    <col min="7" max="7" width="15.44140625" style="208" customWidth="1"/>
    <col min="8" max="8" width="10.109375" style="208" bestFit="1" customWidth="1"/>
    <col min="9" max="9" width="7.44140625" style="502" customWidth="1"/>
    <col min="10" max="10" width="21.109375" style="502" customWidth="1"/>
    <col min="11" max="15" width="41.109375" style="502" customWidth="1"/>
    <col min="16" max="16" width="3.88671875" style="208" customWidth="1"/>
    <col min="17" max="17" width="4.88671875" style="204" customWidth="1"/>
    <col min="18" max="18" width="6.44140625" style="204" customWidth="1"/>
    <col min="19" max="24" width="14" style="204" customWidth="1"/>
    <col min="25" max="28" width="11.44140625" style="204" customWidth="1"/>
    <col min="29" max="29" width="5.44140625" style="204" bestFit="1" customWidth="1"/>
    <col min="30" max="30" width="26.88671875" style="204" customWidth="1"/>
    <col min="31" max="35" width="22.88671875" style="208" customWidth="1"/>
    <col min="36" max="36" width="23.44140625" style="204" customWidth="1"/>
    <col min="37" max="264" width="11.44140625" style="204" customWidth="1"/>
    <col min="265" max="265" width="12.6640625" style="204" customWidth="1"/>
    <col min="266" max="266" width="47" style="204" customWidth="1"/>
    <col min="267" max="267" width="35" style="204" customWidth="1"/>
    <col min="268" max="16384" width="14.33203125" style="204"/>
  </cols>
  <sheetData>
    <row r="1" spans="1:37" ht="103.5" customHeight="1" thickBot="1" x14ac:dyDescent="0.4">
      <c r="A1" s="868"/>
      <c r="B1" s="869"/>
      <c r="C1" s="766" t="s">
        <v>258</v>
      </c>
      <c r="D1" s="766"/>
      <c r="E1" s="766"/>
      <c r="F1" s="766"/>
      <c r="G1" s="766"/>
      <c r="H1" s="766"/>
      <c r="I1" s="766"/>
      <c r="J1" s="766"/>
      <c r="K1" s="766"/>
      <c r="L1" s="766"/>
      <c r="M1" s="766"/>
      <c r="N1" s="766"/>
      <c r="O1" s="766"/>
      <c r="P1" s="766"/>
      <c r="Q1" s="766"/>
      <c r="R1" s="766"/>
      <c r="S1" s="766"/>
      <c r="T1" s="766"/>
      <c r="U1" s="766"/>
      <c r="V1" s="766"/>
      <c r="W1" s="781" t="s">
        <v>1</v>
      </c>
      <c r="X1" s="782"/>
    </row>
    <row r="2" spans="1:37" ht="15.75" customHeight="1" thickBot="1" x14ac:dyDescent="0.45">
      <c r="A2" s="74"/>
      <c r="B2" s="330"/>
      <c r="C2" s="330"/>
      <c r="D2" s="330"/>
      <c r="F2" s="330"/>
      <c r="G2" s="330"/>
      <c r="H2" s="330"/>
      <c r="I2" s="500"/>
      <c r="J2" s="501"/>
    </row>
    <row r="3" spans="1:37" s="191" customFormat="1" ht="23.4" thickBot="1" x14ac:dyDescent="0.45">
      <c r="A3" s="311" t="s">
        <v>380</v>
      </c>
      <c r="B3" s="786" t="str">
        <f>+IF('2 CONTEXTO E IDENTIFICACIÓN'!$B$3="","",'2 CONTEXTO E IDENTIFICACIÓN'!$B$3)</f>
        <v>CONSOLIDADO DE PROCESOS DE LA SDSCJ</v>
      </c>
      <c r="C3" s="786"/>
      <c r="D3" s="786"/>
      <c r="E3" s="372"/>
      <c r="F3" s="373"/>
      <c r="G3" s="199"/>
      <c r="H3" s="199"/>
      <c r="I3" s="503"/>
      <c r="J3" s="503"/>
      <c r="K3" s="503"/>
      <c r="L3" s="503"/>
      <c r="M3" s="503"/>
      <c r="N3" s="503"/>
      <c r="O3" s="503"/>
      <c r="P3" s="199"/>
      <c r="Q3" s="199"/>
      <c r="R3" s="199"/>
      <c r="S3" s="199"/>
      <c r="T3" s="199"/>
      <c r="U3" s="199"/>
      <c r="V3" s="199"/>
      <c r="W3" s="199"/>
      <c r="X3" s="340"/>
      <c r="AE3" s="193"/>
      <c r="AF3" s="193"/>
      <c r="AG3" s="193"/>
      <c r="AH3" s="193"/>
      <c r="AI3" s="193"/>
    </row>
    <row r="4" spans="1:37" s="191" customFormat="1" ht="61.2" thickBot="1" x14ac:dyDescent="1.05">
      <c r="A4" s="279"/>
      <c r="D4" s="374"/>
      <c r="E4" s="137"/>
      <c r="F4" s="375"/>
      <c r="I4" s="810" t="s">
        <v>1111</v>
      </c>
      <c r="J4" s="811"/>
      <c r="K4" s="811"/>
      <c r="L4" s="811"/>
      <c r="M4" s="811"/>
      <c r="N4" s="811"/>
      <c r="O4" s="812"/>
      <c r="R4" s="198"/>
      <c r="S4" s="199"/>
      <c r="T4" s="864" t="s">
        <v>684</v>
      </c>
      <c r="U4" s="865"/>
      <c r="V4" s="865"/>
      <c r="W4" s="865"/>
      <c r="X4" s="866"/>
      <c r="AE4" s="193"/>
      <c r="AF4" s="193"/>
      <c r="AG4" s="193"/>
      <c r="AH4" s="193"/>
      <c r="AI4" s="193"/>
    </row>
    <row r="5" spans="1:37" ht="15" customHeight="1" x14ac:dyDescent="0.3">
      <c r="A5" s="376"/>
      <c r="B5" s="377"/>
      <c r="C5" s="341"/>
      <c r="D5" s="377"/>
      <c r="E5" s="867" t="s">
        <v>1112</v>
      </c>
      <c r="F5" s="867"/>
      <c r="G5" s="867"/>
      <c r="H5" s="341"/>
      <c r="I5" s="497"/>
      <c r="J5" s="498"/>
      <c r="K5" s="803" t="s">
        <v>684</v>
      </c>
      <c r="L5" s="803"/>
      <c r="M5" s="803"/>
      <c r="N5" s="803"/>
      <c r="O5" s="804"/>
      <c r="P5" s="341"/>
      <c r="R5" s="203"/>
      <c r="T5" s="205">
        <v>0.2</v>
      </c>
      <c r="U5" s="205">
        <v>0.4</v>
      </c>
      <c r="V5" s="205">
        <v>0.6</v>
      </c>
      <c r="W5" s="205">
        <v>0.8</v>
      </c>
      <c r="X5" s="206">
        <v>1</v>
      </c>
      <c r="Y5" s="207"/>
      <c r="Z5" s="207"/>
      <c r="AA5" s="207"/>
      <c r="AB5" s="207"/>
      <c r="AC5" s="207"/>
      <c r="AD5" s="207"/>
    </row>
    <row r="6" spans="1:37" ht="157.5" customHeight="1" x14ac:dyDescent="0.25">
      <c r="A6" s="342" t="s">
        <v>642</v>
      </c>
      <c r="B6" s="209" t="s">
        <v>633</v>
      </c>
      <c r="C6" s="209" t="s">
        <v>1113</v>
      </c>
      <c r="D6" s="209" t="s">
        <v>346</v>
      </c>
      <c r="E6" s="209" t="s">
        <v>656</v>
      </c>
      <c r="F6" s="209" t="s">
        <v>684</v>
      </c>
      <c r="G6" s="209" t="s">
        <v>1114</v>
      </c>
      <c r="H6" s="341"/>
      <c r="I6" s="499"/>
      <c r="J6" s="493"/>
      <c r="K6" s="494" t="s">
        <v>662</v>
      </c>
      <c r="L6" s="494" t="s">
        <v>667</v>
      </c>
      <c r="M6" s="494" t="s">
        <v>672</v>
      </c>
      <c r="N6" s="494" t="s">
        <v>676</v>
      </c>
      <c r="O6" s="495" t="s">
        <v>681</v>
      </c>
      <c r="P6" s="341"/>
      <c r="R6" s="203"/>
      <c r="S6" s="213"/>
      <c r="T6" s="211" t="s">
        <v>662</v>
      </c>
      <c r="U6" s="211" t="s">
        <v>667</v>
      </c>
      <c r="V6" s="211" t="s">
        <v>672</v>
      </c>
      <c r="W6" s="211" t="s">
        <v>676</v>
      </c>
      <c r="X6" s="212" t="s">
        <v>681</v>
      </c>
      <c r="Z6" s="207"/>
      <c r="AA6" s="207"/>
      <c r="AB6" s="214"/>
      <c r="AC6" s="214"/>
      <c r="AD6" s="214"/>
      <c r="AE6" s="214"/>
      <c r="AF6" s="214"/>
      <c r="AG6" s="214"/>
      <c r="AH6" s="214"/>
      <c r="AI6" s="214"/>
      <c r="AJ6" s="214"/>
      <c r="AK6" s="214"/>
    </row>
    <row r="7" spans="1:37" ht="157.5" customHeight="1" x14ac:dyDescent="0.25">
      <c r="A7" s="215" t="str">
        <f>'2 CONTEXTO E IDENTIFICACIÓN'!A8</f>
        <v>R1AJ</v>
      </c>
      <c r="B7" s="216"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C7" s="268">
        <f>'5 VALORACIÓN DEL CONTROL'!T12</f>
        <v>0.48</v>
      </c>
      <c r="D7" s="217">
        <f>+'5 VALORACIÓN DEL CONTROL'!U12</f>
        <v>0.5625</v>
      </c>
      <c r="E7" s="269" t="str">
        <f>+IF(C7=0,"",IF(C7&lt;=$R$11,$S$11,IF(C7&lt;=$R$10,$S$10,IF(C7&lt;=$R$9,$S$9,IF(C7&lt;=$R$8,$S$8,IF(C7&lt;=$R$7,$S$7,""))))))</f>
        <v>Media</v>
      </c>
      <c r="F7" s="269" t="str">
        <f>+IF(D7=0,"",IF(D7&lt;=$T$5,$T$6,IF(D7&lt;=$U$5,$U$6,IF(D7&lt;=$V$5,$V$6,IF(D7&lt;=$W$5,$W$6,IF(D7&lt;=$X$5,$X$6,""))))))</f>
        <v>Moderado</v>
      </c>
      <c r="G7" s="216" t="str">
        <f>+IF(E7=$S$7,IF(F7=$T$6,$T$7,IF(F7=$U$6,$U$7,IF(F7=$V$6,$V$7,IF(F7=$W$6,$W$7,IF(F7=$X$6,$X$7))))),IF(E7=$S$8,IF(F7=$T$6,$T$8,IF(F7=$U$6,$U$8,IF(F7=$V$6,$V$8,IF(F7=$W$6,$W$8,IF(F7=$X$6,$X$8))))),IF(E7=$S$9,IF(F7=$T$6,$T$9,IF(F7=$U$6,$U$9,IF(F7=$V$6,$V$9,IF(F7=$W$6,$W$9,IF(F7=$X$6,$X$9))))),IF(E7=$S$10,IF(F7=$T$6,$T$10,IF(F7=$U$6,$U$10,IF(F7=$V$6,$V$10,IF(F7=$W$6,$W$10,IF(F7=$X$6,$X$10))))),IF(E7=$S$11,IF(F7=$T$6,$T$11,IF(F7=$U$6,$U$11,IF(F7=$V$6,$V$11,IF(F7=$W$6,$W$11,IF(F7=$X$6,$X$11))))),"")))))</f>
        <v>Moderado</v>
      </c>
      <c r="H7" s="218"/>
      <c r="I7" s="805" t="s">
        <v>656</v>
      </c>
      <c r="J7" s="494" t="s">
        <v>679</v>
      </c>
      <c r="K7" s="515" t="str">
        <f>+IF(AND(E7=$S$7,F7=$T$6),A7,"")&amp;" "&amp;IF(AND(E8=$S$7,F8=$T$6),A8,"")&amp;" "&amp;IF(AND(E9=$S$7,F9=$T$6),A9,"")&amp;" "&amp;IF(AND(E10=$S$7,F10=$T$6),A10,"")&amp;" "&amp;IF(AND(E11=$S$7,F11=$T$6),A11,"")&amp;" "&amp;IF(AND(E12=$S$7,F12=$T$6),A12,"")&amp;" "&amp;IF(AND(E13=$S$7,F13=$T$6),A13,"")&amp;" "&amp;IF(AND(E14=$S$7,F14=$T$6),A14,"")&amp;" "&amp;IF(AND(E15=$S$7,F15=$T$6),A15,"")&amp;" "&amp;IF(AND(E16=$S$7,F16=$T$6),A16,"")&amp;" "&amp;IF(AND(E17=$S$7,F17=$T$6),A17,"")&amp;" "&amp;IF(AND(E18=$S$7,F18=$T$6),A18,"")&amp;" "&amp;IF(AND(E19=$S$7,F19=$T$6),A19,"")&amp;" "&amp;IF(AND(E20=$S$7,F20=$T$6),A20,"")&amp;" "&amp;IF(AND(E21=$S$7,F21=$T$6),A21,"")&amp;" "&amp;IF(AND(E22=$S$7,F22=$T$6),A22,"")&amp;" "&amp;IF(AND(E23=$S$7,F23=$T$6),A23,"")&amp;" "&amp;IF(AND(E24=$S$7,F24=$T$6),A24,"")&amp;" "&amp;IF(AND(E25=$S$7,F25=$T$6),A25,"")&amp;" "&amp;IF(AND(E26=$S$7,F26=$T$6),A26,"")&amp;" "&amp;IF(AND(E27=$S$7,F27=$T$6),A27,"")&amp;" "&amp;IF(AND(E28=$S$7,F28=$T$6),A28,"")&amp;" "&amp;IF(AND(E29=$S$7,F29=$T$6),A29,"")&amp;" "&amp;IF(AND(E30=$S$7,F30=$T$6),A30,"")&amp;" "&amp;IF(AND(E31=$S$7,F31=$T$6),A31,"")&amp;" "&amp;IF(AND(E32=$S$7,F32=$T$6),A32,"")&amp;" "&amp;IF(AND(E33=$S$7,F33=$T$6),A33,"")&amp;" "&amp;IF(AND(E34=$S$7,F34=$T$6),A34,"")&amp;" "&amp;IF(AND(E35=$S$7,F35=$T$6),A35,"")&amp;" "&amp;IF(AND(E36=$S$7,F36=$T$6),A36,"")&amp;" "&amp;IF(AND(E37=$S$7,F37=$T$6),A37,"")&amp;" "&amp;IF(AND(E38=$S$7,F38=$T$6),A38,"")&amp;" "&amp;IF(AND(E39=$S$7,F39=$T$6),A39,"")&amp;" "&amp;IF(AND(E40=$S$7,F40=$T$6),A40,"")&amp;" "&amp;IF(AND(E41=$S$7,F41=$T$6),A41,"")&amp;" "&amp;IF(AND(E42=$S$7,F42=$T$6),A42,"")&amp;" "&amp;IF(AND(E43=$S$7,F43=$T$6),A43,"")&amp;" "&amp;IF(AND(E44=$S$7,F44=$T$6),A44,"")&amp;" "&amp;IF(AND(E45=$S$7,F45=$T$6),A45,"")&amp;" "&amp;IF(AND(E46=$S$7,F46=$T$6),A46,"")&amp;" "&amp;IF(AND(E47=$S$7,F47=$T$6),A47,"")&amp;" "&amp;IF(AND(E48=$S$7,F48=$T$6),A48,"")&amp;" "&amp;IF(AND(E49=$S$7,F49=$T$6),A49,"")&amp;" "&amp;IF(AND(E50=$S$7,F50=$T$6),A50,"")&amp;" "&amp;IF(AND(E51=$S$7,F51=$T$6),A51,"")&amp;" "&amp;IF(AND(E52=$S$7,F52=$T$6),A52,"")&amp;" "&amp;IF(AND(E53=$S$7,F53=$T$6),A53,"")&amp;" "&amp;IF(AND(E54=$S$7,F54=$T$6),A54,"")&amp;" "&amp;IF(AND(E55=$S$7,F55=$T$6),A55,"")&amp;" "&amp;IF(AND(E56=$S$7,F56=$T$6),A56,"")&amp;" "&amp;IF(AND(E57=$S$7,F57=$T$6),A57,"")&amp;" "&amp;IF(AND(E58=$S$7,F58=$T$6),A58,"")&amp;" "&amp;IF(AND(E59=$S$7,F59=$T$6),A59,"")&amp;" "&amp;IF(AND(E60=$S$7,F60=$T$6),A60,"")&amp;" "&amp;IF(AND(E61=$S$7,F61=$T$6),A61,"")&amp;" "&amp;IF(AND(E62=$S$7,F62=$T$6),A62,"")&amp;" "&amp;IF(AND(E63=$S$7,F63=$T$6),A63,"")&amp;" "&amp;IF(AND(E64=$S$7,F64=$T$6),A64,"")&amp;" "&amp;IF(AND(E65=$S$7,F65=$T$6),A65,"")&amp;" "&amp;IF(AND(E66=$S$7,F66=$T$6),A66,"")&amp;" "&amp;IF(AND(E67=$S$7,F67=$T$6),A67,"")&amp;" "&amp;IF(AND(E68=$S$7,F68=$T$6),A68,"")&amp;" "&amp;IF(AND(E69=$S$7,F69=$T$6),A69,"")&amp;" "&amp;IF(AND(E70=$S$7,F70=$T$6),A70,"")&amp;" "&amp;IF(AND(E71=$S$7,F71=$T$6),A71,"")&amp;" "&amp;IF(AND(E72=$S$7,F72=$T$6),A72,"")&amp;" "&amp;IF(AND(E73=$S$7,F73=$T$6),A73,"")&amp;" "&amp;IF(AND(E74=$S$7,F74=$T$6),A74,"")&amp;" "&amp;IF(AND(E75=$S$7,F75=$T$6),A75,"")</f>
        <v xml:space="preserve">                                                                    </v>
      </c>
      <c r="L7" s="515" t="str">
        <f>+IF(AND(E7=$S$7,F7=$U$6),A7,"")&amp;" "&amp;IF(AND(E8=$S$7,F8=$U$6),A8,"")&amp;" "&amp;IF(AND(E9=$S$7,F9=$U$6),A9,"")&amp;" "&amp;IF(AND(E10=$S$7,F10=$U$6),A10,"")&amp;" "&amp;IF(AND(E11=$S$7,F11=$U$6),A11,"")&amp;" "&amp;IF(AND(E12=$S$7,F12=$U$6),A12,"")&amp;" "&amp;IF(AND(E13=$S$7,F13=$U$6),A13,"")&amp;" "&amp;IF(AND(E14=$S$7,F14=$U$6),A14,"")&amp;" "&amp;IF(AND(E15=$S$7,F15=$U$6),A15,"")&amp;" "&amp;IF(AND(E16=$S$7,F16=$U$6),A16,"")&amp;" "&amp;IF(AND(E17=$S$7,F17=$U$6),A17,"")&amp;" "&amp;IF(AND(E18=$S$7,F18=$U$6),A18,"")&amp;" "&amp;IF(AND(E19=$S$7,F19=$U$6),A19,"")&amp;" "&amp;IF(AND(E20=$S$7,F20=$U$6),A20,"")&amp;" "&amp;IF(AND(E21=$S$7,F21=$U$6),A21,"")&amp;" "&amp;IF(AND(E22=$S$7,F22=$U$6),A22,"")&amp;" "&amp;IF(AND(E23=$S$7,F23=$U$6),A23,"")&amp;" "&amp;IF(AND(E24=$S$7,F24=$U$6),A24,"")&amp;" "&amp;IF(AND(E25=$S$7,F25=$U$6),A25,"")&amp;" "&amp;IF(AND(E26=$S$7,F26=$U$6),A26,"")&amp;" "&amp;IF(AND(E27=$S$7,F27=$U$6),A27,"")&amp;" "&amp;IF(AND(E28=$S$7,F28=$U$6),A28,"")&amp;" "&amp;IF(AND(E29=$S$7,F29=$U$6),A29,"")&amp;" "&amp;IF(AND(E30=$S$7,F30=$U$6),A30,"")&amp;" "&amp;IF(AND(E31=$S$7,F31=$U$6),A31,"")&amp;" "&amp;IF(AND(E32=$S$7,F32=$U$6),A32,"")&amp;" "&amp;IF(AND(E33=$S$7,F33=$U$6),A33,"")&amp;" "&amp;IF(AND(E34=$S$7,F34=$U$6),A34,"")&amp;" "&amp;IF(AND(E35=$S$7,F35=$U$6),A35,"")&amp;" "&amp;IF(AND(E36=$S$7,F36=$U$6),A36,"")&amp;" "&amp;IF(AND(E37=$S$7,F37=$U$6),A37,"")&amp;" "&amp;IF(AND(E38=$S$7,F38=$U$6),A38,"")&amp;" "&amp;IF(AND(E39=$S$7,F39=$U$6),A39,"")&amp;" "&amp;IF(AND(E40=$S$7,F40=$U$6),A40,"")&amp;" "&amp;IF(AND(E41=$S$7,F41=$U$6),A41,"")&amp;" "&amp;IF(AND(E42=$S$7,F42=$U$6),A42,"")&amp;" "&amp;IF(AND(E43=$S$7,F43=$U$6),A43,"")&amp;" "&amp;IF(AND(E44=$S$7,F44=$U$6),A44,"")&amp;" "&amp;IF(AND(E45=$S$7,F45=$U$6),A45,"")&amp;" "&amp;IF(AND(E46=$S$7,F46=$U$6),A46,"")&amp;" "&amp;IF(AND(E47=$S$7,F47=$U$6),A47,"")&amp;" "&amp;IF(AND(E48=$S$7,F48=$U$6),A48,"")&amp;" "&amp;IF(AND(E49=$S$7,F49=$U$6),A49,"")&amp;" "&amp;IF(AND(E50=$S$7,F50=$U$6),A50,"")&amp;" "&amp;IF(AND(E51=$S$7,F51=$U$6),A51,"")&amp;" "&amp;IF(AND(E52=$S$7,F52=$U$6),A52,"")&amp;" "&amp;IF(AND(E53=$S$7,F53=$U$6),A53,"")&amp;" "&amp;IF(AND(E54=$S$7,F54=$U$6),A54,"")&amp;" "&amp;IF(AND(E55=$S$7,F55=$U$6),A55,"")&amp;" "&amp;IF(AND(E56=$S$7,F56=$U$6),A56,"")&amp;" "&amp;IF(AND(E57=$S$7,F57=$U$6),A57,"")&amp;" "&amp;IF(AND(E58=$S$7,F58=$U$6),A58,"")&amp;" "&amp;IF(AND(E59=$S$7,F59=$U$6),A59,"")&amp;" "&amp;IF(AND(E60=$S$7,F60=$U$6),A60,"")&amp;" "&amp;IF(AND(E61=$S$7,F61=$U$6),A61,"")&amp;" "&amp;IF(AND(E62=$S$7,F62=$U$6),A62,"")&amp;" "&amp;IF(AND(E63=$S$7,F63=$U$6),A63,"")&amp;" "&amp;IF(AND(E64=$S$7,F64=$U$6),A64,"")&amp;" "&amp;IF(AND(E65=$S$7,F65=$U$6),A65,"")&amp;" "&amp;IF(AND(E66=$S$7,F66=$U$6),A66,"")&amp;" "&amp;IF(AND(E67=$S$7,F67=$U$6),A67,"")&amp;" "&amp;IF(AND(E68=$S$7,F68=$U$6),A68,"")&amp;" "&amp;IF(AND(E69=$S$7,F69=$U$6),A69,"")&amp;" "&amp;IF(AND(E70=$S$7,F70=$U$6),A70,"")&amp;" "&amp;IF(AND(E71=$S$7,F71=$U$6),A71,"")&amp;" "&amp;IF(AND(E72=$S$7,F72=$U$6),A72,"")&amp;" "&amp;IF(AND(E73=$S$7,F73=$U$6),A73,"")&amp;" "&amp;IF(AND(E74=$S$7,F74=$U$6),A74,"")&amp;" "&amp;IF(AND(E75=$S$7,F75=$U$6),A75,"")</f>
        <v xml:space="preserve">                                                                    </v>
      </c>
      <c r="M7" s="515" t="str">
        <f>+IF(AND(E7=$S$7,F7=$V$6),A7,"")&amp;" "&amp;IF(AND(E8=$S$7,F8=$V$6),A8,"")&amp;" "&amp;IF(AND(E9=$S$7,F9=$V$6),A9,"")&amp;" "&amp;IF(AND(E10=$S$7,F10=$V$6),A10,"")&amp;" "&amp;IF(AND(E11=$S$7,F11=$V$6),A11,"")&amp;" "&amp;IF(AND(E12=$S$7,F12=$V$6),A12,"")&amp;" "&amp;IF(AND(E13=$S$7,F13=$V$6),A13,"")&amp;" "&amp;IF(AND(E14=$S$7,F14=$V$6),A14,"")&amp;" "&amp;IF(AND(E15=$S$7,F15=$V$6),A15,"")&amp;" "&amp;IF(AND(E16=$S$7,F16=$V$6),A16,"")&amp;" "&amp;IF(AND(E17=$S$7,F17=$V$6),A17,"")&amp;" "&amp;IF(AND(E18=$S$7,F18=$V$6),A18,"")&amp;" "&amp;IF(AND(E19=$S$7,F19=$V$6),A19,"")&amp;" "&amp;IF(AND(E20=$S$7,F20=$V$6),A20,"")&amp;" "&amp;IF(AND(E21=$S$7,F21=$V$6),A21,"")&amp;" "&amp;IF(AND(E22=$S$7,F22=$V$6),A22,"")&amp;" "&amp;IF(AND(E23=$S$7,F23=$V$6),A23,"")&amp;" "&amp;IF(AND(E24=$S$7,F24=$V$6),A24,"")&amp;" "&amp;IF(AND(E25=$S$7,F25=$V$6),A25,"")&amp;" "&amp;IF(AND(E26=$S$7,F26=$V$6),A26,"")&amp;" "&amp;IF(AND(E27=$S$7,F27=$V$6),A27,"")&amp;" "&amp;IF(AND(E28=$S$7,F28=$V$6),A28,"")&amp;" "&amp;IF(AND(E29=$S$7,F29=$V$6),A29,"")&amp;" "&amp;IF(AND(E30=$S$7,F30=$V$6),A30,"")&amp;" "&amp;IF(AND(E31=$S$7,F31=$V$6),A31,"")&amp;" "&amp;IF(AND(E32=$S$7,F32=$V$6),A32,"")&amp;" "&amp;IF(AND(E33=$S$7,F33=$V$6),A33,"")&amp;" "&amp;IF(AND(E34=$S$7,F34=$V$6),A34,"")&amp;" "&amp;IF(AND(E35=$S$7,F35=$V$6),A35,"")&amp;" "&amp;IF(AND(E36=$S$7,F36=$V$6),A36,"")&amp;" "&amp;IF(AND(E37=$S$7,F37=$V$6),A37,"")&amp;" "&amp;IF(AND(E38=$S$7,F38=$V$6),A38,"")&amp;" "&amp;IF(AND(E39=$S$7,F39=$V$6),A39,"")&amp;" "&amp;IF(AND(E40=$S$7,F40=$V$6),A40,"")&amp;" "&amp;IF(AND(E41=$S$7,F41=$V$6),A41,"")&amp;" "&amp;IF(AND(E42=$S$7,F42=$V$6),A42,"")&amp;" "&amp;IF(AND(E43=$S$7,F43=$V$6),A43,"")&amp;" "&amp;IF(AND(E44=$S$7,F44=$V$6),A44,"")&amp;" "&amp;IF(AND(E45=$S$7,F45=$V$6),A45,"")&amp;" "&amp;IF(AND(E46=$S$7,F46=$V$6),A46,"")&amp;" "&amp;IF(AND(E47=$S$7,F47=$V$6),A47,"")&amp;" "&amp;IF(AND(E48=$S$7,F48=$V$6),A48,"")&amp;" "&amp;IF(AND(E49=$S$7,F49=$V$6),A49,"")&amp;" "&amp;IF(AND(E50=$S$7,F50=$V$6),A50,"")&amp;" "&amp;IF(AND(E51=$S$7,F51=$V$6),A51,"")&amp;" "&amp;IF(AND(E52=$S$7,F52=$V$6),A52,"")&amp;" "&amp;IF(AND(E53=$S$7,F53=$V$6),A53,"")&amp;" "&amp;IF(AND(E54=$S$7,F54=$V$6),A54,"")&amp;" "&amp;IF(AND(E55=$S$7,F55=$V$6),A55,"")&amp;" "&amp;IF(AND(E56=$S$7,F56=$V$6),A56,"")&amp;" "&amp;IF(AND(E57=$S$7,F57=$V$6),A57,"")&amp;" "&amp;IF(AND(E58=$S$7,F58=$V$6),A58,"")&amp;" "&amp;IF(AND(E59=$S$7,F59=$V$6),A59,"")&amp;" "&amp;IF(AND(E60=$S$7,F60=$V$6),A60,"")&amp;" "&amp;IF(AND(E61=$S$7,F61=$V$6),A61,"")&amp;" "&amp;IF(AND(E62=$S$7,F62=$V$6),A62,"")&amp;" "&amp;IF(AND(E63=$S$7,F63=$V$6),A63,"")&amp;" "&amp;IF(AND(E64=$S$7,F64=$V$6),A64,"")&amp;" "&amp;IF(AND(E65=$S$7,F65=$V$6),A65,"")&amp;" "&amp;IF(AND(E66=$S$7,F66=$V$6),A66,"")&amp;" "&amp;IF(AND(E67=$S$7,F67=$V$6),A67,"")&amp;" "&amp;IF(AND(E68=$S$7,F68=$V$6),A68,"")&amp;" "&amp;IF(AND(E69=$S$7,F69=$V$6),A69,"")&amp;" "&amp;IF(AND(E70=$S$7,F70=$V$6),A70,"")&amp;" "&amp;IF(AND(E71=$S$7,F71=$V$6),A71,"")&amp;" "&amp;IF(AND(E72=$S$7,F72=$V$6),A72,"")&amp;" "&amp;IF(AND(E73=$S$7,F73=$V$6),A73,"")&amp;" "&amp;IF(AND(E74=$S$7,F74=$V$6),A74,"")&amp;" "&amp;IF(AND(E75=$S$7,F75=$V$6),A75,"")</f>
        <v xml:space="preserve">                                                                    </v>
      </c>
      <c r="N7" s="515" t="str">
        <f>+IF(AND(E7=$S$7,F7=$W$6),A7,"")&amp;" "&amp;IF(AND(E8=$S$7,F8=$W$6),A8,"")&amp;" "&amp;IF(AND(E9=$S$7,F9=$W$6),A9,"")&amp;" "&amp;IF(AND(E10=$S$7,F10=$W$6),A10,"")&amp;" "&amp;IF(AND(E11=$S$7,F11=$W$6),A11,"")&amp;" "&amp;IF(AND(E12=$S$7,F12=$W$6),A12,"")&amp;" "&amp;IF(AND(E13=$S$7,F13=$W$6),A13,"")&amp;" "&amp;IF(AND(E14=$S$7,F14=$W$6),A14,"")&amp;" "&amp;IF(AND(E15=$S$7,F15=$W$6),A15,"")&amp;" "&amp;IF(AND(E16=$S$7,F16=$W$6),A16,"")&amp;" "&amp;IF(AND(E17=$S$7,F17=$W$6),A17,"")&amp;" "&amp;IF(AND(E18=$S$7,F18=$W$6),A18,"")&amp;" "&amp;IF(AND(E19=$S$7,F19=$W$6),A19,"")&amp;" "&amp;IF(AND(E20=$S$7,F20=$W$6),A20,"")&amp;" "&amp;IF(AND(E21=$S$7,F21=$W$6),A21,"")&amp;" "&amp;IF(AND(E22=$S$7,F22=$W$6),A22,"")&amp;" "&amp;IF(AND(E23=$S$7,F23=$W$6),A23,"")&amp;" "&amp;IF(AND(E24=$S$7,F24=$W$6),A24,"")&amp;" "&amp;IF(AND(E25=$S$7,F25=$W$6),A25,"")&amp;" "&amp;IF(AND(E26=$S$7,F26=$W$6),A26,"")&amp;" "&amp;IF(AND(E27=$S$7,F27=$W$6),A27,"")&amp;" "&amp;IF(AND(E28=$S$7,F28=$W$6),A28,"")&amp;" "&amp;IF(AND(E29=$S$7,F29=$W$6),A29,"")&amp;" "&amp;IF(AND(E30=$S$7,F30=$W$6),A30,"")&amp;" "&amp;IF(AND(E31=$S$7,F31=$W$6),A31,"")&amp;" "&amp;IF(AND(E32=$S$7,F32=$W$6),A32,"")&amp;" "&amp;IF(AND(E33=$S$7,F33=$W$6),A33,"")&amp;" "&amp;IF(AND(E34=$S$7,F34=$W$6),A34,"")&amp;" "&amp;IF(AND(E35=$S$7,F35=$W$6),A35,"")&amp;" "&amp;IF(AND(E36=$S$7,F36=$W$6),A36,"")&amp;" "&amp;IF(AND(E37=$S$7,F37=$W$6),A37,"")&amp;" "&amp;IF(AND(E38=$S$7,F38=$W$6),A38,"")&amp;" "&amp;IF(AND(E39=$S$7,F39=$W$6),A39,"")&amp;" "&amp;IF(AND(E40=$S$7,F40=$W$6),A40,"")&amp;" "&amp;IF(AND(E41=$S$7,F41=$W$6),A41,"")&amp;" "&amp;IF(AND(E42=$S$7,F42=$W$6),A42,"")&amp;" "&amp;IF(AND(E43=$S$7,F43=$W$6),A43,"")&amp;" "&amp;IF(AND(E44=$S$7,F44=$W$6),A44,"")&amp;" "&amp;IF(AND(E45=$S$7,F45=$W$6),A45,"")&amp;" "&amp;IF(AND(E46=$S$7,F46=$W$6),A46,"")&amp;" "&amp;IF(AND(E47=$S$7,F47=$W$6),A47,"")&amp;" "&amp;IF(AND(E48=$S$7,F48=$W$6),A48,"")&amp;" "&amp;IF(AND(E49=$S$7,F49=$W$6),A49,"")&amp;" "&amp;IF(AND(E50=$S$7,F50=$W$6),A50,"")&amp;" "&amp;IF(AND(E51=$S$7,F51=$W$6),A51,"")&amp;" "&amp;IF(AND(E52=$S$7,F52=$W$6),A52,"")&amp;" "&amp;IF(AND(E53=$S$7,F53=$W$6),A53,"")&amp;" "&amp;IF(AND(E54=$S$7,F54=$W$6),A54,"")&amp;" "&amp;IF(AND(E55=$S$7,F55=$W$6),A55,"")&amp;" "&amp;IF(AND(E56=$S$7,F56=$W$6),A56,"")&amp;" "&amp;IF(AND(E57=$S$7,F57=$W$6),A57,"")&amp;" "&amp;IF(AND(E58=$S$7,F58=$W$6),A58,"")&amp;" "&amp;IF(AND(E59=$S$7,F59=$W$6),A59,"")&amp;" "&amp;IF(AND(E60=$S$7,F60=$W$6),A60,"")&amp;" "&amp;IF(AND(E61=$S$7,F61=$W$6),A61,"")&amp;" "&amp;IF(AND(E62=$S$7,F62=$W$6),A62,"")&amp;" "&amp;IF(AND(E63=$S$7,F63=$W$6),A63,"")&amp;" "&amp;IF(AND(E64=$S$7,F64=$W$6),A64,"")&amp;" "&amp;IF(AND(E65=$S$7,F65=$W$6),A65,"")&amp;" "&amp;IF(AND(E66=$S$7,F66=$W$6),A66,"")&amp;" "&amp;IF(AND(E67=$S$7,F67=$W$6),A67,"")&amp;" "&amp;IF(AND(E68=$S$7,F68=$W$6),A68,"")&amp;" "&amp;IF(AND(E69=$S$7,F69=$W$6),A69,"")&amp;" "&amp;IF(AND(E70=$S$7,F70=$W$6),A70,"")&amp;" "&amp;IF(AND(E71=$S$7,F71=$W$6),A71,"")&amp;" "&amp;IF(AND(E72=$S$7,F72=$W$6),A72,"")&amp;" "&amp;IF(AND(E73=$S$7,F73=$W$6),A73,"")&amp;" "&amp;IF(AND(E74=$S$7,F74=$W$6),A74,"")&amp;" "&amp;IF(AND(E75=$S$7,F75=$W$6),A75,"")</f>
        <v xml:space="preserve">                                                                    </v>
      </c>
      <c r="O7" s="516" t="str">
        <f>+IF(AND(E7=$S$7,F7=$X$6),A7,"")&amp;" "&amp;IF(AND(E8=$S$7,F8=$X$6),A8,"")&amp;" "&amp;IF(AND(E9=$S$7,F9=$X$6),A9,"")&amp;" "&amp;IF(AND(E10=$S$7,F10=$X$6),A10,"")&amp;" "&amp;IF(AND(E11=$S$7,F11=$X$6),A11,"")&amp;" "&amp;IF(AND(E12=$S$7,F12=$X$6),A12,"")&amp;" "&amp;IF(AND(E13=$S$7,F13=$X$6),A13,"")&amp;" "&amp;IF(AND(E14=$S$7,F14=$X$6),A14,"")&amp;" "&amp;IF(AND(E15=$S$7,F15=$X$6),A15,"")&amp;" "&amp;IF(AND(E16=$S$7,F16=$X$6),A16,"")&amp;" "&amp;IF(AND(E17=$S$7,F17=$X$6),A17,"")&amp;" "&amp;IF(AND(E18=$S$7,F18=$X$6),A18,"")&amp;" "&amp;IF(AND(E19=$S$7,F19=$X$6),A19,"")&amp;" "&amp;IF(AND(E20=$S$7,F20=$X$6),A20,"")&amp;" "&amp;IF(AND(E21=$S$7,F21=$X$6),A21,"")&amp;" "&amp;IF(AND(E22=$S$7,F22=$X$6),A22,"")&amp;" "&amp;IF(AND(E23=$S$7,F23=$X$6),A23,"")&amp;" "&amp;IF(AND(E24=$S$7,F24=$X$6),A24,"")&amp;" "&amp;IF(AND(E25=$S$7,F25=$X$6),A25,"")&amp;" "&amp;IF(AND(E26=$S$7,F26=$X$6),A26,"")&amp;" "&amp;IF(AND(E27=$S$7,F27=$X$6),A27,"")&amp;" "&amp;IF(AND(E28=$S$7,F28=$X$6),A28,"")&amp;" "&amp;IF(AND(E29=$S$7,F29=$X$6),A29,"")&amp;" "&amp;IF(AND(E30=$S$7,F30=$X$6),A30,"")&amp;" "&amp;IF(AND(E31=$S$7,F31=$X$6),A31,"")&amp;" "&amp;IF(AND(E32=$S$7,F32=$X$6),A32,"")&amp;" "&amp;IF(AND(E33=$S$7,F33=$X$6),A33,"")&amp;" "&amp;IF(AND(E34=$S$7,F34=$X$6),A34,"")&amp;" "&amp;IF(AND(E35=$S$7,F35=$X$6),A35,"")&amp;" "&amp;IF(AND(E36=$S$7,F36=$X$6),A36,"")&amp;" "&amp;IF(AND(E37=$S$7,F37=$X$6),A37,"")&amp;" "&amp;IF(AND(E38=$S$7,F38=$X$6),A38,"")&amp;" "&amp;IF(AND(E39=$S$7,F39=$X$6),A39,"")&amp;" "&amp;IF(AND(E40=$S$7,F40=$X$6),A40,"")&amp;" "&amp;IF(AND(E41=$S$7,F41=$X$6),A41,"")&amp;" "&amp;IF(AND(E42=$S$7,F42=$X$6),A42,"")&amp;" "&amp;IF(AND(E43=$S$7,F43=$X$6),A43,"")&amp;" "&amp;IF(AND(E44=$S$7,F44=$X$6),A44,"")&amp;" "&amp;IF(AND(E45=$S$7,F45=$X$6),A45,"")&amp;" "&amp;IF(AND(E46=$S$7,F46=$X$6),A46,"")&amp;" "&amp;IF(AND(E47=$S$7,F47=$X$6),A47,"")&amp;" "&amp;IF(AND(E48=$S$7,F48=$X$6),A48,"")&amp;" "&amp;IF(AND(E49=$S$7,F49=$X$6),A49,"")&amp;" "&amp;IF(AND(E50=$S$7,F50=$X$6),A50,"")&amp;" "&amp;IF(AND(E51=$S$7,F51=$X$6),A51,"")&amp;" "&amp;IF(AND(E52=$S$7,F52=$X$6),A52,"")&amp;" "&amp;IF(AND(E53=$S$7,F53=$X$6),A53,"")&amp;" "&amp;IF(AND(E54=$S$7,F54=$X$6),A54,"")&amp;" "&amp;IF(AND(E55=$S$7,F55=$X$6),A55,"")&amp;" "&amp;IF(AND(E56=$S$7,F56=$X$6),A56,"")&amp;" "&amp;IF(AND(E57=$S$7,F57=$X$6),A57,"")&amp;" "&amp;IF(AND(E58=$S$7,F58=$X$6),A58,"")&amp;" "&amp;IF(AND(E59=$S$7,F59=$X$6),A59,"")&amp;" "&amp;IF(AND(E60=$S$7,F60=$X$6),A60,"")&amp;" "&amp;IF(AND(E61=$S$7,F61=$X$6),A61,"")&amp;" "&amp;IF(AND(E62=$S$7,F62=$X$6),A62,"")&amp;" "&amp;IF(AND(E63=$S$7,F63=$X$6),A63,"")&amp;" "&amp;IF(AND(E64=$S$7,F64=$X$6),A64,"")&amp;" "&amp;IF(AND(E65=$S$7,F65=$X$6),A65,"")&amp;" "&amp;IF(AND(E66=$S$7,F66=$X$6),A66,"")&amp;" "&amp;IF(AND(E67=$S$7,F67=$X$6),A67,"")&amp;" "&amp;IF(AND(E68=$S$7,F68=$X$6),A68,"")&amp;" "&amp;IF(AND(E69=$S$7,F69=$X$6),A69,"")&amp;" "&amp;IF(AND(E70=$S$7,F70=$X$6),A70,"")&amp;" "&amp;IF(AND(E71=$S$7,F71=$X$6),A71,"")&amp;" "&amp;IF(AND(E72=$S$7,F72=$X$6),A72,"")&amp;" "&amp;IF(AND(E73=$S$7,F73=$X$6),A73,"")&amp;" "&amp;IF(AND(E74=$S$7,F74=$X$6),A74,"")&amp;" "&amp;IF(AND(E75=$S$7,F75=$X$6),A75,"")</f>
        <v xml:space="preserve">                                                                    </v>
      </c>
      <c r="P7" s="218"/>
      <c r="Q7" s="861" t="s">
        <v>656</v>
      </c>
      <c r="R7" s="221">
        <v>1</v>
      </c>
      <c r="S7" s="211" t="s">
        <v>679</v>
      </c>
      <c r="T7" s="219" t="s">
        <v>687</v>
      </c>
      <c r="U7" s="219" t="s">
        <v>687</v>
      </c>
      <c r="V7" s="219" t="s">
        <v>687</v>
      </c>
      <c r="W7" s="219" t="s">
        <v>687</v>
      </c>
      <c r="X7" s="220" t="s">
        <v>688</v>
      </c>
      <c r="Z7" s="207"/>
      <c r="AA7" s="207"/>
      <c r="AB7" s="214"/>
      <c r="AC7" s="214"/>
      <c r="AD7" s="214"/>
      <c r="AE7" s="222"/>
      <c r="AF7" s="222"/>
      <c r="AG7" s="222"/>
      <c r="AH7" s="222"/>
      <c r="AI7" s="222"/>
      <c r="AJ7" s="214"/>
      <c r="AK7" s="214"/>
    </row>
    <row r="8" spans="1:37" ht="157.5" customHeight="1" x14ac:dyDescent="0.25">
      <c r="A8" s="215" t="str">
        <f>'2 CONTEXTO E IDENTIFICACIÓN'!A9</f>
        <v>R2AJ</v>
      </c>
      <c r="B8" s="216"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C8" s="268">
        <f>'5 VALORACIÓN DEL CONTROL'!T18</f>
        <v>0.12959999999999999</v>
      </c>
      <c r="D8" s="268">
        <f>'5 VALORACIÓN DEL CONTROL'!U18</f>
        <v>0.4</v>
      </c>
      <c r="E8" s="269" t="str">
        <f t="shared" ref="E8:E71" si="0">+IF(C8=0,"",IF(C8&lt;=$R$11,$S$11,IF(C8&lt;=$R$10,$S$10,IF(C8&lt;=$R$9,$S$9,IF(C8&lt;=$R$8,$S$8,IF(C8&lt;=$R$7,$S$7,""))))))</f>
        <v>Muy Baja</v>
      </c>
      <c r="F8" s="269" t="str">
        <f t="shared" ref="F8:F71" si="1">+IF(D8=0,"",IF(D8&lt;=$T$5,$T$6,IF(D8&lt;=$U$5,$U$6,IF(D8&lt;=$V$5,$V$6,IF(D8&lt;=$W$5,$W$6,IF(D8&lt;=$X$5,$X$6,""))))))</f>
        <v>Menor</v>
      </c>
      <c r="G8" s="216" t="str">
        <f t="shared" ref="G8:G71" si="2">+IF(E8=$S$7,IF(F8=$T$6,$T$7,IF(F8=$U$6,$U$7,IF(F8=$V$6,$V$7,IF(F8=$W$6,$W$7,IF(F8=$X$6,$X$7))))),IF(E8=$S$8,IF(F8=$T$6,$T$8,IF(F8=$U$6,$U$8,IF(F8=$V$6,$V$8,IF(F8=$W$6,$W$8,IF(F8=$X$6,$X$8))))),IF(E8=$S$9,IF(F8=$T$6,$T$9,IF(F8=$U$6,$U$9,IF(F8=$V$6,$V$9,IF(F8=$W$6,$W$9,IF(F8=$X$6,$X$9))))),IF(E8=$S$10,IF(F8=$T$6,$T$10,IF(F8=$U$6,$U$10,IF(F8=$V$6,$V$10,IF(F8=$W$6,$W$10,IF(F8=$X$6,$X$10))))),IF(E8=$S$11,IF(F8=$T$6,$T$11,IF(F8=$U$6,$U$11,IF(F8=$V$6,$V$11,IF(F8=$W$6,$W$11,IF(F8=$X$6,$X$11))))),"")))))</f>
        <v>Bajo</v>
      </c>
      <c r="H8" s="218"/>
      <c r="I8" s="805"/>
      <c r="J8" s="494" t="s">
        <v>674</v>
      </c>
      <c r="K8" s="517" t="str">
        <f>+IF(AND(E7=$S$8,F7=$T$6),A7,"")&amp;" "&amp;IF(AND(E8=$S$8,F8=$T$6),A8,"")&amp;" "&amp;IF(AND(E9=$S$8,F9=$T$6),A9,"")&amp;" "&amp;IF(AND(E10=$S$8,F10=$T$6),A10,"")&amp;" "&amp;IF(AND(E11=$S$8,F11=$T$6),A11,"")&amp;" "&amp;IF(AND(E12=$S$8,F12=$T$6),A12,"")&amp;" "&amp;IF(AND(E13=$S$8,F13=$T$6),A13,"")&amp;" "&amp;IF(AND(E14=$S$8,F14=$T$6),A14,"")&amp;" "&amp;IF(AND(E15=$S$8,F15=$T$6),A15,"")&amp;" "&amp;IF(AND(E16=$S$8,F16=$T$6),A16,"")&amp;" "&amp;IF(AND(E17=$S$8,F17=$T$6),A17,"")&amp;" "&amp;IF(AND(E18=$S$8,F18=$T$6),A18,"")&amp;" "&amp;IF(AND(E19=$S$8,F19=$T$6),A19,"")&amp;" "&amp;IF(AND(E20=$S$8,F20=$T$6),A20,"")&amp;" "&amp;IF(AND(E21=$S$8,F21=$T$6),A21,"")&amp;" "&amp;IF(AND(E22=$S$8,F22=$T$6),A22,"")&amp;" "&amp;IF(AND(E23=$S$8,F23=$T$6),A23,"")&amp;" "&amp;IF(AND(E24=$S$8,F24=$T$6),A24,"")&amp;" "&amp;IF(AND(E25=$S$8,F25=$T$6),A25,"")&amp;" "&amp;IF(AND(E26=$S$8,F26=$T$6),A26,"")&amp;" "&amp;IF(AND(E27=$S$8,F27=$T$6),A27,"")&amp;" "&amp;IF(AND(E28=$S$8,F28=$T$6),A28,"")&amp;" "&amp;IF(AND(E29=$S$8,F29=$T$6),A29,"")&amp;" "&amp;IF(AND(E30=$S$8,F30=$T$6),A30,"")&amp;" "&amp;IF(AND(E31=$S$8,F31=$T$6),A31,"")&amp;" "&amp;IF(AND(E32=$S$8,F32=$T$6),A32,"")&amp;" "&amp;IF(AND(E33=$S$8,F33=$T$6),A33,"")&amp;" "&amp;IF(AND(E34=$S$8,F34=$T$6),A34,"")&amp;" "&amp;IF(AND(E35=$S$8,F35=$T$6),A35,"")&amp;" "&amp;IF(AND(E36=$S$8,F36=$T$6),A36,"")&amp;" "&amp;IF(AND(E37=$S$8,F37=$T$6),A37,"")&amp;" "&amp;IF(AND(E38=$S$8,F38=$T$6),A38,"")&amp;" "&amp;IF(AND(E39=$S$8,F39=$T$6),A39,"")&amp;" "&amp;IF(AND(E40=$S$8,F40=$T$6),A40,"")&amp;" "&amp;IF(AND(E41=$S$8,F41=$T$6),A41,"")&amp;" "&amp;IF(AND(E42=$S$8,F42=$T$6),A42,"")&amp;" "&amp;IF(AND(E43=$S$8,F43=$T$6),A43,"")&amp;" "&amp;IF(AND(E44=$S$8,F44=$T$6),A44,"")&amp;" "&amp;IF(AND(E45=$S$8,F45=$T$6),A45,"")&amp;" "&amp;IF(AND(E46=$S$8,F46=$T$6),A46,"")&amp;" "&amp;IF(AND(E47=$S$8,F47=$T$6),A47,"")&amp;" "&amp;IF(AND(E48=$S$8,F48=$T$6),A48,"")&amp;" "&amp;IF(AND(E49=$S$8,F49=$T$6),A49,"")&amp;" "&amp;IF(AND(E50=$S$8,F50=$T$6),A50,"")&amp;" "&amp;IF(AND(E51=$S$8,F51=$T$6),A51,"")&amp;" "&amp;IF(AND(E52=$S$8,F52=$T$6),A52,"")&amp;" "&amp;IF(AND(E53=$S$8,F53=$T$6),A53,"")&amp;" "&amp;IF(AND(E54=$S$8,F54=$T$6),A54,"")&amp;" "&amp;IF(AND(E55=$S$8,F55=$T$6),A55,"")&amp;" "&amp;IF(AND(E56=$S$8,F56=$T$6),A56,"")&amp;" "&amp;IF(AND(E57=$S$8,F57=$T$6),A57,"")&amp;" "&amp;IF(AND(E58=$S$8,F58=$T$6),A58,"")&amp;" "&amp;IF(AND(E59=$S$8,F59=$T$6),A59,"")&amp;" "&amp;IF(AND(E60=$S$8,F60=$T$6),A60,"")&amp;" "&amp;IF(AND(E61=$S$8,F61=$T$6),A61,"")&amp;" "&amp;IF(AND(E62=$S$8,F62=$T$6),A62,"")&amp;" "&amp;IF(AND(E63=$S$8,F63=$T$6),A63,"")&amp;" "&amp;IF(AND(E64=$S$8,F64=$T$6),A64,"")&amp;" "&amp;IF(AND(E65=$S$8,F65=$T$6),A65,"")&amp;" "&amp;IF(AND(E66=$S$8,F66=$T$6),A66,"")&amp;" "&amp;IF(AND(E67=$S$8,F67=$T$6),A67,"")&amp;" "&amp;IF(AND(E68=$S$8,F68=$T$6),A68,"")&amp;" "&amp;IF(AND(E69=$S$8,F69=$T$6),A69,"")&amp;" "&amp;IF(AND(E70=$S$8,F70=$T$6),A70,"")&amp;" "&amp;IF(AND(E71=$S$8,F71=$T$6),A71,"")&amp;" "&amp;IF(AND(E72=$S$8,F72=$T$6),A72,"")&amp;" "&amp;IF(AND(E73=$S$8,F73=$T$6),A73,"")&amp;" "&amp;IF(AND(E74=$S$8,F74=$T$6),A74,"")&amp;" "&amp;IF(AND(E75=$S$8,F75=$T$6),A75,"")</f>
        <v xml:space="preserve">                                                                    </v>
      </c>
      <c r="L8" s="517" t="str">
        <f>+IF(AND(E7=$S$8,F7=$U$6),A7,"")&amp;" "&amp;IF(AND(E8=$S$8,F8=$U$6),A8,"")&amp;" "&amp;IF(AND(E9=$S$8,F9=$U$6),A9,"")&amp;" "&amp;IF(AND(E10=$S$8,F10=$U$6),A10,"")&amp;" "&amp;IF(AND(E11=$S$8,F11=$U$6),A11,"")&amp;" "&amp;IF(AND(E12=$S$8,F12=$U$6),A12,"")&amp;" "&amp;IF(AND(E13=$S$8,F13=$U$6),A13,"")&amp;" "&amp;IF(AND(E14=$S$8,F14=$U$6),A14,"")&amp;" "&amp;IF(AND(E15=$S$8,F15=$U$6),A15,"")&amp;" "&amp;IF(AND(E16=$S$8,F16=$U$6),A16,"")&amp;" "&amp;IF(AND(E17=$S$8,F17=$U$6),A17,"")&amp;" "&amp;IF(AND(E18=$S$8,F18=$U$6),A18,"")&amp;" "&amp;IF(AND(E19=$S$8,F19=$U$6),A19,"")&amp;" "&amp;IF(AND(E20=$S$8,F20=$U$6),A20,"")&amp;" "&amp;IF(AND(E21=$S$8,F21=$U$6),A21,"")&amp;" "&amp;IF(AND(E22=$S$8,F22=$U$6),A22,"")&amp;" "&amp;IF(AND(E23=$S$8,F23=$U$6),A23,"")&amp;" "&amp;IF(AND(E24=$S$8,F24=$U$6),A24,"")&amp;" "&amp;IF(AND(E25=$S$8,F25=$U$6),A25,"")&amp;" "&amp;IF(AND(E26=$S$8,F26=$U$6),A26,"")&amp;" "&amp;IF(AND(E27=$S$8,F27=$U$6),A27,"")&amp;" "&amp;IF(AND(E28=$S$8,F28=$U$6),A28,"")&amp;" "&amp;IF(AND(E29=$S$8,F29=$U$6),A29,"")&amp;" "&amp;IF(AND(E30=$S$8,F30=$U$6),A30,"")&amp;" "&amp;IF(AND(E31=$S$8,F31=$U$6),A31,"")&amp;" "&amp;IF(AND(E32=$S$8,F32=$U$6),A32,"")&amp;" "&amp;IF(AND(E33=$S$8,F33=$U$6),A33,"")&amp;" "&amp;IF(AND(E34=$S$8,F34=$U$6),A34,"")&amp;" "&amp;IF(AND(E35=$S$8,F35=$U$6),A35,"")&amp;" "&amp;IF(AND(E36=$S$8,F36=$U$6),A36,"")&amp;" "&amp;IF(AND(E37=$S$8,F37=$U$6),A37,"")&amp;" "&amp;IF(AND(E38=$S$8,F38=$U$6),A38,"")&amp;" "&amp;IF(AND(E39=$S$8,F39=$U$6),A39,"")&amp;" "&amp;IF(AND(E40=$S$8,F40=$U$6),A40,"")&amp;" "&amp;IF(AND(E41=$S$8,F41=$U$6),A41,"")&amp;" "&amp;IF(AND(E42=$S$8,F42=$U$6),A42,"")&amp;" "&amp;IF(AND(E43=$S$8,F43=$U$6),A43,"")&amp;" "&amp;IF(AND(E44=$S$8,F44=$U$6),A44,"")&amp;" "&amp;IF(AND(E45=$S$8,F45=$U$6),A45,"")&amp;" "&amp;IF(AND(E46=$S$8,F46=$U$6),A46,"")&amp;" "&amp;IF(AND(E47=$S$8,F47=$U$6),A47,"")&amp;" "&amp;IF(AND(E48=$S$8,F48=$U$6),A48,"")&amp;" "&amp;IF(AND(E49=$S$8,F49=$U$6),A49,"")&amp;" "&amp;IF(AND(E50=$S$8,F50=$U$6),A50,"")&amp;" "&amp;IF(AND(E51=$S$8,F51=$U$6),A51,"")&amp;" "&amp;IF(AND(E52=$S$8,F52=$U$6),A52,"")&amp;" "&amp;IF(AND(E53=$S$8,F53=$U$6),A53,"")&amp;" "&amp;IF(AND(E54=$S$8,F54=$U$6),A54,"")&amp;" "&amp;IF(AND(E55=$S$8,F55=$U$6),A55,"")&amp;" "&amp;IF(AND(E56=$S$8,F56=$U$6),A56,"")&amp;" "&amp;IF(AND(E57=$S$8,F57=$U$6),A57,"")&amp;" "&amp;IF(AND(E58=$S$8,F58=$U$6),A58,"")&amp;" "&amp;IF(AND(E59=$S$8,F59=$U$6),A59,"")&amp;" "&amp;IF(AND(E60=$S$8,F60=$U$6),A60,"")&amp;" "&amp;IF(AND(E61=$S$8,F61=$U$6),A61,"")&amp;" "&amp;IF(AND(E62=$S$8,F62=$U$6),A62,"")&amp;" "&amp;IF(AND(E63=$S$8,F63=$U$6),A63,"")&amp;" "&amp;IF(AND(E64=$S$8,F64=$U$6),A64,"")&amp;" "&amp;IF(AND(E65=$S$8,F65=$U$6),A65,"")&amp;" "&amp;IF(AND(E66=$S$8,F66=$U$6),A66,"")&amp;" "&amp;IF(AND(E67=$S$8,F67=$U$6),A67,"")&amp;" "&amp;IF(AND(E68=$S$8,F68=$U$6),A68,"")&amp;" "&amp;IF(AND(E69=$S$8,F69=$U$6),A69,"")&amp;" "&amp;IF(AND(E70=$S$8,F70=$U$6),A70,"")&amp;" "&amp;IF(AND(E71=$S$8,F71=$U$6),A71,"")&amp;" "&amp;IF(AND(E72=$S$8,F72=$U$6),A72,"")&amp;" "&amp;IF(AND(E73=$S$8,F73=$U$6),A73,"")&amp;" "&amp;IF(AND(E74=$S$8,F74=$U$6),A74,"")&amp;" "&amp;IF(AND(E75=$S$8,F75=$U$6),A75,"")</f>
        <v xml:space="preserve">                                                                    </v>
      </c>
      <c r="M8" s="515" t="str">
        <f>+IF(AND(E7=$S$8,F7=$V$6),A7,"")&amp;" "&amp;IF(AND(E8=$S$8,F8=$V$6),A8,"")&amp;" "&amp;IF(AND(E9=$S$8,F9=$V$6),A9,"")&amp;" "&amp;IF(AND(E10=$S$8,F10=$V$6),A10,"")&amp;" "&amp;IF(AND(E11=$S$8,F11=$V$6),A11,"")&amp;" "&amp;IF(AND(E12=$S$8,F12=$V$6),A12,"")&amp;" "&amp;IF(AND(E13=$S$8,F13=$V$6),A13,"")&amp;" "&amp;IF(AND(E14=$S$8,F14=$V$6),A14,"")&amp;" "&amp;IF(AND(E15=$S$8,F15=$V$6),A15,"")&amp;" "&amp;IF(AND(E16=$S$8,F16=$V$6),A16,"")&amp;" "&amp;IF(AND(E17=$S$8,F17=$V$6),A17,"")&amp;" "&amp;IF(AND(E18=$S$8,F18=$V$6),A18,"")&amp;" "&amp;IF(AND(E19=$S$8,F19=$V$6),A19,"")&amp;" "&amp;IF(AND(E20=$S$8,F20=$V$6),A20,"")&amp;" "&amp;IF(AND(E21=$S$8,F21=$V$6),A21,"")&amp;" "&amp;IF(AND(E22=$S$8,F22=$V$6),A22,"")&amp;" "&amp;IF(AND(E23=$S$8,F23=$V$6),A23,"")&amp;" "&amp;IF(AND(E24=$S$8,F24=$V$6),A24,"")&amp;" "&amp;IF(AND(E25=$S$8,F25=$V$6),A25,"")&amp;" "&amp;IF(AND(E26=$S$8,F26=$V$6),A26,"")&amp;" "&amp;IF(AND(E27=$S$8,F27=$V$6),A27,"")&amp;" "&amp;IF(AND(E28=$S$8,F28=$V$6),A28,"")&amp;" "&amp;IF(AND(E29=$S$8,F29=$V$6),A29,"")&amp;" "&amp;IF(AND(E30=$S$8,F30=$V$6),A30,"")&amp;" "&amp;IF(AND(E31=$S$8,F31=$V$6),A31,"")&amp;" "&amp;IF(AND(E32=$S$8,F32=$V$6),A32,"")&amp;" "&amp;IF(AND(E33=$S$8,F33=$V$6),A33,"")&amp;" "&amp;IF(AND(E34=$S$8,F34=$V$6),A34,"")&amp;" "&amp;IF(AND(E35=$S$8,F35=$V$6),A35,"")&amp;" "&amp;IF(AND(E36=$S$8,F36=$V$6),A36,"")&amp;" "&amp;IF(AND(E37=$S$8,F37=$V$6),A37,"")&amp;" "&amp;IF(AND(E38=$S$8,F38=$V$6),A38,"")&amp;" "&amp;IF(AND(E39=$S$8,F39=$V$6),A39,"")&amp;" "&amp;IF(AND(E40=$S$8,F40=$V$6),A40,"")&amp;" "&amp;IF(AND(E41=$S$8,F41=$V$6),A41,"")&amp;" "&amp;IF(AND(E42=$S$8,F42=$V$6),A42,"")&amp;" "&amp;IF(AND(E43=$S$8,F43=$V$6),A43,"")&amp;" "&amp;IF(AND(E44=$S$8,F44=$V$6),A44,"")&amp;" "&amp;IF(AND(E45=$S$8,F45=$V$6),A45,"")&amp;" "&amp;IF(AND(E46=$S$8,F46=$V$6),A46,"")&amp;" "&amp;IF(AND(E47=$S$8,F47=$V$6),A47,"")&amp;" "&amp;IF(AND(E48=$S$8,F48=$V$6),A48,"")&amp;" "&amp;IF(AND(E49=$S$8,F49=$V$6),A49,"")&amp;" "&amp;IF(AND(E50=$S$8,F50=$V$6),A50,"")&amp;" "&amp;IF(AND(E51=$S$8,F51=$V$6),A51,"")&amp;" "&amp;IF(AND(E52=$S$8,F52=$V$6),A52,"")&amp;" "&amp;IF(AND(E53=$S$8,F53=$V$6),A53,"")&amp;" "&amp;IF(AND(E54=$S$8,F54=$V$6),A54,"")&amp;" "&amp;IF(AND(E55=$S$8,F55=$V$6),A55,"")&amp;" "&amp;IF(AND(E56=$S$8,F56=$V$6),A56,"")&amp;" "&amp;IF(AND(E57=$S$8,F57=$V$6),A57,"")&amp;" "&amp;IF(AND(E58=$S$8,F58=$V$6),A58,"")&amp;" "&amp;IF(AND(E59=$S$8,F59=$V$6),A59,"")&amp;" "&amp;IF(AND(E60=$S$8,F60=$V$6),A60,"")&amp;" "&amp;IF(AND(E61=$S$8,F61=$V$6),A61,"")&amp;" "&amp;IF(AND(E62=$S$8,F62=$V$6),A62,"")&amp;" "&amp;IF(AND(E63=$S$8,F63=$V$6),A63,"")&amp;" "&amp;IF(AND(E64=$S$8,F64=$V$6),A64,"")&amp;" "&amp;IF(AND(E65=$S$8,F65=$V$6),A65,"")&amp;" "&amp;IF(AND(E66=$S$8,F66=$V$6),A66,"")&amp;" "&amp;IF(AND(E67=$S$8,F67=$V$6),A67,"")&amp;" "&amp;IF(AND(E68=$S$8,F68=$V$6),A68,"")&amp;" "&amp;IF(AND(E69=$S$8,F69=$V$6),A69,"")&amp;" "&amp;IF(AND(E70=$S$8,F70=$V$6),A70,"")&amp;" "&amp;IF(AND(E71=$S$8,F71=$V$6),A71,"")&amp;" "&amp;IF(AND(E72=$S$8,F72=$V$6),A72,"")&amp;" "&amp;IF(AND(E73=$S$8,F73=$V$6),A73,"")&amp;" "&amp;IF(AND(E74=$S$8,F74=$V$6),A74,"")&amp;" "&amp;IF(AND(E75=$S$8,F75=$V$6),A75,"")</f>
        <v xml:space="preserve">                                                                    </v>
      </c>
      <c r="N8" s="515" t="str">
        <f>+IF(AND(E7=$S$8,F7=$W$6),A7,"")&amp;" "&amp;IF(AND(E8=$S$8,F8=$W$6),A8,"")&amp;" "&amp;IF(AND(E9=$S$8,F9=$W$6),A9,"")&amp;" "&amp;IF(AND(E10=$S$8,F10=$W$6),A10,"")&amp;" "&amp;IF(AND(E11=$S$8,F11=$W$6),A11,"")&amp;" "&amp;IF(AND(E12=$S$8,F12=$W$6),A12,"")&amp;" "&amp;IF(AND(E13=$S$8,F13=$W$6),A13,"")&amp;" "&amp;IF(AND(E14=$S$8,F14=$W$6),A14,"")&amp;" "&amp;IF(AND(E15=$S$8,F15=$W$6),A15,"")&amp;" "&amp;IF(AND(E16=$S$8,F16=$W$6),A16,"")&amp;" "&amp;IF(AND(E17=$S$8,F17=$W$6),A17,"")&amp;" "&amp;IF(AND(E18=$S$8,F18=$W$6),A18,"")&amp;" "&amp;IF(AND(E19=$S$8,F19=$W$6),A19,"")&amp;" "&amp;IF(AND(E20=$S$8,F20=$W$6),A20,"")&amp;" "&amp;IF(AND(E21=$S$8,F21=$W$6),A21,"")&amp;" "&amp;IF(AND(E22=$S$8,F22=$W$6),A22,"")&amp;" "&amp;IF(AND(E23=$S$8,F23=$W$6),A23,"")&amp;" "&amp;IF(AND(E24=$S$8,F24=$W$6),A24,"")&amp;" "&amp;IF(AND(E25=$S$8,F25=$W$6),A25,"")&amp;" "&amp;IF(AND(E26=$S$8,F26=$W$6),A26,"")&amp;" "&amp;IF(AND(E27=$S$8,F27=$W$6),A27,"")&amp;" "&amp;IF(AND(E28=$S$8,F28=$W$6),A28,"")&amp;" "&amp;IF(AND(E29=$S$8,F29=$W$6),A29,"")&amp;" "&amp;IF(AND(E30=$S$8,F30=$W$6),A30,"")&amp;" "&amp;IF(AND(E31=$S$8,F31=$W$6),A31,"")&amp;" "&amp;IF(AND(E32=$S$8,F32=$W$6),A32,"")&amp;" "&amp;IF(AND(E33=$S$8,F33=$W$6),A33,"")&amp;" "&amp;IF(AND(E34=$S$8,F34=$W$6),A34,"")&amp;" "&amp;IF(AND(E35=$S$8,F35=$W$6),A35,"")&amp;" "&amp;IF(AND(E36=$S$8,F36=$W$6),A36,"")&amp;" "&amp;IF(AND(E37=$S$8,F37=$W$6),A37,"")&amp;" "&amp;IF(AND(E38=$S$8,F38=$W$6),A38,"")&amp;" "&amp;IF(AND(E39=$S$8,F39=$W$6),A39,"")&amp;" "&amp;IF(AND(E40=$S$8,F40=$W$6),A40,"")&amp;" "&amp;IF(AND(E41=$S$8,F41=$W$6),A41,"")&amp;" "&amp;IF(AND(E42=$S$8,F42=$W$6),A42,"")&amp;" "&amp;IF(AND(E43=$S$8,F43=$W$6),A43,"")&amp;" "&amp;IF(AND(E44=$S$8,F44=$W$6),A44,"")&amp;" "&amp;IF(AND(E45=$S$8,F45=$W$6),A45,"")&amp;" "&amp;IF(AND(E46=$S$8,F46=$W$6),A46,"")&amp;" "&amp;IF(AND(E47=$S$8,F47=$W$6),A47,"")&amp;" "&amp;IF(AND(E48=$S$8,F48=$W$6),A48,"")&amp;" "&amp;IF(AND(E49=$S$8,F49=$W$6),A49,"")&amp;" "&amp;IF(AND(E50=$S$8,F50=$W$6),A50,"")&amp;" "&amp;IF(AND(E51=$S$8,F51=$W$6),A51,"")&amp;" "&amp;IF(AND(E52=$S$8,F52=$W$6),A52,"")&amp;" "&amp;IF(AND(E53=$S$8,F53=$W$6),A53,"")&amp;" "&amp;IF(AND(E54=$S$8,F54=$W$6),A54,"")&amp;" "&amp;IF(AND(E55=$S$8,F55=$W$6),A55,"")&amp;" "&amp;IF(AND(E56=$S$8,F56=$W$6),A56,"")&amp;" "&amp;IF(AND(E57=$S$8,F57=$W$6),A57,"")&amp;" "&amp;IF(AND(E58=$S$8,F58=$W$6),A58,"")&amp;" "&amp;IF(AND(E59=$S$8,F59=$W$6),A59,"")&amp;" "&amp;IF(AND(E60=$S$8,F60=$W$6),A60,"")&amp;" "&amp;IF(AND(E61=$S$8,F61=$W$6),A61,"")&amp;" "&amp;IF(AND(E62=$S$8,F62=$W$6),A62,"")&amp;" "&amp;IF(AND(E63=$S$8,F63=$W$6),A63,"")&amp;" "&amp;IF(AND(E64=$S$8,F64=$W$6),A64,"")&amp;" "&amp;IF(AND(E65=$S$8,F65=$W$6),A65,"")&amp;" "&amp;IF(AND(E66=$S$8,F66=$W$6),A66,"")&amp;" "&amp;IF(AND(E67=$S$8,F67=$W$6),A67,"")&amp;" "&amp;IF(AND(E68=$S$8,F68=$W$6),A68,"")&amp;" "&amp;IF(AND(E69=$S$8,F69=$W$6),A69,"")&amp;" "&amp;IF(AND(E70=$S$8,F70=$W$6),A70,"")&amp;" "&amp;IF(AND(E71=$S$8,F71=$W$6),A71,"")&amp;" "&amp;IF(AND(E72=$S$8,F72=$W$6),A72,"")&amp;" "&amp;IF(AND(E73=$S$8,F73=$W$6),A73,"")&amp;" "&amp;IF(AND(E74=$S$8,F74=$W$6),A74,"")&amp;" "&amp;IF(AND(E75=$S$8,F75=$W$6),A75,"")</f>
        <v xml:space="preserve">                                                                    </v>
      </c>
      <c r="O8" s="516" t="str">
        <f>+IF(AND(E7=$S$8,F7=$X$6),A7,"")&amp;" "&amp;IF(AND(E8=$S$8,F8=$X$6),A8,"")&amp;" "&amp;IF(AND(E9=$S$8,F9=$X$6),A9,"")&amp;" "&amp;IF(AND(E10=$S$8,F10=$X$6),A10,"")&amp;" "&amp;IF(AND(E11=$S$8,F11=$X$6),A11,"")&amp;" "&amp;IF(AND(E12=$S$8,F12=$X$6),A12,"")&amp;" "&amp;IF(AND(E13=$S$8,F13=$X$6),A13,"")&amp;" "&amp;IF(AND(E14=$S$8,F14=$X$6),A14,"")&amp;" "&amp;IF(AND(E15=$S$8,F15=$X$6),A15,"")&amp;" "&amp;IF(AND(E16=$S$8,F16=$X$6),A16,"")&amp;" "&amp;IF(AND(E17=$S$8,F17=$X$6),A17,"")&amp;" "&amp;IF(AND(E18=$S$8,F18=$X$6),A18,"")&amp;" "&amp;IF(AND(E19=$S$8,F19=$X$6),A19,"")&amp;" "&amp;IF(AND(E20=$S$8,F20=$X$6),A20,"")&amp;" "&amp;IF(AND(E21=$S$8,F21=$X$6),A21,"")&amp;" "&amp;IF(AND(E22=$S$8,F22=$X$6),A22,"")&amp;" "&amp;IF(AND(E23=$S$8,F23=$X$6),A23,"")&amp;" "&amp;IF(AND(E24=$S$8,F24=$X$6),A24,"")&amp;" "&amp;IF(AND(E25=$S$8,F25=$X$6),A25,"")&amp;" "&amp;IF(AND(E26=$S$8,F26=$X$6),A26,"")&amp;" "&amp;IF(AND(E27=$S$8,F27=$X$6),A27,"")&amp;" "&amp;IF(AND(E28=$S$8,F28=$X$6),A28,"")&amp;" "&amp;IF(AND(E29=$S$8,F29=$X$6),A29,"")&amp;" "&amp;IF(AND(E30=$S$8,F30=$X$6),A30,"")&amp;" "&amp;IF(AND(E31=$S$8,F31=$X$6),A31,"")&amp;" "&amp;IF(AND(E32=$S$8,F32=$X$6),A32,"")&amp;" "&amp;IF(AND(E33=$S$8,F33=$X$6),A33,"")&amp;" "&amp;IF(AND(E34=$S$8,F34=$X$6),A34,"")&amp;" "&amp;IF(AND(E35=$S$8,F35=$X$6),A35,"")&amp;" "&amp;IF(AND(E36=$S$8,F36=$X$6),A36,"")&amp;" "&amp;IF(AND(E37=$S$8,F37=$X$6),A37,"")&amp;" "&amp;IF(AND(E38=$S$8,F38=$X$6),A38,"")&amp;" "&amp;IF(AND(E39=$S$8,F39=$X$6),A39,"")&amp;" "&amp;IF(AND(E40=$S$8,F40=$X$6),A40,"")&amp;" "&amp;IF(AND(E41=$S$8,F41=$X$6),A41,"")&amp;" "&amp;IF(AND(E42=$S$8,F42=$X$6),A42,"")&amp;" "&amp;IF(AND(E43=$S$8,F43=$X$6),A43,"")&amp;" "&amp;IF(AND(E44=$S$8,F44=$X$6),A44,"")&amp;" "&amp;IF(AND(E45=$S$8,F45=$X$6),A45,"")&amp;" "&amp;IF(AND(E46=$S$8,F46=$X$6),A46,"")&amp;" "&amp;IF(AND(E47=$S$8,F47=$X$6),A47,"")&amp;" "&amp;IF(AND(E48=$S$8,F48=$X$6),A48,"")&amp;" "&amp;IF(AND(E49=$S$8,F49=$X$6),A49,"")&amp;" "&amp;IF(AND(E50=$S$8,F50=$X$6),A50,"")&amp;" "&amp;IF(AND(E51=$S$8,F51=$X$6),A51,"")&amp;" "&amp;IF(AND(E52=$S$8,F52=$X$6),A52,"")&amp;" "&amp;IF(AND(E53=$S$8,F53=$X$6),A53,"")&amp;" "&amp;IF(AND(E54=$S$8,F54=$X$6),A54,"")&amp;" "&amp;IF(AND(E55=$S$8,F55=$X$6),A55,"")&amp;" "&amp;IF(AND(E56=$S$8,F56=$X$6),A56,"")&amp;" "&amp;IF(AND(E57=$S$8,F57=$X$6),A57,"")&amp;" "&amp;IF(AND(E58=$S$8,F58=$X$6),A58,"")&amp;" "&amp;IF(AND(E59=$S$8,F59=$X$6),A59,"")&amp;" "&amp;IF(AND(E60=$S$8,F60=$X$6),A60,"")&amp;" "&amp;IF(AND(E61=$S$8,F61=$X$6),A61,"")&amp;" "&amp;IF(AND(E62=$S$8,F62=$X$6),A62,"")&amp;" "&amp;IF(AND(E63=$S$8,F63=$X$6),A63,"")&amp;" "&amp;IF(AND(E64=$S$8,F64=$X$6),A64,"")&amp;" "&amp;IF(AND(E65=$S$8,F65=$X$6),A65,"")&amp;" "&amp;IF(AND(E66=$S$8,F66=$X$6),A66,"")&amp;" "&amp;IF(AND(E67=$S$8,F67=$X$6),A67,"")&amp;" "&amp;IF(AND(E68=$S$8,F68=$X$6),A68,"")&amp;" "&amp;IF(AND(E69=$S$8,F69=$X$6),A69,"")&amp;" "&amp;IF(AND(E70=$S$8,F70=$X$6),A70,"")&amp;" "&amp;IF(AND(E71=$S$8,F71=$X$6),A71,"")&amp;" "&amp;IF(AND(E72=$S$8,F72=$X$6),A72,"")&amp;" "&amp;IF(AND(E73=$S$8,F73=$X$6),A73,"")&amp;" "&amp;IF(AND(E74=$S$8,F74=$X$6),A74,"")&amp;" "&amp;IF(AND(E75=$S$8,F75=$X$6),A75,"")</f>
        <v xml:space="preserve">                                                                    </v>
      </c>
      <c r="P8" s="218"/>
      <c r="Q8" s="862"/>
      <c r="R8" s="221">
        <v>0.8</v>
      </c>
      <c r="S8" s="211" t="s">
        <v>674</v>
      </c>
      <c r="T8" s="223" t="s">
        <v>672</v>
      </c>
      <c r="U8" s="223" t="s">
        <v>672</v>
      </c>
      <c r="V8" s="219" t="s">
        <v>687</v>
      </c>
      <c r="W8" s="219" t="s">
        <v>687</v>
      </c>
      <c r="X8" s="220" t="s">
        <v>688</v>
      </c>
      <c r="Z8" s="207"/>
      <c r="AA8" s="207"/>
      <c r="AB8" s="214"/>
      <c r="AC8" s="224"/>
      <c r="AD8" s="225"/>
      <c r="AE8" s="222"/>
      <c r="AF8" s="222"/>
      <c r="AG8" s="222"/>
      <c r="AH8" s="222"/>
      <c r="AI8" s="222"/>
      <c r="AJ8" s="214"/>
      <c r="AK8" s="214"/>
    </row>
    <row r="9" spans="1:37" ht="157.5" customHeight="1" x14ac:dyDescent="0.25">
      <c r="A9" s="215" t="str">
        <f>'2 CONTEXTO E IDENTIFICACIÓN'!A10</f>
        <v>R3AJ</v>
      </c>
      <c r="B9" s="216"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268">
        <f>'5 VALORACIÓN DEL CONTROL'!T24</f>
        <v>0.12959999999999999</v>
      </c>
      <c r="D9" s="268">
        <f>'5 VALORACIÓN DEL CONTROL'!U24</f>
        <v>0.15000000000000002</v>
      </c>
      <c r="E9" s="269" t="str">
        <f t="shared" si="0"/>
        <v>Muy Baja</v>
      </c>
      <c r="F9" s="269" t="str">
        <f t="shared" si="1"/>
        <v>Leve</v>
      </c>
      <c r="G9" s="216" t="str">
        <f t="shared" si="2"/>
        <v>Bajo</v>
      </c>
      <c r="H9" s="218"/>
      <c r="I9" s="805"/>
      <c r="J9" s="494" t="s">
        <v>670</v>
      </c>
      <c r="K9" s="517" t="str">
        <f>+IF(AND(E7=$S$9,F7=$T$6),A7,"")&amp;" "&amp;IF(AND(E8=$S$9,F8=$T$6),A8,"")&amp;" "&amp;IF(AND(E9=$S$9,F9=$T$6),A9,"")&amp;" "&amp;IF(AND(E10=$S$9,F10=$T$6),A10,"")&amp;" "&amp;IF(AND(E11=$S$9,F11=$T$6),A11,"")&amp;" "&amp;IF(AND(E12=$S$9,F12=$T$6),A12,"")&amp;" "&amp;IF(AND(E13=$S$9,F13=$T$6),A13,"")&amp;" "&amp;IF(AND(E14=$S$9,F14=$T$6),A14,"")&amp;" "&amp;IF(AND(E15=$S$9,F15=$T$6),A15,"")&amp;" "&amp;IF(AND(E16=$S$9,F16=$T$6),A16,"")&amp;" "&amp;IF(AND(E17=$S$9,F17=$T$6),A17,"")&amp;" "&amp;IF(AND(E18=$S$9,F18=$T$6),A18,"")&amp;" "&amp;IF(AND(E19=$S$9,F19=$T$6),A19,"")&amp;" "&amp;IF(AND(E20=$S$9,F20=$T$6),A20,"")&amp;" "&amp;IF(AND(E21=$S$9,F21=$T$6),A21,"")&amp;" "&amp;IF(AND(E22=$S$9,F22=$T$6),A22,"")&amp;" "&amp;IF(AND(E23=$S$9,F23=$T$6),A23,"")&amp;" "&amp;IF(AND(E24=$S$9,F24=$T$6),A24,"")&amp;" "&amp;IF(AND(E25=$S$9,F25=$T$6),A25,"")&amp;" "&amp;IF(AND(E26=$S$9,F26=$T$6),A26,"")&amp;" "&amp;IF(AND(E27=$S$9,F27=$T$6),A27,"")&amp;" "&amp;IF(AND(E28=$S$9,F28=$T$6),A28,"")&amp;" "&amp;IF(AND(E29=$S$9,F29=$T$6),A29,"")&amp;" "&amp;IF(AND(E30=$S$9,F30=$T$6),A30,"")&amp;" "&amp;IF(AND(E31=$S$9,F31=$T$6),A31,"")&amp;" "&amp;IF(AND(E32=$S$9,F32=$T$6),A32,"")&amp;" "&amp;IF(AND(E33=$S$9,F33=$T$6),A33,"")&amp;" "&amp;IF(AND(E34=$S$9,F34=$T$6),A34,"")&amp;" "&amp;IF(AND(E35=$S$9,F35=$T$6),A35,"")&amp;" "&amp;IF(AND(E36=$S$9,F36=$T$6),A36,"")&amp;" "&amp;IF(AND(E37=$S$9,F37=$T$6),A37,"")&amp;" "&amp;IF(AND(E38=$S$9,F38=$T$6),A38,"")&amp;" "&amp;IF(AND(E39=$S$9,F39=$T$6),A39,"")&amp;" "&amp;IF(AND(E40=$S$9,F40=$T$6),A40,"")&amp;" "&amp;IF(AND(E41=$S$9,F41=$T$6),A41,"")&amp;" "&amp;IF(AND(E42=$S$9,F42=$T$6),A42,"")&amp;" "&amp;IF(AND(E43=$S$9,F43=$T$6),A43,"")&amp;" "&amp;IF(AND(E44=$S$9,F44=$T$6),A44,"")&amp;" "&amp;IF(AND(E45=$S$9,F45=$T$6),A45,"")&amp;" "&amp;IF(AND(E46=$S$9,F46=$T$6),A46,"")&amp;" "&amp;IF(AND(E47=$S$9,F47=$T$6),A47,"")&amp;" "&amp;IF(AND(E48=$S$9,F48=$T$6),A48,"")&amp;" "&amp;IF(AND(E49=$S$9,F49=$T$6),A49,"")&amp;" "&amp;IF(AND(E50=$S$9,F50=$T$6),A50,"")&amp;" "&amp;IF(AND(E51=$S$9,F51=$T$6),A51,"")&amp;" "&amp;IF(AND(E52=$S$9,F52=$T$6),A52,"")&amp;" "&amp;IF(AND(E53=$S$9,F53=$T$6),A53,"")&amp;" "&amp;IF(AND(E54=$S$9,F54=$T$6),A54,"")&amp;" "&amp;IF(AND(E55=$S$9,F55=$T$6),A55,"")&amp;" "&amp;IF(AND(E56=$S$9,F56=$T$6),A56,"")&amp;" "&amp;IF(AND(E57=$S$9,F57=$T$6),A57,"")&amp;" "&amp;IF(AND(E58=$S$9,F58=$T$6),A58,"")&amp;" "&amp;IF(AND(E59=$S$9,F59=$T$6),A59,"")&amp;" "&amp;IF(AND(E60=$S$9,F60=$T$6),A60,"")&amp;" "&amp;IF(AND(E61=$S$9,F61=$T$6),A61,"")&amp;" "&amp;IF(AND(E62=$S$9,F62=$T$6),A62,"")&amp;" "&amp;IF(AND(E63=$S$9,F63=$T$6),A63,"")&amp;" "&amp;IF(AND(E64=$S$9,F64=$T$6),A64,"")&amp;" "&amp;IF(AND(E65=$S$9,F65=$T$6),A65,"")&amp;" "&amp;IF(AND(E66=$S$9,F66=$T$6),A66,"")&amp;" "&amp;IF(AND(E67=$S$9,F67=$T$6),A67,"")&amp;" "&amp;IF(AND(E68=$S$9,F68=$T$6),A68,"")&amp;" "&amp;IF(AND(E69=$S$9,F69=$T$6),A69,"")&amp;" "&amp;IF(AND(E70=$S$9,F70=$T$6),A70,"")&amp;" "&amp;IF(AND(E71=$S$9,F71=$T$6),A71,"")&amp;" "&amp;IF(AND(E72=$S$9,F72=$T$6),A72,"")&amp;" "&amp;IF(AND(E73=$S$9,F73=$T$6),A73,"")&amp;" "&amp;IF(AND(E74=$S$9,F74=$T$6),A74,"")&amp;" "&amp;IF(AND(E75=$S$9,F75=$T$6),A75,"")</f>
        <v xml:space="preserve">    R5AJ                                                                </v>
      </c>
      <c r="L9" s="517" t="str">
        <f>+IF(AND(E7=$S$9,F7=$U$6),A7,"")&amp;" "&amp;IF(AND(E8=$S$9,F8=$U$6),A8,"")&amp;" "&amp;IF(AND(E9=$S$9,F9=$U$6),A9,"")&amp;" "&amp;IF(AND(E10=$S$9,F10=$U$6),A10,"")&amp;" "&amp;IF(AND(E11=$S$9,F11=$U$6),A11,"")&amp;" "&amp;IF(AND(E12=$S$9,F12=$U$6),A12,"")&amp;" "&amp;IF(AND(E13=$S$9,F13=$U$6),A13,"")&amp;" "&amp;IF(AND(E14=$S$9,F14=$U$6),A14,"")&amp;" "&amp;IF(AND(E15=$S$9,F15=$U$6),A15,"")&amp;" "&amp;IF(AND(E16=$S$9,F16=$U$6),A16,"")&amp;" "&amp;IF(AND(E17=$S$9,F17=$U$6),A17,"")&amp;" "&amp;IF(AND(E18=$S$9,F18=$U$6),A18,"")&amp;" "&amp;IF(AND(E19=$S$9,F19=$U$6),A19,"")&amp;" "&amp;IF(AND(E20=$S$9,F20=$U$6),A20,"")&amp;" "&amp;IF(AND(E21=$S$9,F21=$U$6),A21,"")&amp;" "&amp;IF(AND(E22=$S$9,F22=$U$6),A22,"")&amp;" "&amp;IF(AND(E23=$S$9,F23=$U$6),A23,"")&amp;" "&amp;IF(AND(E24=$S$9,F24=$U$6),A24,"")&amp;" "&amp;IF(AND(E25=$S$9,F25=$U$6),A25,"")&amp;" "&amp;IF(AND(E26=$S$9,F26=$U$6),A26,"")&amp;" "&amp;IF(AND(E27=$S$9,F27=$U$6),A27,"")&amp;" "&amp;IF(AND(E28=$S$9,F28=$U$6),A28,"")&amp;" "&amp;IF(AND(E29=$S$9,F29=$U$6),A29,"")&amp;" "&amp;IF(AND(E30=$S$9,F30=$U$6),A30,"")&amp;" "&amp;IF(AND(E31=$S$9,F31=$U$6),A31,"")&amp;" "&amp;IF(AND(E32=$S$9,F32=$U$6),A32,"")&amp;" "&amp;IF(AND(E33=$S$9,F33=$U$6),A33,"")&amp;" "&amp;IF(AND(E34=$S$9,F34=$U$6),A34,"")&amp;" "&amp;IF(AND(E35=$S$9,F35=$U$6),A35,"")&amp;" "&amp;IF(AND(E36=$S$9,F36=$U$6),A36,"")&amp;" "&amp;IF(AND(E37=$S$9,F37=$U$6),A37,"")&amp;" "&amp;IF(AND(E38=$S$9,F38=$U$6),A38,"")&amp;" "&amp;IF(AND(E39=$S$9,F39=$U$6),A39,"")&amp;" "&amp;IF(AND(E40=$S$9,F40=$U$6),A40,"")&amp;" "&amp;IF(AND(E41=$S$9,F41=$U$6),A41,"")&amp;" "&amp;IF(AND(E42=$S$9,F42=$U$6),A42,"")&amp;" "&amp;IF(AND(E43=$S$9,F43=$U$6),A43,"")&amp;" "&amp;IF(AND(E44=$S$9,F44=$U$6),A44,"")&amp;" "&amp;IF(AND(E45=$S$9,F45=$U$6),A45,"")&amp;" "&amp;IF(AND(E46=$S$9,F46=$U$6),A46,"")&amp;" "&amp;IF(AND(E47=$S$9,F47=$U$6),A47,"")&amp;" "&amp;IF(AND(E48=$S$9,F48=$U$6),A48,"")&amp;" "&amp;IF(AND(E49=$S$9,F49=$U$6),A49,"")&amp;" "&amp;IF(AND(E50=$S$9,F50=$U$6),A50,"")&amp;" "&amp;IF(AND(E51=$S$9,F51=$U$6),A51,"")&amp;" "&amp;IF(AND(E52=$S$9,F52=$U$6),A52,"")&amp;" "&amp;IF(AND(E53=$S$9,F53=$U$6),A53,"")&amp;" "&amp;IF(AND(E54=$S$9,F54=$U$6),A54,"")&amp;" "&amp;IF(AND(E55=$S$9,F55=$U$6),A55,"")&amp;" "&amp;IF(AND(E56=$S$9,F56=$U$6),A56,"")&amp;" "&amp;IF(AND(E57=$S$9,F57=$U$6),A57,"")&amp;" "&amp;IF(AND(E58=$S$9,F58=$U$6),A58,"")&amp;" "&amp;IF(AND(E59=$S$9,F59=$U$6),A59,"")&amp;" "&amp;IF(AND(E60=$S$9,F60=$U$6),A60,"")&amp;" "&amp;IF(AND(E61=$S$9,F61=$U$6),A61,"")&amp;" "&amp;IF(AND(E62=$S$9,F62=$U$6),A62,"")&amp;" "&amp;IF(AND(E63=$S$9,F63=$U$6),A63,"")&amp;" "&amp;IF(AND(E64=$S$9,F64=$U$6),A64,"")&amp;" "&amp;IF(AND(E65=$S$9,F65=$U$6),A65,"")&amp;" "&amp;IF(AND(E66=$S$9,F66=$U$6),A66,"")&amp;" "&amp;IF(AND(E67=$S$9,F67=$U$6),A67,"")&amp;" "&amp;IF(AND(E68=$S$9,F68=$U$6),A68,"")&amp;" "&amp;IF(AND(E69=$S$9,F69=$U$6),A69,"")&amp;" "&amp;IF(AND(E70=$S$9,F70=$U$6),A70,"")&amp;" "&amp;IF(AND(E71=$S$9,F71=$U$6),A71,"")&amp;" "&amp;IF(AND(E72=$S$9,F72=$U$6),A72,"")&amp;" "&amp;IF(AND(E73=$S$9,F73=$U$6),A73,"")&amp;" "&amp;IF(AND(E74=$S$9,F74=$U$6),A74,"")&amp;" "&amp;IF(AND(E75=$S$9,F75=$U$6),A75,"")</f>
        <v xml:space="preserve">        R1CID           R1GT                                                 </v>
      </c>
      <c r="M9" s="517" t="str">
        <f>+IF(AND(E7=$S$9,F7=$V$6),A7,"")&amp;" "&amp;IF(AND(E8=$S$9,F8=$V$6),A8,"")&amp;" "&amp;IF(AND(E9=$S$9,F9=$V$6),A9,"")&amp;" "&amp;IF(AND(E10=$S$9,F10=$V$6),A10,"")&amp;" "&amp;IF(AND(E11=$S$9,F11=$V$6),A11,"")&amp;" "&amp;IF(AND(E12=$S$9,F12=$V$6),A12,"")&amp;" "&amp;IF(AND(E13=$S$9,F13=$V$6),A13,"")&amp;" "&amp;IF(AND(E14=$S$9,F14=$V$6),A14,"")&amp;" "&amp;IF(AND(E15=$S$9,F15=$V$6),A15,"")&amp;" "&amp;IF(AND(E16=$S$9,F16=$V$6),A16,"")&amp;" "&amp;IF(AND(E17=$S$9,F17=$V$6),A17,"")&amp;" "&amp;IF(AND(E18=$S$9,F18=$V$6),A18,"")&amp;" "&amp;IF(AND(E19=$S$9,F19=$V$6),A19,"")&amp;" "&amp;IF(AND(E20=$S$9,F20=$V$6),A20,"")&amp;" "&amp;IF(AND(E21=$S$9,F21=$V$6),A21,"")&amp;" "&amp;IF(AND(E22=$S$9,F22=$V$6),A22,"")&amp;" "&amp;IF(AND(E23=$S$9,F23=$V$6),A23,"")&amp;" "&amp;IF(AND(E24=$S$9,F24=$V$6),A24,"")&amp;" "&amp;IF(AND(E25=$S$9,F25=$V$6),A25,"")&amp;" "&amp;IF(AND(E26=$S$9,F26=$V$6),A26,"")&amp;" "&amp;IF(AND(E27=$S$9,F27=$V$6),A27,"")&amp;" "&amp;IF(AND(E28=$S$9,F28=$V$6),A28,"")&amp;" "&amp;IF(AND(E29=$S$9,F29=$V$6),A29,"")&amp;" "&amp;IF(AND(E30=$S$9,F30=$V$6),A30,"")&amp;" "&amp;IF(AND(E31=$S$9,F31=$V$6),A31,"")&amp;" "&amp;IF(AND(E32=$S$9,F32=$V$6),A32,"")&amp;" "&amp;IF(AND(E33=$S$9,F33=$V$6),A33,"")&amp;" "&amp;IF(AND(E34=$S$9,F34=$V$6),A34,"")&amp;" "&amp;IF(AND(E35=$S$9,F35=$V$6),A35,"")&amp;" "&amp;IF(AND(E36=$S$9,F36=$V$6),A36,"")&amp;" "&amp;IF(AND(E37=$S$9,F37=$V$6),A37,"")&amp;" "&amp;IF(AND(E38=$S$9,F38=$V$6),A38,"")&amp;" "&amp;IF(AND(E39=$S$9,F39=$V$6),A39,"")&amp;" "&amp;IF(AND(E40=$S$9,F40=$V$6),A40,"")&amp;" "&amp;IF(AND(E41=$S$9,F41=$V$6),A41,"")&amp;" "&amp;IF(AND(E42=$S$9,F42=$V$6),A42,"")&amp;" "&amp;IF(AND(E43=$S$9,F43=$V$6),A43,"")&amp;" "&amp;IF(AND(E44=$S$9,F44=$V$6),A44,"")&amp;" "&amp;IF(AND(E45=$S$9,F45=$V$6),A45,"")&amp;" "&amp;IF(AND(E46=$S$9,F46=$V$6),A46,"")&amp;" "&amp;IF(AND(E47=$S$9,F47=$V$6),A47,"")&amp;" "&amp;IF(AND(E48=$S$9,F48=$V$6),A48,"")&amp;" "&amp;IF(AND(E49=$S$9,F49=$V$6),A49,"")&amp;" "&amp;IF(AND(E50=$S$9,F50=$V$6),A50,"")&amp;" "&amp;IF(AND(E51=$S$9,F51=$V$6),A51,"")&amp;" "&amp;IF(AND(E52=$S$9,F52=$V$6),A52,"")&amp;" "&amp;IF(AND(E53=$S$9,F53=$V$6),A53,"")&amp;" "&amp;IF(AND(E54=$S$9,F54=$V$6),A54,"")&amp;" "&amp;IF(AND(E55=$S$9,F55=$V$6),A55,"")&amp;" "&amp;IF(AND(E56=$S$9,F56=$V$6),A56,"")&amp;" "&amp;IF(AND(E57=$S$9,F57=$V$6),A57,"")&amp;" "&amp;IF(AND(E58=$S$9,F58=$V$6),A58,"")&amp;" "&amp;IF(AND(E59=$S$9,F59=$V$6),A59,"")&amp;" "&amp;IF(AND(E60=$S$9,F60=$V$6),A60,"")&amp;" "&amp;IF(AND(E61=$S$9,F61=$V$6),A61,"")&amp;" "&amp;IF(AND(E62=$S$9,F62=$V$6),A62,"")&amp;" "&amp;IF(AND(E63=$S$9,F63=$V$6),A63,"")&amp;" "&amp;IF(AND(E64=$S$9,F64=$V$6),A64,"")&amp;" "&amp;IF(AND(E65=$S$9,F65=$V$6),A65,"")&amp;" "&amp;IF(AND(E66=$S$9,F66=$V$6),A66,"")&amp;" "&amp;IF(AND(E67=$S$9,F67=$V$6),A67,"")&amp;" "&amp;IF(AND(E68=$S$9,F68=$V$6),A68,"")&amp;" "&amp;IF(AND(E69=$S$9,F69=$V$6),A69,"")&amp;" "&amp;IF(AND(E70=$S$9,F70=$V$6),A70,"")&amp;" "&amp;IF(AND(E71=$S$9,F71=$V$6),A71,"")&amp;" "&amp;IF(AND(E72=$S$9,F72=$V$6),A72,"")&amp;" "&amp;IF(AND(E73=$S$9,F73=$V$6),A73,"")&amp;" "&amp;IF(AND(E74=$S$9,F74=$V$6),A74,"")&amp;" "&amp;IF(AND(E75=$S$9,F75=$V$6),A75,"")</f>
        <v xml:space="preserve">R1AJ                                      R1GH             R1GIP                 </v>
      </c>
      <c r="N9" s="515" t="str">
        <f>+IF(AND(E7=$S$9,F7=$W$6),A7,"")&amp;" "&amp;IF(AND(E8=$S$9,F8=$W$6),A8,"")&amp;" "&amp;IF(AND(E9=$S$9,F9=$W$6),A9,"")&amp;" "&amp;IF(AND(E10=$S$9,F10=$W$6),A10,"")&amp;" "&amp;IF(AND(E11=$S$9,F11=$W$6),A11,"")&amp;" "&amp;IF(AND(E12=$S$9,F12=$W$6),A12,"")&amp;" "&amp;IF(AND(E13=$S$9,F13=$W$6),A13,"")&amp;" "&amp;IF(AND(E14=$S$9,F14=$W$6),A14,"")&amp;" "&amp;IF(AND(E15=$S$9,F15=$W$6),A15,"")&amp;" "&amp;IF(AND(E16=$S$9,F16=$W$6),A16,"")&amp;" "&amp;IF(AND(E17=$S$9,F17=$W$6),A17,"")&amp;" "&amp;IF(AND(E18=$S$9,F18=$W$6),A18,"")&amp;" "&amp;IF(AND(E19=$S$9,F19=$W$6),A19,"")&amp;" "&amp;IF(AND(E20=$S$9,F20=$W$6),A20,"")&amp;" "&amp;IF(AND(E21=$S$9,F21=$W$6),A21,"")&amp;" "&amp;IF(AND(E22=$S$9,F22=$W$6),A22,"")&amp;" "&amp;IF(AND(E23=$S$9,F23=$W$6),A23,"")&amp;" "&amp;IF(AND(E24=$S$9,F24=$W$6),A24,"")&amp;" "&amp;IF(AND(E25=$S$9,F25=$W$6),A25,"")&amp;" "&amp;IF(AND(E26=$S$9,F26=$W$6),A26,"")&amp;" "&amp;IF(AND(E27=$S$9,F27=$W$6),A27,"")&amp;" "&amp;IF(AND(E28=$S$9,F28=$W$6),A28,"")&amp;" "&amp;IF(AND(E29=$S$9,F29=$W$6),A29,"")&amp;" "&amp;IF(AND(E30=$S$9,F30=$W$6),A30,"")&amp;" "&amp;IF(AND(E31=$S$9,F31=$W$6),A31,"")&amp;" "&amp;IF(AND(E32=$S$9,F32=$W$6),A32,"")&amp;" "&amp;IF(AND(E33=$S$9,F33=$W$6),A33,"")&amp;" "&amp;IF(AND(E34=$S$9,F34=$W$6),A34,"")&amp;" "&amp;IF(AND(E35=$S$9,F35=$W$6),A35,"")&amp;" "&amp;IF(AND(E36=$S$9,F36=$W$6),A36,"")&amp;" "&amp;IF(AND(E37=$S$9,F37=$W$6),A37,"")&amp;" "&amp;IF(AND(E38=$S$9,F38=$W$6),A38,"")&amp;" "&amp;IF(AND(E39=$S$9,F39=$W$6),A39,"")&amp;" "&amp;IF(AND(E40=$S$9,F40=$W$6),A40,"")&amp;" "&amp;IF(AND(E41=$S$9,F41=$W$6),A41,"")&amp;" "&amp;IF(AND(E42=$S$9,F42=$W$6),A42,"")&amp;" "&amp;IF(AND(E43=$S$9,F43=$W$6),A43,"")&amp;" "&amp;IF(AND(E44=$S$9,F44=$W$6),A44,"")&amp;" "&amp;IF(AND(E45=$S$9,F45=$W$6),A45,"")&amp;" "&amp;IF(AND(E46=$S$9,F46=$W$6),A46,"")&amp;" "&amp;IF(AND(E47=$S$9,F47=$W$6),A47,"")&amp;" "&amp;IF(AND(E48=$S$9,F48=$W$6),A48,"")&amp;" "&amp;IF(AND(E49=$S$9,F49=$W$6),A49,"")&amp;" "&amp;IF(AND(E50=$S$9,F50=$W$6),A50,"")&amp;" "&amp;IF(AND(E51=$S$9,F51=$W$6),A51,"")&amp;" "&amp;IF(AND(E52=$S$9,F52=$W$6),A52,"")&amp;" "&amp;IF(AND(E53=$S$9,F53=$W$6),A53,"")&amp;" "&amp;IF(AND(E54=$S$9,F54=$W$6),A54,"")&amp;" "&amp;IF(AND(E55=$S$9,F55=$W$6),A55,"")&amp;" "&amp;IF(AND(E56=$S$9,F56=$W$6),A56,"")&amp;" "&amp;IF(AND(E57=$S$9,F57=$W$6),A57,"")&amp;" "&amp;IF(AND(E58=$S$9,F58=$W$6),A58,"")&amp;" "&amp;IF(AND(E59=$S$9,F59=$W$6),A59,"")&amp;" "&amp;IF(AND(E60=$S$9,F60=$W$6),A60,"")&amp;" "&amp;IF(AND(E61=$S$9,F61=$W$6),A61,"")&amp;" "&amp;IF(AND(E62=$S$9,F62=$W$6),A62,"")&amp;" "&amp;IF(AND(E63=$S$9,F63=$W$6),A63,"")&amp;" "&amp;IF(AND(E64=$S$9,F64=$W$6),A64,"")&amp;" "&amp;IF(AND(E65=$S$9,F65=$W$6),A65,"")&amp;" "&amp;IF(AND(E66=$S$9,F66=$W$6),A66,"")&amp;" "&amp;IF(AND(E67=$S$9,F67=$W$6),A67,"")&amp;" "&amp;IF(AND(E68=$S$9,F68=$W$6),A68,"")&amp;" "&amp;IF(AND(E69=$S$9,F69=$W$6),A69,"")&amp;" "&amp;IF(AND(E70=$S$9,F70=$W$6),A70,"")&amp;" "&amp;IF(AND(E71=$S$9,F71=$W$6),A71,"")&amp;" "&amp;IF(AND(E72=$S$9,F72=$W$6),A72,"")&amp;" "&amp;IF(AND(E73=$S$9,F73=$W$6),A73,"")&amp;" "&amp;IF(AND(E74=$S$9,F74=$W$6),A74,"")&amp;" "&amp;IF(AND(E75=$S$9,F75=$W$6),A75,"")</f>
        <v xml:space="preserve">     R6AJ                                          R2AB                     </v>
      </c>
      <c r="O9" s="516" t="str">
        <f>+IF(AND(E7=$S$9,F7=$X$6),A7,"")&amp;" "&amp;IF(AND(E8=$S$9,F8=$X$6),A8,"")&amp;" "&amp;IF(AND(E9=$S$9,F9=$X$6),A9,"")&amp;" "&amp;IF(AND(E10=$S$9,F10=$X$6),A10,"")&amp;" "&amp;IF(AND(E11=$S$9,F11=$X$6),A11,"")&amp;" "&amp;IF(AND(E12=$S$9,F12=$X$6),A12,"")&amp;" "&amp;IF(AND(E13=$S$9,F13=$X$6),A13,"")&amp;" "&amp;IF(AND(E14=$S$9,F14=$X$6),A14,"")&amp;" "&amp;IF(AND(E15=$S$9,F15=$X$6),A15,"")&amp;" "&amp;IF(AND(E16=$S$9,F16=$X$6),A16,"")&amp;" "&amp;IF(AND(E17=$S$9,F17=$X$6),A17,"")&amp;" "&amp;IF(AND(E18=$S$9,F18=$X$6),A18,"")&amp;" "&amp;IF(AND(E19=$S$9,F19=$X$6),A19,"")&amp;" "&amp;IF(AND(E20=$S$9,F20=$X$6),A20,"")&amp;" "&amp;IF(AND(E21=$S$9,F21=$X$6),A21,"")&amp;" "&amp;IF(AND(E22=$S$9,F22=$X$6),A22,"")&amp;" "&amp;IF(AND(E23=$S$9,F23=$X$6),A23,"")&amp;" "&amp;IF(AND(E24=$S$9,F24=$X$6),A24,"")&amp;" "&amp;IF(AND(E25=$S$9,F25=$X$6),A25,"")&amp;" "&amp;IF(AND(E26=$S$9,F26=$X$6),A26,"")&amp;" "&amp;IF(AND(E27=$S$9,F27=$X$6),A27,"")&amp;" "&amp;IF(AND(E28=$S$9,F28=$X$6),A28,"")&amp;" "&amp;IF(AND(E29=$S$9,F29=$X$6),A29,"")&amp;" "&amp;IF(AND(E30=$S$9,F30=$X$6),A30,"")&amp;" "&amp;IF(AND(E31=$S$9,F31=$X$6),A31,"")&amp;" "&amp;IF(AND(E32=$S$9,F32=$X$6),A32,"")&amp;" "&amp;IF(AND(E33=$S$9,F33=$X$6),A33,"")&amp;" "&amp;IF(AND(E34=$S$9,F34=$X$6),A34,"")&amp;" "&amp;IF(AND(E35=$S$9,F35=$X$6),A35,"")&amp;" "&amp;IF(AND(E36=$S$9,F36=$X$6),A36,"")&amp;" "&amp;IF(AND(E37=$S$9,F37=$X$6),A37,"")&amp;" "&amp;IF(AND(E38=$S$9,F38=$X$6),A38,"")&amp;" "&amp;IF(AND(E39=$S$9,F39=$X$6),A39,"")&amp;" "&amp;IF(AND(E40=$S$9,F40=$X$6),A40,"")&amp;" "&amp;IF(AND(E41=$S$9,F41=$X$6),A41,"")&amp;" "&amp;IF(AND(E42=$S$9,F42=$X$6),A42,"")&amp;" "&amp;IF(AND(E43=$S$9,F43=$X$6),A43,"")&amp;" "&amp;IF(AND(E44=$S$9,F44=$X$6),A44,"")&amp;" "&amp;IF(AND(E45=$S$9,F45=$X$6),A45,"")&amp;" "&amp;IF(AND(E46=$S$9,F46=$X$6),A46,"")&amp;" "&amp;IF(AND(E47=$S$9,F47=$X$6),A47,"")&amp;" "&amp;IF(AND(E48=$S$9,F48=$X$6),A48,"")&amp;" "&amp;IF(AND(E49=$S$9,F49=$X$6),A49,"")&amp;" "&amp;IF(AND(E50=$S$9,F50=$X$6),A50,"")&amp;" "&amp;IF(AND(E51=$S$9,F51=$X$6),A51,"")&amp;" "&amp;IF(AND(E52=$S$9,F52=$X$6),A52,"")&amp;" "&amp;IF(AND(E53=$S$9,F53=$X$6),A53,"")&amp;" "&amp;IF(AND(E54=$S$9,F54=$X$6),A54,"")&amp;" "&amp;IF(AND(E55=$S$9,F55=$X$6),A55,"")&amp;" "&amp;IF(AND(E56=$S$9,F56=$X$6),A56,"")&amp;" "&amp;IF(AND(E57=$S$9,F57=$X$6),A57,"")&amp;" "&amp;IF(AND(E58=$S$9,F58=$X$6),A58,"")&amp;" "&amp;IF(AND(E59=$S$9,F59=$X$6),A59,"")&amp;" "&amp;IF(AND(E60=$S$9,F60=$X$6),A60,"")&amp;" "&amp;IF(AND(E61=$S$9,F61=$X$6),A61,"")&amp;" "&amp;IF(AND(E62=$S$9,F62=$X$6),A62,"")&amp;" "&amp;IF(AND(E63=$S$9,F63=$X$6),A63,"")&amp;" "&amp;IF(AND(E64=$S$9,F64=$X$6),A64,"")&amp;" "&amp;IF(AND(E65=$S$9,F65=$X$6),A65,"")&amp;" "&amp;IF(AND(E66=$S$9,F66=$X$6),A66,"")&amp;" "&amp;IF(AND(E67=$S$9,F67=$X$6),A67,"")&amp;" "&amp;IF(AND(E68=$S$9,F68=$X$6),A68,"")&amp;" "&amp;IF(AND(E69=$S$9,F69=$X$6),A69,"")&amp;" "&amp;IF(AND(E70=$S$9,F70=$X$6),A70,"")&amp;" "&amp;IF(AND(E71=$S$9,F71=$X$6),A71,"")&amp;" "&amp;IF(AND(E72=$S$9,F72=$X$6),A72,"")&amp;" "&amp;IF(AND(E73=$S$9,F73=$X$6),A73,"")&amp;" "&amp;IF(AND(E74=$S$9,F74=$X$6),A74,"")&amp;" "&amp;IF(AND(E75=$S$9,F75=$X$6),A75,"")</f>
        <v xml:space="preserve">                                 R5GCT                                   </v>
      </c>
      <c r="P9" s="218"/>
      <c r="Q9" s="862"/>
      <c r="R9" s="221">
        <v>0.6</v>
      </c>
      <c r="S9" s="211" t="s">
        <v>670</v>
      </c>
      <c r="T9" s="223" t="s">
        <v>672</v>
      </c>
      <c r="U9" s="223" t="s">
        <v>672</v>
      </c>
      <c r="V9" s="223" t="s">
        <v>672</v>
      </c>
      <c r="W9" s="219" t="s">
        <v>687</v>
      </c>
      <c r="X9" s="220" t="s">
        <v>688</v>
      </c>
      <c r="Z9" s="207"/>
      <c r="AA9" s="207"/>
      <c r="AB9" s="214"/>
      <c r="AC9" s="224"/>
      <c r="AD9" s="225"/>
      <c r="AE9" s="222"/>
      <c r="AF9" s="222"/>
      <c r="AG9" s="222"/>
      <c r="AH9" s="222"/>
      <c r="AI9" s="226"/>
      <c r="AJ9" s="214"/>
      <c r="AK9" s="214"/>
    </row>
    <row r="10" spans="1:37" ht="157.5" customHeight="1" x14ac:dyDescent="0.25">
      <c r="A10" s="215" t="str">
        <f>'2 CONTEXTO E IDENTIFICACIÓN'!A11</f>
        <v>R4AJ</v>
      </c>
      <c r="B10" s="216"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268">
        <f>'5 VALORACIÓN DEL CONTROL'!T30</f>
        <v>0.24</v>
      </c>
      <c r="D10" s="268">
        <f>'5 VALORACIÓN DEL CONTROL'!U30</f>
        <v>0.44999999999999996</v>
      </c>
      <c r="E10" s="269" t="str">
        <f t="shared" si="0"/>
        <v>Baja</v>
      </c>
      <c r="F10" s="269" t="str">
        <f t="shared" si="1"/>
        <v>Moderado</v>
      </c>
      <c r="G10" s="216" t="str">
        <f t="shared" si="2"/>
        <v>Moderado</v>
      </c>
      <c r="H10" s="218"/>
      <c r="I10" s="805"/>
      <c r="J10" s="494" t="s">
        <v>665</v>
      </c>
      <c r="K10" s="518" t="str">
        <f>+IF(AND(E7=$S$10,F7=$T$6),A7,"")&amp;" "&amp;IF(AND(E8=$S$10,F8=$T$6),A8,"")&amp;" "&amp;IF(AND(E9=$S$10,F9=$T$6),A9,"")&amp;" "&amp;IF(AND(E10=$S$10,F10=$T$6),A10,"")&amp;" "&amp;IF(AND(E11=$S$10,F11=$T$6),A11,"")&amp;" "&amp;IF(AND(E12=$S$10,F12=$T$6),A12,"")&amp;" "&amp;IF(AND(E13=$S$10,F13=$T$6),A13,"")&amp;" "&amp;IF(AND(E14=$S$10,F14=$T$6),A14,"")&amp;" "&amp;IF(AND(E15=$S$10,F15=$T$6),A15,"")&amp;" "&amp;IF(AND(E16=$S$10,F16=$T$6),A16,"")&amp;" "&amp;IF(AND(E17=$S$10,F17=$T$6),A17,"")&amp;" "&amp;IF(AND(E18=$S$10,F18=$T$6),A18,"")&amp;" "&amp;IF(AND(E19=$S$10,F19=$T$6),A19,"")&amp;" "&amp;IF(AND(E20=$S$10,F20=$T$6),A20,"")&amp;" "&amp;IF(AND(E21=$S$10,F21=$T$6),A21,"")&amp;" "&amp;IF(AND(E22=$S$10,F22=$T$6),A22,"")&amp;" "&amp;IF(AND(E23=$S$10,F23=$T$6),A23,"")&amp;" "&amp;IF(AND(E24=$S$10,F24=$T$6),A24,"")&amp;" "&amp;IF(AND(E25=$S$10,F25=$T$6),A25,"")&amp;" "&amp;IF(AND(E26=$S$10,F26=$T$6),A26,"")&amp;" "&amp;IF(AND(E27=$S$10,F27=$T$6),A27,"")&amp;" "&amp;IF(AND(E28=$S$10,F28=$T$6),A28,"")&amp;" "&amp;IF(AND(E29=$S$10,F29=$T$6),A29,"")&amp;" "&amp;IF(AND(E30=$S$10,F30=$T$6),A30,"")&amp;" "&amp;IF(AND(E31=$S$10,F31=$T$6),A31,"")&amp;" "&amp;IF(AND(E32=$S$10,F32=$T$6),A32,"")&amp;" "&amp;IF(AND(E33=$S$10,F33=$T$6),A33,"")&amp;" "&amp;IF(AND(E34=$S$10,F34=$T$6),A34,"")&amp;" "&amp;IF(AND(E35=$S$10,F35=$T$6),A35,"")&amp;" "&amp;IF(AND(E36=$S$10,F36=$T$6),A36,"")&amp;" "&amp;IF(AND(E37=$S$10,F37=$T$6),A37,"")&amp;" "&amp;IF(AND(E38=$S$10,F38=$T$6),A38,"")&amp;" "&amp;IF(AND(E39=$S$10,F39=$T$6),A39,"")&amp;" "&amp;IF(AND(E40=$S$10,F40=$T$6),A40,"")&amp;" "&amp;IF(AND(E41=$S$10,F41=$T$6),A41,"")&amp;" "&amp;IF(AND(E42=$S$10,F42=$T$6),A42,"")&amp;" "&amp;IF(AND(E43=$S$10,F43=$T$6),A43,"")&amp;" "&amp;IF(AND(E44=$S$10,F44=$T$6),A44,"")&amp;" "&amp;IF(AND(E45=$S$10,F45=$T$6),A45,"")&amp;" "&amp;IF(AND(E46=$S$10,F46=$T$6),A46,"")&amp;" "&amp;IF(AND(E47=$S$10,F47=$T$6),A47,"")&amp;" "&amp;IF(AND(E48=$S$10,F48=$T$6),A48,"")&amp;" "&amp;IF(AND(E49=$S$10,F49=$T$6),A49,"")&amp;" "&amp;IF(AND(E50=$S$10,F50=$T$6),A50,"")&amp;" "&amp;IF(AND(E51=$S$10,F51=$T$6),A51,"")&amp;" "&amp;IF(AND(E52=$S$10,F52=$T$6),A52,"")&amp;" "&amp;IF(AND(E53=$S$10,F53=$T$6),A53,"")&amp;" "&amp;IF(AND(E54=$S$10,F54=$T$6),A54,"")&amp;" "&amp;IF(AND(E55=$S$10,F55=$T$6),A55,"")&amp;" "&amp;IF(AND(E56=$S$10,F56=$T$6),A56,"")&amp;" "&amp;IF(AND(E57=$S$10,F57=$T$6),A57,"")&amp;" "&amp;IF(AND(E58=$S$10,F58=$T$6),A58,"")&amp;" "&amp;IF(AND(E59=$S$10,F59=$T$6),A59,"")&amp;" "&amp;IF(AND(E60=$S$10,F60=$T$6),A60,"")&amp;" "&amp;IF(AND(E61=$S$10,F61=$T$6),A61,"")&amp;" "&amp;IF(AND(E62=$S$10,F62=$T$6),A62,"")&amp;" "&amp;IF(AND(E63=$S$10,F63=$T$6),A63,"")&amp;" "&amp;IF(AND(E64=$S$10,F64=$T$6),A64,"")&amp;" "&amp;IF(AND(E65=$S$10,F65=$T$6),A65,"")&amp;" "&amp;IF(AND(E66=$S$10,F66=$T$6),A66,"")&amp;" "&amp;IF(AND(E67=$S$10,F67=$T$6),A67,"")&amp;" "&amp;IF(AND(E68=$S$10,F68=$T$6),A68,"")&amp;" "&amp;IF(AND(E69=$S$10,F69=$T$6),A69,"")&amp;" "&amp;IF(AND(E70=$S$10,F70=$T$6),A70,"")&amp;" "&amp;IF(AND(E71=$S$10,F71=$T$6),A71,"")&amp;" "&amp;IF(AND(E72=$S$10,F72=$T$6),A72,"")&amp;" "&amp;IF(AND(E73=$S$10,F73=$T$6),A73,"")&amp;" "&amp;IF(AND(E74=$S$10,F74=$T$6),A74,"")&amp;" "&amp;IF(AND(E75=$S$10,F75=$T$6),A75,"")</f>
        <v xml:space="preserve">                                                                    </v>
      </c>
      <c r="L10" s="517" t="str">
        <f>+IF(AND(E7=$S$10,F7=$U$6),A7,"")&amp;" "&amp;IF(AND(E8=$S$10,F8=$U$6),A8,"")&amp;" "&amp;IF(AND(E9=$S$10,F9=$U$6),A9,"")&amp;" "&amp;IF(AND(E10=$S$10,F10=$U$6),A10,"")&amp;" "&amp;IF(AND(E11=$S$10,F11=$U$6),A11,"")&amp;" "&amp;IF(AND(E12=$S$10,F12=$U$6),A12,"")&amp;" "&amp;IF(AND(E13=$S$10,F13=$U$6),A13,"")&amp;" "&amp;IF(AND(E14=$S$10,F14=$U$6),A14,"")&amp;" "&amp;IF(AND(E15=$S$10,F15=$U$6),A15,"")&amp;" "&amp;IF(AND(E16=$S$10,F16=$U$6),A16,"")&amp;" "&amp;IF(AND(E17=$S$10,F17=$U$6),A17,"")&amp;" "&amp;IF(AND(E18=$S$10,F18=$U$6),A18,"")&amp;" "&amp;IF(AND(E19=$S$10,F19=$U$6),A19,"")&amp;" "&amp;IF(AND(E20=$S$10,F20=$U$6),A20,"")&amp;" "&amp;IF(AND(E21=$S$10,F21=$U$6),A21,"")&amp;" "&amp;IF(AND(E22=$S$10,F22=$U$6),A22,"")&amp;" "&amp;IF(AND(E23=$S$10,F23=$U$6),A23,"")&amp;" "&amp;IF(AND(E24=$S$10,F24=$U$6),A24,"")&amp;" "&amp;IF(AND(E25=$S$10,F25=$U$6),A25,"")&amp;" "&amp;IF(AND(E26=$S$10,F26=$U$6),A26,"")&amp;" "&amp;IF(AND(E27=$S$10,F27=$U$6),A27,"")&amp;" "&amp;IF(AND(E28=$S$10,F28=$U$6),A28,"")&amp;" "&amp;IF(AND(E29=$S$10,F29=$U$6),A29,"")&amp;" "&amp;IF(AND(E30=$S$10,F30=$U$6),A30,"")&amp;" "&amp;IF(AND(E31=$S$10,F31=$U$6),A31,"")&amp;" "&amp;IF(AND(E32=$S$10,F32=$U$6),A32,"")&amp;" "&amp;IF(AND(E33=$S$10,F33=$U$6),A33,"")&amp;" "&amp;IF(AND(E34=$S$10,F34=$U$6),A34,"")&amp;" "&amp;IF(AND(E35=$S$10,F35=$U$6),A35,"")&amp;" "&amp;IF(AND(E36=$S$10,F36=$U$6),A36,"")&amp;" "&amp;IF(AND(E37=$S$10,F37=$U$6),A37,"")&amp;" "&amp;IF(AND(E38=$S$10,F38=$U$6),A38,"")&amp;" "&amp;IF(AND(E39=$S$10,F39=$U$6),A39,"")&amp;" "&amp;IF(AND(E40=$S$10,F40=$U$6),A40,"")&amp;" "&amp;IF(AND(E41=$S$10,F41=$U$6),A41,"")&amp;" "&amp;IF(AND(E42=$S$10,F42=$U$6),A42,"")&amp;" "&amp;IF(AND(E43=$S$10,F43=$U$6),A43,"")&amp;" "&amp;IF(AND(E44=$S$10,F44=$U$6),A44,"")&amp;" "&amp;IF(AND(E45=$S$10,F45=$U$6),A45,"")&amp;" "&amp;IF(AND(E46=$S$10,F46=$U$6),A46,"")&amp;" "&amp;IF(AND(E47=$S$10,F47=$U$6),A47,"")&amp;" "&amp;IF(AND(E48=$S$10,F48=$U$6),A48,"")&amp;" "&amp;IF(AND(E49=$S$10,F49=$U$6),A49,"")&amp;" "&amp;IF(AND(E50=$S$10,F50=$U$6),A50,"")&amp;" "&amp;IF(AND(E51=$S$10,F51=$U$6),A51,"")&amp;" "&amp;IF(AND(E52=$S$10,F52=$U$6),A52,"")&amp;" "&amp;IF(AND(E53=$S$10,F53=$U$6),A53,"")&amp;" "&amp;IF(AND(E54=$S$10,F54=$U$6),A54,"")&amp;" "&amp;IF(AND(E55=$S$10,F55=$U$6),A55,"")&amp;" "&amp;IF(AND(E56=$S$10,F56=$U$6),A56,"")&amp;" "&amp;IF(AND(E57=$S$10,F57=$U$6),A57,"")&amp;" "&amp;IF(AND(E58=$S$10,F58=$U$6),A58,"")&amp;" "&amp;IF(AND(E59=$S$10,F59=$U$6),A59,"")&amp;" "&amp;IF(AND(E60=$S$10,F60=$U$6),A60,"")&amp;" "&amp;IF(AND(E61=$S$10,F61=$U$6),A61,"")&amp;" "&amp;IF(AND(E62=$S$10,F62=$U$6),A62,"")&amp;" "&amp;IF(AND(E63=$S$10,F63=$U$6),A63,"")&amp;" "&amp;IF(AND(E64=$S$10,F64=$U$6),A64,"")&amp;" "&amp;IF(AND(E65=$S$10,F65=$U$6),A65,"")&amp;" "&amp;IF(AND(E66=$S$10,F66=$U$6),A66,"")&amp;" "&amp;IF(AND(E67=$S$10,F67=$U$6),A67,"")&amp;" "&amp;IF(AND(E68=$S$10,F68=$U$6),A68,"")&amp;" "&amp;IF(AND(E69=$S$10,F69=$U$6),A69,"")&amp;" "&amp;IF(AND(E70=$S$10,F70=$U$6),A70,"")&amp;" "&amp;IF(AND(E71=$S$10,F71=$U$6),A71,"")&amp;" "&amp;IF(AND(E72=$S$10,F72=$U$6),A72,"")&amp;" "&amp;IF(AND(E73=$S$10,F73=$U$6),A73,"")&amp;" "&amp;IF(AND(E74=$S$10,F74=$U$6),A74,"")&amp;" "&amp;IF(AND(E75=$S$10,F75=$U$6),A75,"")</f>
        <v xml:space="preserve">             R1GC       R2GT    R6GT R7GT  R2GF R3GF                            R6GIP         R1GCI   </v>
      </c>
      <c r="M10" s="517" t="str">
        <f>+IF(AND(E7=$S$10,F7=$V$6),A7,"")&amp;" "&amp;IF(AND(E8=$S$10,F8=$V$6),A8,"")&amp;" "&amp;IF(AND(E9=$S$10,F9=$V$6),A9,"")&amp;" "&amp;IF(AND(E10=$S$10,F10=$V$6),A10,"")&amp;" "&amp;IF(AND(E11=$S$10,F11=$V$6),A11,"")&amp;" "&amp;IF(AND(E12=$S$10,F12=$V$6),A12,"")&amp;" "&amp;IF(AND(E13=$S$10,F13=$V$6),A13,"")&amp;" "&amp;IF(AND(E14=$S$10,F14=$V$6),A14,"")&amp;" "&amp;IF(AND(E15=$S$10,F15=$V$6),A15,"")&amp;" "&amp;IF(AND(E16=$S$10,F16=$V$6),A16,"")&amp;" "&amp;IF(AND(E17=$S$10,F17=$V$6),A17,"")&amp;" "&amp;IF(AND(E18=$S$10,F18=$V$6),A18,"")&amp;" "&amp;IF(AND(E19=$S$10,F19=$V$6),A19,"")&amp;" "&amp;IF(AND(E20=$S$10,F20=$V$6),A20,"")&amp;" "&amp;IF(AND(E21=$S$10,F21=$V$6),A21,"")&amp;" "&amp;IF(AND(E22=$S$10,F22=$V$6),A22,"")&amp;" "&amp;IF(AND(E23=$S$10,F23=$V$6),A23,"")&amp;" "&amp;IF(AND(E24=$S$10,F24=$V$6),A24,"")&amp;" "&amp;IF(AND(E25=$S$10,F25=$V$6),A25,"")&amp;" "&amp;IF(AND(E26=$S$10,F26=$V$6),A26,"")&amp;" "&amp;IF(AND(E27=$S$10,F27=$V$6),A27,"")&amp;" "&amp;IF(AND(E28=$S$10,F28=$V$6),A28,"")&amp;" "&amp;IF(AND(E29=$S$10,F29=$V$6),A29,"")&amp;" "&amp;IF(AND(E30=$S$10,F30=$V$6),A30,"")&amp;" "&amp;IF(AND(E31=$S$10,F31=$V$6),A31,"")&amp;" "&amp;IF(AND(E32=$S$10,F32=$V$6),A32,"")&amp;" "&amp;IF(AND(E33=$S$10,F33=$V$6),A33,"")&amp;" "&amp;IF(AND(E34=$S$10,F34=$V$6),A34,"")&amp;" "&amp;IF(AND(E35=$S$10,F35=$V$6),A35,"")&amp;" "&amp;IF(AND(E36=$S$10,F36=$V$6),A36,"")&amp;" "&amp;IF(AND(E37=$S$10,F37=$V$6),A37,"")&amp;" "&amp;IF(AND(E38=$S$10,F38=$V$6),A38,"")&amp;" "&amp;IF(AND(E39=$S$10,F39=$V$6),A39,"")&amp;" "&amp;IF(AND(E40=$S$10,F40=$V$6),A40,"")&amp;" "&amp;IF(AND(E41=$S$10,F41=$V$6),A41,"")&amp;" "&amp;IF(AND(E42=$S$10,F42=$V$6),A42,"")&amp;" "&amp;IF(AND(E43=$S$10,F43=$V$6),A43,"")&amp;" "&amp;IF(AND(E44=$S$10,F44=$V$6),A44,"")&amp;" "&amp;IF(AND(E45=$S$10,F45=$V$6),A45,"")&amp;" "&amp;IF(AND(E46=$S$10,F46=$V$6),A46,"")&amp;" "&amp;IF(AND(E47=$S$10,F47=$V$6),A47,"")&amp;" "&amp;IF(AND(E48=$S$10,F48=$V$6),A48,"")&amp;" "&amp;IF(AND(E49=$S$10,F49=$V$6),A49,"")&amp;" "&amp;IF(AND(E50=$S$10,F50=$V$6),A50,"")&amp;" "&amp;IF(AND(E51=$S$10,F51=$V$6),A51,"")&amp;" "&amp;IF(AND(E52=$S$10,F52=$V$6),A52,"")&amp;" "&amp;IF(AND(E53=$S$10,F53=$V$6),A53,"")&amp;" "&amp;IF(AND(E54=$S$10,F54=$V$6),A54,"")&amp;" "&amp;IF(AND(E55=$S$10,F55=$V$6),A55,"")&amp;" "&amp;IF(AND(E56=$S$10,F56=$V$6),A56,"")&amp;" "&amp;IF(AND(E57=$S$10,F57=$V$6),A57,"")&amp;" "&amp;IF(AND(E58=$S$10,F58=$V$6),A58,"")&amp;" "&amp;IF(AND(E59=$S$10,F59=$V$6),A59,"")&amp;" "&amp;IF(AND(E60=$S$10,F60=$V$6),A60,"")&amp;" "&amp;IF(AND(E61=$S$10,F61=$V$6),A61,"")&amp;" "&amp;IF(AND(E62=$S$10,F62=$V$6),A62,"")&amp;" "&amp;IF(AND(E63=$S$10,F63=$V$6),A63,"")&amp;" "&amp;IF(AND(E64=$S$10,F64=$V$6),A64,"")&amp;" "&amp;IF(AND(E65=$S$10,F65=$V$6),A65,"")&amp;" "&amp;IF(AND(E66=$S$10,F66=$V$6),A66,"")&amp;" "&amp;IF(AND(E67=$S$10,F67=$V$6),A67,"")&amp;" "&amp;IF(AND(E68=$S$10,F68=$V$6),A68,"")&amp;" "&amp;IF(AND(E69=$S$10,F69=$V$6),A69,"")&amp;" "&amp;IF(AND(E70=$S$10,F70=$V$6),A70,"")&amp;" "&amp;IF(AND(E71=$S$10,F71=$V$6),A71,"")&amp;" "&amp;IF(AND(E72=$S$10,F72=$V$6),A72,"")&amp;" "&amp;IF(AND(E73=$S$10,F73=$V$6),A73,"")&amp;" "&amp;IF(AND(E74=$S$10,F74=$V$6),A74,"")&amp;" "&amp;IF(AND(E75=$S$10,F75=$V$6),A75,"")</f>
        <v xml:space="preserve">   R4AJ    R2AR  R1DE R2DE                         R1GI     R3GH  R1GS R2GS R3GS R4GS       R2GIP R3GIP R4GIP R5GIP           R1GTS  </v>
      </c>
      <c r="N10" s="515" t="str">
        <f>+IF(AND(E7=$S$10,F7=$W$6),A7,"")&amp;" "&amp;IF(AND(E8=$S$10,F8=$W$6),A8,"")&amp;" "&amp;IF(AND(E9=$S$10,F9=$W$6),A9,"")&amp;" "&amp;IF(AND(E10=$S$10,F10=$W$6),A10,"")&amp;" "&amp;IF(AND(E11=$S$10,F11=$W$6),A11,"")&amp;" "&amp;IF(AND(E12=$S$10,F12=$W$6),A12,"")&amp;" "&amp;IF(AND(E13=$S$10,F13=$W$6),A13,"")&amp;" "&amp;IF(AND(E14=$S$10,F14=$W$6),A14,"")&amp;" "&amp;IF(AND(E15=$S$10,F15=$W$6),A15,"")&amp;" "&amp;IF(AND(E16=$S$10,F16=$W$6),A16,"")&amp;" "&amp;IF(AND(E17=$S$10,F17=$W$6),A17,"")&amp;" "&amp;IF(AND(E18=$S$10,F18=$W$6),A18,"")&amp;" "&amp;IF(AND(E19=$S$10,F19=$W$6),A19,"")&amp;" "&amp;IF(AND(E20=$S$10,F20=$W$6),A20,"")&amp;" "&amp;IF(AND(E21=$S$10,F21=$W$6),A21,"")&amp;" "&amp;IF(AND(E22=$S$10,F22=$W$6),A22,"")&amp;" "&amp;IF(AND(E23=$S$10,F23=$W$6),A23,"")&amp;" "&amp;IF(AND(E24=$S$10,F24=$W$6),A24,"")&amp;" "&amp;IF(AND(E25=$S$10,F25=$W$6),A25,"")&amp;" "&amp;IF(AND(E26=$S$10,F26=$W$6),A26,"")</f>
        <v xml:space="preserve">      R1AR        R1GE  R3GE   </v>
      </c>
      <c r="O10" s="516" t="str">
        <f>+IF(AND(E7=$S$10,F7=$X$6),A7,"")&amp;" "&amp;IF(AND(E8=$S$10,F8=$X$6),A8,"")&amp;" "&amp;IF(AND(E9=$S$10,F9=$X$6),A9,"")&amp;" "&amp;IF(AND(E10=$S$10,F10=$X$6),A10,"")&amp;" "&amp;IF(AND(E11=$S$10,F11=$X$6),A11,"")&amp;" "&amp;IF(AND(E12=$S$10,F12=$X$6),A12,"")&amp;" "&amp;IF(AND(E13=$S$10,F13=$X$6),A13,"")&amp;" "&amp;IF(AND(E14=$S$10,F14=$X$6),A14,"")&amp;" "&amp;IF(AND(E15=$S$10,F15=$X$6),A15,"")&amp;" "&amp;IF(AND(E16=$S$10,F16=$X$6),A16,"")&amp;" "&amp;IF(AND(E17=$S$10,F17=$X$6),A17,"")&amp;" "&amp;IF(AND(E18=$S$10,F18=$X$6),A18,"")&amp;" "&amp;IF(AND(E19=$S$10,F19=$X$6),A19,"")&amp;" "&amp;IF(AND(E20=$S$10,F20=$X$6),A20,"")&amp;" "&amp;IF(AND(E21=$S$10,F21=$X$6),A21,"")&amp;" "&amp;IF(AND(E22=$S$10,F22=$X$6),A22,"")&amp;" "&amp;IF(AND(E23=$S$10,F23=$X$6),A23,"")&amp;" "&amp;IF(AND(E24=$S$10,F24=$X$6),A24,"")&amp;" "&amp;IF(AND(E25=$S$10,F25=$X$6),A25,"")&amp;" "&amp;IF(AND(E26=$S$10,F26=$X$6),A26,"")&amp;" "&amp;IF(AND(E27=$S$10,F27=$X$6),A27,"")&amp;" "&amp;IF(AND(E28=$S$10,F28=$X$6),A28,"")&amp;" "&amp;IF(AND(E29=$S$10,F29=$X$6),A29,"")&amp;" "&amp;IF(AND(E30=$S$10,F30=$X$6),A30,"")&amp;" "&amp;IF(AND(E31=$S$10,F31=$X$6),A31,"")&amp;" "&amp;IF(AND(E32=$S$10,F32=$X$6),A32,"")&amp;" "&amp;IF(AND(E33=$S$10,F33=$X$6),A33,"")&amp;" "&amp;IF(AND(E34=$S$10,F34=$X$6),A34,"")&amp;" "&amp;IF(AND(E35=$S$10,F35=$X$6),A35,"")&amp;" "&amp;IF(AND(E36=$S$10,F36=$X$6),A36,"")&amp;" "&amp;IF(AND(E37=$S$10,F37=$X$6),A37,"")&amp;" "&amp;IF(AND(E38=$S$10,F38=$X$6),A38,"")&amp;" "&amp;IF(AND(E39=$S$10,F39=$X$6),A39,"")&amp;" "&amp;IF(AND(E40=$S$10,F40=$X$6),A40,"")&amp;" "&amp;IF(AND(E41=$S$10,F41=$X$6),A41,"")&amp;" "&amp;IF(AND(E42=$S$10,F42=$X$6),A42,"")&amp;" "&amp;IF(AND(E43=$S$10,F43=$X$6),A43,"")&amp;" "&amp;IF(AND(E44=$S$10,F44=$X$6),A44,"")&amp;" "&amp;IF(AND(E45=$S$10,F45=$X$6),A45,"")&amp;" "&amp;IF(AND(E46=$S$10,F46=$X$6),A46,"")&amp;" "&amp;IF(AND(E47=$S$10,F47=$X$6),A47,"")&amp;" "&amp;IF(AND(E48=$S$10,F48=$X$6),A48,"")&amp;" "&amp;IF(AND(E49=$S$10,F49=$X$6),A49,"")&amp;" "&amp;IF(AND(E50=$S$10,F50=$X$6),A50,"")&amp;" "&amp;IF(AND(E51=$S$10,F51=$X$6),A51,"")&amp;" "&amp;IF(AND(E52=$S$10,F52=$X$6),A52,"")&amp;" "&amp;IF(AND(E53=$S$10,F53=$X$6),A53,"")&amp;" "&amp;IF(AND(E54=$S$10,F54=$X$6),A54,"")&amp;" "&amp;IF(AND(E55=$S$10,F55=$X$6),A55,"")&amp;" "&amp;IF(AND(E56=$S$10,F56=$X$6),A56,"")&amp;" "&amp;IF(AND(E57=$S$10,F57=$X$6),A57,"")&amp;" "&amp;IF(AND(E58=$S$10,F58=$X$6),A58,"")&amp;" "&amp;IF(AND(E59=$S$10,F59=$X$6),A59,"")&amp;" "&amp;IF(AND(E60=$S$10,F60=$X$6),A60,"")&amp;" "&amp;IF(AND(E61=$S$10,F61=$X$6),A61,"")&amp;" "&amp;IF(AND(E62=$S$10,F62=$X$6),A62,"")&amp;" "&amp;IF(AND(E63=$S$10,F63=$X$6),A63,"")&amp;" "&amp;IF(AND(E64=$S$10,F64=$X$6),A64,"")&amp;" "&amp;IF(AND(E65=$S$10,F65=$X$6),A65,"")&amp;" "&amp;IF(AND(E66=$S$10,F66=$X$6),A66,"")&amp;" "&amp;IF(AND(E67=$S$10,F67=$X$6),A67,"")&amp;" "&amp;IF(AND(E68=$S$10,F68=$X$6),A68,"")&amp;" "&amp;IF(AND(E69=$S$10,F69=$X$6),A69,"")&amp;" "&amp;IF(AND(E70=$S$10,F70=$X$6),A70,"")&amp;" "&amp;IF(AND(E71=$S$10,F71=$X$6),A71,"")&amp;" "&amp;IF(AND(E72=$S$10,F72=$X$6),A72,"")&amp;" "&amp;IF(AND(E73=$S$10,F73=$X$6),A73,"")&amp;" "&amp;IF(AND(E74=$S$10,F74=$X$6),A74,"")&amp;" "&amp;IF(AND(E75=$S$10,F75=$X$6),A75,"")</f>
        <v xml:space="preserve">                              R2GCT  R4GCT  R1GJ                                  </v>
      </c>
      <c r="P10" s="218"/>
      <c r="Q10" s="862"/>
      <c r="R10" s="221">
        <v>0.4</v>
      </c>
      <c r="S10" s="211" t="s">
        <v>665</v>
      </c>
      <c r="T10" s="227" t="s">
        <v>689</v>
      </c>
      <c r="U10" s="223" t="s">
        <v>672</v>
      </c>
      <c r="V10" s="223" t="s">
        <v>672</v>
      </c>
      <c r="W10" s="219" t="s">
        <v>687</v>
      </c>
      <c r="X10" s="220" t="s">
        <v>688</v>
      </c>
      <c r="Z10" s="207"/>
      <c r="AA10" s="207"/>
      <c r="AB10" s="214"/>
      <c r="AC10" s="224"/>
      <c r="AD10" s="225"/>
      <c r="AE10" s="222"/>
      <c r="AF10" s="222"/>
      <c r="AG10" s="222"/>
      <c r="AH10" s="226"/>
      <c r="AI10" s="222"/>
      <c r="AJ10" s="214"/>
      <c r="AK10" s="214"/>
    </row>
    <row r="11" spans="1:37" ht="157.5" customHeight="1" thickBot="1" x14ac:dyDescent="0.3">
      <c r="A11" s="215" t="str">
        <f>'2 CONTEXTO E IDENTIFICACIÓN'!A12</f>
        <v>R5AJ</v>
      </c>
      <c r="B11" s="216"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268">
        <f>'5 VALORACIÓN DEL CONTROL'!T36</f>
        <v>0.56000000000000005</v>
      </c>
      <c r="D11" s="268">
        <f>'5 VALORACIÓN DEL CONTROL'!U36</f>
        <v>0.2</v>
      </c>
      <c r="E11" s="269" t="str">
        <f t="shared" si="0"/>
        <v>Media</v>
      </c>
      <c r="F11" s="269" t="str">
        <f t="shared" si="1"/>
        <v>Leve</v>
      </c>
      <c r="G11" s="216" t="str">
        <f t="shared" si="2"/>
        <v>Moderado</v>
      </c>
      <c r="H11" s="218"/>
      <c r="I11" s="806"/>
      <c r="J11" s="496" t="s">
        <v>660</v>
      </c>
      <c r="K11" s="519" t="str">
        <f>+IF(AND(E7=$S$11,F7=$T$6),A7,"")&amp;" "&amp;IF(AND(E8=$S$11,F8=$T$6),A8,"")&amp;" "&amp;IF(AND(E9=$S$11,F9=$T$6),A9,"")&amp;" "&amp;IF(AND(E10=$S$11,F10=$T$6),A10,"")&amp;" "&amp;IF(AND(E11=$S$11,F11=$T$6),A11,"")&amp;" "&amp;IF(AND(E12=$S$11,F12=$T$6),A12,"")&amp;" "&amp;IF(AND(E13=$S$11,F13=$T$6),A13,"")&amp;" "&amp;IF(AND(E14=$S$11,F14=$T$6),A14,"")&amp;" "&amp;IF(AND(E15=$S$11,F15=$T$6),A15,"")&amp;" "&amp;IF(AND(E16=$S$11,F16=$T$6),A16,"")&amp;" "&amp;IF(AND(E17=$S$11,F17=$T$6),A17,"")&amp;" "&amp;IF(AND(E18=$S$11,F18=$T$6),A18,"")&amp;" "&amp;IF(AND(E19=$S$11,F19=$T$6),A19,"")&amp;" "&amp;IF(AND(E20=$S$11,F20=$T$6),A20,"")&amp;" "&amp;IF(AND(E21=$S$11,F21=$T$6),A21,"")&amp;" "&amp;IF(AND(E22=$S$11,F22=$T$6),A22,"")&amp;" "&amp;IF(AND(E23=$S$11,F23=$T$6),A23,"")&amp;" "&amp;IF(AND(E24=$S$11,F24=$T$6),A24,"")&amp;" "&amp;IF(AND(E25=$S$11,F25=$T$6),A25,"")&amp;" "&amp;IF(AND(E26=$S$11,F26=$T$6),A26,"")&amp;" "&amp;IF(AND(E27=$S$11,F27=$T$6),A27,"")&amp;" "&amp;IF(AND(E28=$S$11,F28=$T$6),A28,"")&amp;" "&amp;IF(AND(E29=$S$11,F29=$T$6),A29,"")&amp;" "&amp;IF(AND(E30=$S$11,F30=$T$6),A30,"")&amp;" "&amp;IF(AND(E31=$S$11,F31=$T$6),A31,"")&amp;" "&amp;IF(AND(E32=$S$11,F32=$T$6),A32,"")&amp;" "&amp;IF(AND(E33=$S$11,F33=$T$6),A33,"")&amp;" "&amp;IF(AND(E34=$S$11,F34=$T$6),A34,"")&amp;" "&amp;IF(AND(E35=$S$11,F35=$T$6),A35,"")&amp;" "&amp;IF(AND(E36=$S$11,F36=$T$6),A36,"")&amp;" "&amp;IF(AND(E37=$S$11,F37=$T$6),A37,"")&amp;" "&amp;IF(AND(E38=$S$11,F38=$T$6),A38,"")&amp;" "&amp;IF(AND(E39=$S$11,F39=$T$6),A39,"")&amp;" "&amp;IF(AND(E40=$S$11,F40=$T$6),A40,"")&amp;" "&amp;IF(AND(E41=$S$11,F41=$T$6),A41,"")&amp;" "&amp;IF(AND(E42=$S$11,F42=$T$6),A42,"")&amp;" "&amp;IF(AND(E43=$S$11,F43=$T$6),A43,"")&amp;" "&amp;IF(AND(E44=$S$11,F44=$T$6),A44,"")&amp;" "&amp;IF(AND(E45=$S$11,F45=$T$6),A45,"")&amp;" "&amp;IF(AND(E46=$S$11,F46=$T$6),A46,"")&amp;" "&amp;IF(AND(E47=$S$11,F47=$T$6),A47,"")&amp;" "&amp;IF(AND(E48=$S$11,F48=$T$6),A48,"")&amp;" "&amp;IF(AND(E49=$S$11,F49=$T$6),A49,"")&amp;" "&amp;IF(AND(E50=$S$11,F50=$T$6),A50,"")&amp;" "&amp;IF(AND(E51=$S$11,F51=$T$6),A51,"")&amp;" "&amp;IF(AND(E52=$S$11,F52=$T$6),A52,"")&amp;" "&amp;IF(AND(E53=$S$11,F53=$T$6),A53,"")&amp;" "&amp;IF(AND(E54=$S$11,F54=$T$6),A54,"")&amp;" "&amp;IF(AND(E55=$S$11,F55=$T$6),A55,"")&amp;" "&amp;IF(AND(E56=$S$11,F56=$T$6),A56,"")&amp;" "&amp;IF(AND(E57=$S$11,F57=$T$6),A57,"")&amp;" "&amp;IF(AND(E58=$S$11,F58=$T$6),A58,"")&amp;" "&amp;IF(AND(E59=$S$11,F59=$T$6),A59,"")&amp;" "&amp;IF(AND(E60=$S$11,F60=$T$6),A60,"")&amp;" "&amp;IF(AND(E61=$S$11,F61=$T$6),A61,"")&amp;" "&amp;IF(AND(E62=$S$11,F62=$T$6),A62,"")&amp;" "&amp;IF(AND(E63=$S$11,F63=$T$6),A63,"")&amp;" "&amp;IF(AND(E64=$S$11,F64=$T$6),A64,"")&amp;" "&amp;IF(AND(E65=$S$11,F65=$T$6),A65,"")&amp;" "&amp;IF(AND(E66=$S$11,F66=$T$6),A66,"")&amp;" "&amp;IF(AND(E67=$S$11,F67=$T$6),A67,"")&amp;" "&amp;IF(AND(E68=$S$11,F68=$T$6),A68,"")&amp;" "&amp;IF(AND(E69=$S$11,F69=$T$6),A69,"")&amp;" "&amp;IF(AND(E70=$S$11,F70=$T$6),A70,"")&amp;" "&amp;IF(AND(E71=$S$11,F71=$T$6),A71,"")&amp;" "&amp;IF(AND(E72=$S$11,F72=$T$6),A72,"")&amp;" "&amp;IF(AND(E73=$S$11,F73=$T$6),A73,"")&amp;" "&amp;IF(AND(E74=$S$11,F74=$T$6),A74,"")&amp;" "&amp;IF(AND(E75=$S$11,F75=$T$6),A75,"")</f>
        <v xml:space="preserve">  R3AJ                                                                  </v>
      </c>
      <c r="L11" s="519" t="str">
        <f>+IF(AND(E7=$S$11,F7=$U$6),A7,"")&amp;" "&amp;IF(AND(E8=$S$11,F8=$U$6),A8,"")&amp;" "&amp;IF(AND(E9=$S$11,F9=$U$6),A9,"")&amp;" "&amp;IF(AND(E10=$S$11,F10=$U$6),A10,"")&amp;" "&amp;IF(AND(E11=$S$11,F11=$U$6),A11,"")&amp;" "&amp;IF(AND(E12=$S$11,F12=$U$6),A12,"")&amp;" "&amp;IF(AND(E13=$S$11,F13=$U$6),A13,"")&amp;" "&amp;IF(AND(E14=$S$11,F14=$U$6),A14,"")&amp;" "&amp;IF(AND(E15=$S$11,F15=$U$6),A15,"")&amp;" "&amp;IF(AND(E16=$S$11,F16=$U$6),A16,"")&amp;" "&amp;IF(AND(E17=$S$11,F17=$U$6),A17,"")&amp;" "&amp;IF(AND(E18=$S$11,F18=$U$6),A18,"")&amp;" "&amp;IF(AND(E19=$S$11,F19=$U$6),A19,"")&amp;" "&amp;IF(AND(E20=$S$11,F20=$U$6),A20,"")&amp;" "&amp;IF(AND(E21=$S$11,F21=$U$6),A21,"")&amp;" "&amp;IF(AND(E22=$S$11,F22=$U$6),A22,"")&amp;" "&amp;IF(AND(E23=$S$11,F23=$U$6),A23,"")&amp;" "&amp;IF(AND(E24=$S$11,F24=$U$6),A24,"")&amp;" "&amp;IF(AND(E25=$S$11,F25=$U$6),A25,"")&amp;" "&amp;IF(AND(E26=$S$11,F26=$U$6),A26,"")&amp;" "&amp;IF(AND(E27=$S$11,F27=$U$6),A27,"")&amp;" "&amp;IF(AND(E28=$S$11,F28=$U$6),A28,"")&amp;" "&amp;IF(AND(E29=$S$11,F29=$U$6),A29,"")&amp;" "&amp;IF(AND(E30=$S$11,F30=$U$6),A30,"")&amp;" "&amp;IF(AND(E31=$S$11,F31=$U$6),A31,"")&amp;" "&amp;IF(AND(E32=$S$11,F32=$U$6),A32,"")&amp;" "&amp;IF(AND(E33=$S$11,F33=$U$6),A33,"")&amp;" "&amp;IF(AND(E34=$S$11,F34=$U$6),A34,"")&amp;" "&amp;IF(AND(E35=$S$11,F35=$U$6),A35,"")&amp;" "&amp;IF(AND(E36=$S$11,F36=$U$6),A36,"")&amp;" "&amp;IF(AND(E37=$S$11,F37=$U$6),A37,"")&amp;" "&amp;IF(AND(E38=$S$11,F38=$U$6),A38,"")&amp;" "&amp;IF(AND(E39=$S$11,F39=$U$6),A39,"")&amp;" "&amp;IF(AND(E40=$S$11,F40=$U$6),A40,"")&amp;" "&amp;IF(AND(E41=$S$11,F41=$U$6),A41,"")&amp;" "&amp;IF(AND(E42=$S$11,F42=$U$6),A42,"")&amp;" "&amp;IF(AND(E43=$S$11,F43=$U$6),A43,"")&amp;" "&amp;IF(AND(E44=$S$11,F44=$U$6),A44,"")&amp;" "&amp;IF(AND(E45=$S$11,F45=$U$6),A45,"")&amp;" "&amp;IF(AND(E46=$S$11,F46=$U$6),A46,"")&amp;" "&amp;IF(AND(E47=$S$11,F47=$U$6),A47,"")&amp;" "&amp;IF(AND(E48=$S$11,F48=$U$6),A48,"")&amp;" "&amp;IF(AND(E49=$S$11,F49=$U$6),A49,"")&amp;" "&amp;IF(AND(E50=$S$11,F50=$U$6),A50,"")&amp;" "&amp;IF(AND(E51=$S$11,F51=$U$6),A51,"")&amp;" "&amp;IF(AND(E52=$S$11,F52=$U$6),A52,"")&amp;" "&amp;IF(AND(E53=$S$11,F53=$U$6),A53,"")&amp;" "&amp;IF(AND(E54=$S$11,F54=$U$6),A54,"")&amp;" "&amp;IF(AND(E55=$S$11,F55=$U$6),A55,"")&amp;" "&amp;IF(AND(E56=$S$11,F56=$U$6),A56,"")&amp;" "&amp;IF(AND(E57=$S$11,F57=$U$6),A57,"")&amp;" "&amp;IF(AND(E58=$S$11,F58=$U$6),A58,"")&amp;" "&amp;IF(AND(E59=$S$11,F59=$U$6),A59,"")&amp;" "&amp;IF(AND(E60=$S$11,F60=$U$6),A60,"")&amp;" "&amp;IF(AND(E61=$S$11,F61=$U$6),A61,"")&amp;" "&amp;IF(AND(E62=$S$11,F62=$U$6),A62,"")&amp;" "&amp;IF(AND(E63=$S$11,F63=$U$6),A63,"")&amp;" "&amp;IF(AND(E64=$S$11,F64=$U$6),A64,"")&amp;" "&amp;IF(AND(E65=$S$11,F65=$U$6),A65,"")&amp;" "&amp;IF(AND(E66=$S$11,F66=$U$6),A66,"")&amp;" "&amp;IF(AND(E67=$S$11,F67=$U$6),A67,"")&amp;" "&amp;IF(AND(E68=$S$11,F68=$U$6),A68,"")&amp;" "&amp;IF(AND(E69=$S$11,F69=$U$6),A69,"")&amp;" "&amp;IF(AND(E70=$S$11,F70=$U$6),A70,"")&amp;" "&amp;IF(AND(E71=$S$11,F71=$U$6),A71,"")&amp;" "&amp;IF(AND(E72=$S$11,F72=$U$6),A72,"")&amp;" "&amp;IF(AND(E73=$S$11,F73=$U$6),A73,"")&amp;" "&amp;IF(AND(E74=$S$11,F74=$U$6),A74,"")&amp;" "&amp;IF(AND(E75=$S$11,F75=$U$6),A75,"")</f>
        <v xml:space="preserve"> R2AJ                R1GD R1GRF   R3GT R4GT R5GT   R1GF                                          </v>
      </c>
      <c r="M11" s="520" t="str">
        <f>+IF(AND(E7=$S$11,F7=$V$6),A7,"")&amp;" "&amp;IF(AND(E8=$S$11,F8=$V$6),A8,"")&amp;" "&amp;IF(AND(E9=$S$11,F9=$V$6),A9,"")&amp;" "&amp;IF(AND(E10=$S$11,F10=$V$6),A10,"")&amp;" "&amp;IF(AND(E11=$S$11,F11=$V$6),A11,"")&amp;" "&amp;IF(AND(E12=$S$11,F12=$V$6),A12,"")&amp;" "&amp;IF(AND(E13=$S$11,F13=$V$6),A13,"")&amp;" "&amp;IF(AND(E14=$S$11,F14=$V$6),A14,"")&amp;" "&amp;IF(AND(E15=$S$11,F15=$V$6),A15,"")&amp;" "&amp;IF(AND(E16=$S$11,F16=$V$6),A16,"")&amp;" "&amp;IF(AND(E17=$S$11,F17=$V$6),A17,"")&amp;" "&amp;IF(AND(E18=$S$11,F18=$V$6),A18,"")&amp;" "&amp;IF(AND(E19=$S$11,F19=$V$6),A19,"")&amp;" "&amp;IF(AND(E20=$S$11,F20=$V$6),A20,"")&amp;" "&amp;IF(AND(E21=$S$11,F21=$V$6),A21,"")&amp;" "&amp;IF(AND(E22=$S$11,F22=$V$6),A22,"")&amp;" "&amp;IF(AND(E23=$S$11,F23=$V$6),A23,"")&amp;" "&amp;IF(AND(E24=$S$11,F24=$V$6),A24,"")&amp;" "&amp;IF(AND(E25=$S$11,F25=$V$6),A25,"")&amp;" "&amp;IF(AND(E26=$S$11,F26=$V$6),A26,"")&amp;" "&amp;IF(AND(E27=$S$11,F27=$V$6),A27,"")&amp;" "&amp;IF(AND(E28=$S$11,F28=$V$6),A28,"")&amp;" "&amp;IF(AND(E29=$S$11,F29=$V$6),A29,"")&amp;" "&amp;IF(AND(E30=$S$11,F30=$V$6),A30,"")&amp;" "&amp;IF(AND(E31=$S$11,F31=$V$6),A31,"")&amp;" "&amp;IF(AND(E32=$S$11,F32=$V$6),A32,"")&amp;" "&amp;IF(AND(E33=$S$11,F33=$V$6),A33,"")&amp;" "&amp;IF(AND(E34=$S$11,F34=$V$6),A34,"")&amp;" "&amp;IF(AND(E35=$S$11,F35=$V$6),A35,"")&amp;" "&amp;IF(AND(E36=$S$11,F36=$V$6),A36,"")&amp;" "&amp;IF(AND(E37=$S$11,F37=$V$6),A37,"")&amp;" "&amp;IF(AND(E38=$S$11,F38=$V$6),A38,"")&amp;" "&amp;IF(AND(E39=$S$11,F39=$V$6),A39,"")&amp;" "&amp;IF(AND(E40=$S$11,F40=$V$6),A40,"")&amp;" "&amp;IF(AND(E41=$S$11,F41=$V$6),A41,"")&amp;" "&amp;IF(AND(E42=$S$11,F42=$V$6),A42,"")&amp;" "&amp;IF(AND(E43=$S$11,F43=$V$6),A43,"")&amp;" "&amp;IF(AND(E44=$S$11,F44=$V$6),A44,"")&amp;" "&amp;IF(AND(E45=$S$11,F45=$V$6),A45,"")&amp;" "&amp;IF(AND(E46=$S$11,F46=$V$6),A46,"")&amp;" "&amp;IF(AND(E47=$S$11,F47=$V$6),A47,"")&amp;" "&amp;IF(AND(E48=$S$11,F48=$V$6),A48,"")&amp;" "&amp;IF(AND(E49=$S$11,F49=$V$6),A49,"")&amp;" "&amp;IF(AND(E50=$S$11,F50=$V$6),A50,"")&amp;" "&amp;IF(AND(E51=$S$11,F51=$V$6),A51,"")&amp;" "&amp;IF(AND(E52=$S$11,F52=$V$6),A52,"")&amp;" "&amp;IF(AND(E53=$S$11,F53=$V$6),A53,"")&amp;" "&amp;IF(AND(E54=$S$11,F54=$V$6),A54,"")&amp;" "&amp;IF(AND(E55=$S$11,F55=$V$6),A55,"")&amp;" "&amp;IF(AND(E56=$S$11,F56=$V$6),A56,"")&amp;" "&amp;IF(AND(E57=$S$11,F57=$V$6),A57,"")&amp;" "&amp;IF(AND(E58=$S$11,F58=$V$6),A58,"")&amp;" "&amp;IF(AND(E59=$S$11,F59=$V$6),A59,"")&amp;" "&amp;IF(AND(E60=$S$11,F60=$V$6),A60,"")&amp;" "&amp;IF(AND(E61=$S$11,F61=$V$6),A61,"")&amp;" "&amp;IF(AND(E62=$S$11,F62=$V$6),A62,"")&amp;" "&amp;IF(AND(E63=$S$11,F63=$V$6),A63,"")&amp;" "&amp;IF(AND(E64=$S$11,F64=$V$6),A64,"")&amp;" "&amp;IF(AND(E65=$S$11,F65=$V$6),A65,"")&amp;" "&amp;IF(AND(E66=$S$11,F66=$V$6),A66,"")&amp;" "&amp;IF(AND(E67=$S$11,F67=$V$6),A67,"")&amp;" "&amp;IF(AND(E68=$S$11,F68=$V$6),A68,"")&amp;" "&amp;IF(AND(E69=$S$11,F69=$V$6),A69,"")&amp;" "&amp;IF(AND(E70=$S$11,F70=$V$6),A70,"")&amp;" "&amp;IF(AND(E71=$S$11,F71=$V$6),A71,"")&amp;" "&amp;IF(AND(E72=$S$11,F72=$V$6),A72,"")&amp;" "&amp;IF(AND(E73=$S$11,F73=$V$6),A73,"")&amp;" "&amp;IF(AND(E74=$S$11,F74=$V$6),A74,"")&amp;" "&amp;IF(AND(E75=$S$11,F75=$V$6),A75,"")</f>
        <v xml:space="preserve">            R3FI                             R4GH                          R2GTS </v>
      </c>
      <c r="N11" s="521" t="str">
        <f>+IF(AND(E7=$S$11,F7=$W$6),A7,"")&amp;" "&amp;IF(AND(E8=$S$11,F8=$W$6),A8,"")&amp;" "&amp;IF(AND(E9=$S$11,F9=$W$6),A9,"")&amp;" "&amp;IF(AND(E10=$S$11,F10=$W$6),A10,"")&amp;" "&amp;IF(AND(E11=$S$11,F11=$W$6),A11,"")&amp;" "&amp;IF(AND(E12=$S$11,F12=$W$6),A12,"")&amp;" "&amp;IF(AND(E13=$S$11,F13=$W$6),A13,"")&amp;" "&amp;IF(AND(E14=$S$11,F14=$W$6),A14,"")&amp;" "&amp;IF(AND(E15=$S$11,F15=$W$6),A15,"")&amp;" "&amp;IF(AND(E16=$S$11,F16=$W$6),A16,"")&amp;" "&amp;IF(AND(E17=$S$11,F17=$W$6),A17,"")&amp;" "&amp;IF(AND(E18=$S$11,F18=$W$6),A18,"")&amp;" "&amp;IF(AND(E19=$S$11,F19=$W$6),A19,"")&amp;" "&amp;IF(AND(E20=$S$11,F20=$W$6),A20,"")&amp;" "&amp;IF(AND(E21=$S$11,F21=$W$6),A21,"")&amp;" "&amp;IF(AND(E22=$S$11,F22=$W$6),A22,"")&amp;" "&amp;IF(AND(E23=$S$11,F23=$W$6),A23,"")&amp;" "&amp;IF(AND(E24=$S$11,F24=$W$6),A24,"")&amp;" "&amp;IF(AND(E25=$S$11,F25=$W$6),A25,"")&amp;" "&amp;IF(AND(E26=$S$11,F26=$W$6),A26,"")&amp;" "&amp;IF(AND(E27=$S$11,F27=$W$6),A27,"")&amp;" "&amp;IF(AND(E28=$S$11,F28=$W$6),A28,"")&amp;" "&amp;IF(AND(E29=$S$11,F29=$W$6),A29,"")&amp;" "&amp;IF(AND(E30=$S$11,F30=$W$6),A30,"")&amp;" "&amp;IF(AND(E31=$S$11,F31=$W$6),A31,"")&amp;" "&amp;IF(AND(E32=$S$11,F32=$W$6),A32,"")&amp;" "&amp;IF(AND(E33=$S$11,F33=$W$6),A33,"")&amp;" "&amp;IF(AND(E34=$S$11,F34=$W$6),A34,"")&amp;" "&amp;IF(AND(E35=$S$11,F35=$W$6),A35,"")&amp;" "&amp;IF(AND(E36=$S$11,F36=$W$6),A36,"")&amp;" "&amp;IF(AND(E37=$S$11,F37=$W$6),A37,"")&amp;" "&amp;IF(AND(E38=$S$11,F38=$W$6),A38,"")&amp;" "&amp;IF(AND(E39=$S$11,F39=$W$6),A39,"")&amp;" "&amp;IF(AND(E40=$S$11,F40=$W$6),A40,"")&amp;" "&amp;IF(AND(E41=$S$11,F41=$W$6),A41,"")&amp;" "&amp;IF(AND(E42=$S$11,F42=$W$6),A42,"")&amp;" "&amp;IF(AND(E43=$S$11,F43=$W$6),A43,"")&amp;" "&amp;IF(AND(E44=$S$11,F44=$W$6),A44,"")&amp;" "&amp;IF(AND(E45=$S$11,F45=$W$6),A45,"")&amp;" "&amp;IF(AND(E46=$S$11,F46=$W$6),A46,"")&amp;" "&amp;IF(AND(E47=$S$11,F47=$W$6),A47,"")&amp;" "&amp;IF(AND(E48=$S$11,F48=$W$6),A48,"")&amp;" "&amp;IF(AND(E49=$S$11,F49=$W$6),A49,"")&amp;" "&amp;IF(AND(E50=$S$11,F50=$W$6),A50,"")&amp;" "&amp;IF(AND(E51=$S$11,F51=$W$6),A51,"")&amp;" "&amp;IF(AND(E52=$S$11,F52=$W$6),A52,"")&amp;" "&amp;IF(AND(E53=$S$11,F53=$W$6),A53,"")&amp;" "&amp;IF(AND(E54=$S$11,F54=$W$6),A54,"")&amp;" "&amp;IF(AND(E55=$S$11,F55=$W$6),A55,"")&amp;" "&amp;IF(AND(E56=$S$11,F56=$W$6),A56,"")&amp;" "&amp;IF(AND(E57=$S$11,F57=$W$6),A57,"")&amp;" "&amp;IF(AND(E58=$S$11,F58=$W$6),A58,"")&amp;" "&amp;IF(AND(E59=$S$11,F59=$W$6),A59,"")&amp;" "&amp;IF(AND(E60=$S$11,F60=$W$6),A60,"")&amp;" "&amp;IF(AND(E61=$S$11,F61=$W$6),A61,"")&amp;" "&amp;IF(AND(E62=$S$11,F62=$W$6),A62,"")&amp;" "&amp;IF(AND(E63=$S$11,F63=$W$6),A63,"")&amp;" "&amp;IF(AND(E64=$S$11,F64=$W$6),A64,"")&amp;" "&amp;IF(AND(E65=$S$11,F65=$W$6),A65,"")&amp;" "&amp;IF(AND(E66=$S$11,F66=$W$6),A66,"")&amp;" "&amp;IF(AND(E67=$S$11,F67=$W$6),A67,"")&amp;" "&amp;IF(AND(E68=$S$11,F68=$W$6),A68,"")&amp;" "&amp;IF(AND(E69=$S$11,F69=$W$6),A69,"")&amp;" "&amp;IF(AND(E70=$S$11,F70=$W$6),A70,"")&amp;" "&amp;IF(AND(E71=$S$11,F71=$W$6),A71,"")&amp;" "&amp;IF(AND(E72=$S$11,F72=$W$6),A72,"")&amp;" "&amp;IF(AND(E73=$S$11,F73=$W$6),A73,"")&amp;" "&amp;IF(AND(E74=$S$11,F74=$W$6),A74,"")&amp;" "&amp;IF(AND(E75=$S$11,F75=$W$6),A75,"")</f>
        <v xml:space="preserve">           R2FI    R2GE                                                     </v>
      </c>
      <c r="O11" s="522" t="str">
        <f>+IF(AND(E7=$S$11,F7=$X$6),A7,"")&amp;" "&amp;IF(AND(E8=$S$11,F8=$X$6),A8,"")&amp;" "&amp;IF(AND(E9=$S$11,F9=$X$6),A9,"")&amp;" "&amp;IF(AND(E10=$S$11,F10=$X$6),A10,"")&amp;" "&amp;IF(AND(E11=$S$11,F11=$X$6),A11,"")&amp;" "&amp;IF(AND(E12=$S$11,F12=$X$6),A12,"")&amp;" "&amp;IF(AND(E13=$S$11,F13=$X$6),A13,"")&amp;" "&amp;IF(AND(E14=$S$11,F14=$X$6),A14,"")&amp;" "&amp;IF(AND(E15=$S$11,F15=$X$6),A15,"")&amp;" "&amp;IF(AND(E16=$S$11,F16=$X$6),A16,"")&amp;" "&amp;IF(AND(E17=$S$11,F17=$X$6),A17,"")&amp;" "&amp;IF(AND(E18=$S$11,F18=$X$6),A18,"")&amp;" "&amp;IF(AND(E19=$S$11,F19=$X$6),A19,"")&amp;" "&amp;IF(AND(E20=$S$11,F20=$X$6),A20,"")&amp;" "&amp;IF(AND(E21=$S$11,F21=$X$6),A21,"")&amp;" "&amp;IF(AND(E22=$S$11,F22=$X$6),A22,"")&amp;" "&amp;IF(AND(E23=$S$11,F23=$X$6),A23,"")&amp;" "&amp;IF(AND(E24=$S$11,F24=$X$6),A24,"")&amp;" "&amp;IF(AND(E25=$S$11,F25=$X$6),A25,"")&amp;" "&amp;IF(AND(E26=$S$11,F26=$X$6),A26,"")&amp;" "&amp;IF(AND(E27=$S$11,F27=$X$6),A27,"")&amp;" "&amp;IF(AND(E28=$S$11,F28=$X$6),A28,"")&amp;" "&amp;IF(AND(E29=$S$11,F29=$X$6),A29,"")&amp;" "&amp;IF(AND(E30=$S$11,F30=$X$6),A30,"")&amp;" "&amp;IF(AND(E31=$S$11,F31=$X$6),A31,"")&amp;" "&amp;IF(AND(E32=$S$11,F32=$X$6),A32,"")&amp;" "&amp;IF(AND(E33=$S$11,F33=$X$6),A33,"")&amp;" "&amp;IF(AND(E34=$S$11,F34=$X$6),A34,"")&amp;" "&amp;IF(AND(E35=$S$11,F35=$X$6),A35,"")&amp;" "&amp;IF(AND(E36=$S$11,F36=$X$6),A36,"")&amp;" "&amp;IF(AND(E37=$S$11,F37=$X$6),A37,"")&amp;" "&amp;IF(AND(E38=$S$11,F38=$X$6),A38,"")&amp;" "&amp;IF(AND(E39=$S$11,F39=$X$6),A39,"")&amp;" "&amp;IF(AND(E40=$S$11,F40=$X$6),A40,"")&amp;" "&amp;IF(AND(E41=$S$11,F41=$X$6),A41,"")&amp;" "&amp;IF(AND(E42=$S$11,F42=$X$6),A42,"")&amp;" "&amp;IF(AND(E43=$S$11,F43=$X$6),A43,"")&amp;" "&amp;IF(AND(E44=$S$11,F44=$X$6),A44,"")&amp;" "&amp;IF(AND(E45=$S$11,F45=$X$6),A45,"")&amp;" "&amp;IF(AND(E46=$S$11,F46=$X$6),A46,"")&amp;" "&amp;IF(AND(E47=$S$11,F47=$X$6),A47,"")&amp;" "&amp;IF(AND(E48=$S$11,F48=$X$6),A48,"")&amp;" "&amp;IF(AND(E49=$S$11,F49=$X$6),A49,"")&amp;" "&amp;IF(AND(E50=$S$11,F50=$X$6),A50,"")&amp;" "&amp;IF(AND(E51=$S$11,F51=$X$6),A51,"")&amp;" "&amp;IF(AND(E52=$S$11,F52=$X$6),A52,"")&amp;" "&amp;IF(AND(E53=$S$11,F53=$X$6),A53,"")&amp;" "&amp;IF(AND(E54=$S$11,F54=$X$6),A54,"")&amp;" "&amp;IF(AND(E55=$S$11,F55=$X$6),A55,"")&amp;" "&amp;IF(AND(E56=$S$11,F56=$X$6),A56,"")&amp;" "&amp;IF(AND(E57=$S$11,F57=$X$6),A57,"")&amp;" "&amp;IF(AND(E58=$S$11,F58=$X$6),A58,"")&amp;" "&amp;IF(AND(E59=$S$11,F59=$X$6),A59,"")&amp;" "&amp;IF(AND(E60=$S$11,F60=$X$6),A60,"")&amp;" "&amp;IF(AND(E61=$S$11,F61=$X$6),A61,"")&amp;" "&amp;IF(AND(E62=$S$11,F62=$X$6),A62,"")&amp;" "&amp;IF(AND(E63=$S$11,F63=$X$6),A63,"")&amp;" "&amp;IF(AND(E64=$S$11,F64=$X$6),A64,"")&amp;" "&amp;IF(AND(E65=$S$11,F65=$X$6),A65,"")&amp;" "&amp;IF(AND(E66=$S$11,F66=$X$6),A66,"")&amp;" "&amp;IF(AND(E67=$S$11,F67=$X$6),A67,"")&amp;" "&amp;IF(AND(E68=$S$11,F68=$X$6),A68,"")&amp;" "&amp;IF(AND(E69=$S$11,F69=$X$6),A69,"")&amp;" "&amp;IF(AND(E70=$S$11,F70=$X$6),A70,"")&amp;" "&amp;IF(AND(E71=$S$11,F71=$X$6),A71,"")&amp;" "&amp;IF(AND(E72=$S$11,F72=$X$6),A72,"")&amp;" "&amp;IF(AND(E73=$S$11,F73=$X$6),A73,"")&amp;" "&amp;IF(AND(E74=$S$11,F74=$X$6),A74,"")&amp;" "&amp;IF(AND(E75=$S$11,F75=$X$6),A75,"")</f>
        <v xml:space="preserve">                                                                    </v>
      </c>
      <c r="P11" s="218"/>
      <c r="Q11" s="863"/>
      <c r="R11" s="233">
        <v>0.2</v>
      </c>
      <c r="S11" s="228" t="s">
        <v>660</v>
      </c>
      <c r="T11" s="229" t="s">
        <v>689</v>
      </c>
      <c r="U11" s="229" t="s">
        <v>689</v>
      </c>
      <c r="V11" s="230" t="s">
        <v>672</v>
      </c>
      <c r="W11" s="231" t="s">
        <v>687</v>
      </c>
      <c r="X11" s="232" t="s">
        <v>688</v>
      </c>
      <c r="Z11" s="207"/>
      <c r="AA11" s="207"/>
      <c r="AB11" s="214"/>
      <c r="AC11" s="224"/>
      <c r="AD11" s="225"/>
      <c r="AE11" s="222"/>
      <c r="AF11" s="222"/>
      <c r="AG11" s="222"/>
      <c r="AH11" s="234"/>
      <c r="AI11" s="222"/>
      <c r="AJ11" s="214"/>
      <c r="AK11" s="214"/>
    </row>
    <row r="12" spans="1:37" ht="30.9" customHeight="1" x14ac:dyDescent="0.25">
      <c r="A12" s="215" t="str">
        <f>'2 CONTEXTO E IDENTIFICACIÓN'!A13</f>
        <v>R6AJ</v>
      </c>
      <c r="B12" s="216" t="str">
        <f>+'2 CONTEXTO E IDENTIFICACIÓN'!E13</f>
        <v>Posibilidad de afectación reputacional por una queja de un grupo de valor debido a fallas en la calidad en la prestación del servicio  de atención en el programa Distrital de Justicia Juvenil Restaurativa</v>
      </c>
      <c r="C12" s="268">
        <f>'5 VALORACIÓN DEL CONTROL'!T42</f>
        <v>0.6</v>
      </c>
      <c r="D12" s="268">
        <f>'5 VALORACIÓN DEL CONTROL'!U42</f>
        <v>0.8</v>
      </c>
      <c r="E12" s="269" t="str">
        <f t="shared" si="0"/>
        <v>Media</v>
      </c>
      <c r="F12" s="269" t="str">
        <f t="shared" si="1"/>
        <v>Mayor</v>
      </c>
      <c r="G12" s="216" t="str">
        <f t="shared" si="2"/>
        <v>Alto</v>
      </c>
      <c r="H12" s="218"/>
      <c r="I12" s="504"/>
      <c r="J12" s="504"/>
      <c r="K12" s="504"/>
      <c r="L12" s="504"/>
      <c r="M12" s="504"/>
      <c r="N12" s="504"/>
      <c r="O12" s="504"/>
      <c r="P12" s="218"/>
      <c r="X12" s="343"/>
      <c r="Z12" s="207"/>
      <c r="AA12" s="207"/>
      <c r="AB12" s="214"/>
      <c r="AC12" s="224"/>
      <c r="AD12" s="225"/>
      <c r="AE12" s="222"/>
      <c r="AF12" s="222"/>
      <c r="AG12" s="222"/>
      <c r="AH12" s="222"/>
      <c r="AI12" s="222"/>
      <c r="AJ12" s="214"/>
      <c r="AK12" s="214"/>
    </row>
    <row r="13" spans="1:37" ht="30.9" customHeight="1" x14ac:dyDescent="0.25">
      <c r="A13" s="215" t="str">
        <f>'2 CONTEXTO E IDENTIFICACIÓN'!A14</f>
        <v>R1AR</v>
      </c>
      <c r="B13" s="216" t="str">
        <f>+'2 CONTEXTO E IDENTIFICACIÓN'!E14</f>
        <v>Posibilidad de afectación reputacional por sanciones de entes de control  debido a responder PQRSDF fuera de los tiempos de ley</v>
      </c>
      <c r="C13" s="268">
        <f>'5 VALORACIÓN DEL CONTROL'!T48</f>
        <v>0.36</v>
      </c>
      <c r="D13" s="268">
        <f>'5 VALORACIÓN DEL CONTROL'!U48</f>
        <v>0.8</v>
      </c>
      <c r="E13" s="269" t="str">
        <f t="shared" si="0"/>
        <v>Baja</v>
      </c>
      <c r="F13" s="269" t="str">
        <f t="shared" si="1"/>
        <v>Mayor</v>
      </c>
      <c r="G13" s="216" t="str">
        <f t="shared" si="2"/>
        <v>Alto</v>
      </c>
      <c r="H13" s="218"/>
      <c r="I13" s="504"/>
      <c r="J13" s="504"/>
      <c r="K13" s="504"/>
      <c r="L13" s="504"/>
      <c r="M13" s="504"/>
      <c r="N13" s="504"/>
      <c r="O13" s="504"/>
      <c r="P13" s="218"/>
      <c r="T13" s="200" t="s">
        <v>690</v>
      </c>
      <c r="V13" s="207"/>
      <c r="W13" s="207"/>
      <c r="X13" s="378"/>
      <c r="Y13" s="207"/>
      <c r="Z13" s="207"/>
      <c r="AA13" s="207"/>
      <c r="AB13" s="214"/>
      <c r="AC13" s="224"/>
      <c r="AD13" s="214"/>
      <c r="AE13" s="225"/>
      <c r="AF13" s="225"/>
      <c r="AG13" s="225"/>
      <c r="AH13" s="225"/>
      <c r="AI13" s="225"/>
      <c r="AJ13" s="214"/>
      <c r="AK13" s="214"/>
    </row>
    <row r="14" spans="1:37" ht="30.9" customHeight="1" x14ac:dyDescent="0.25">
      <c r="A14" s="215" t="str">
        <f>'2 CONTEXTO E IDENTIFICACIÓN'!A15</f>
        <v>R2AR</v>
      </c>
      <c r="B14" s="216" t="str">
        <f>+'2 CONTEXTO E IDENTIFICACIÓN'!E15</f>
        <v>Posibilidad de afectación reputacional por sanciones de entes de control  debido a publicación extemporánea de informes de PQRSDF en la pagina web de la entidad</v>
      </c>
      <c r="C14" s="268">
        <f>'5 VALORACIÓN DEL CONTROL'!T54</f>
        <v>0.24</v>
      </c>
      <c r="D14" s="268">
        <f>'5 VALORACIÓN DEL CONTROL'!U54</f>
        <v>0.6</v>
      </c>
      <c r="E14" s="269" t="str">
        <f t="shared" si="0"/>
        <v>Baja</v>
      </c>
      <c r="F14" s="269" t="str">
        <f t="shared" si="1"/>
        <v>Moderado</v>
      </c>
      <c r="G14" s="216" t="str">
        <f t="shared" si="2"/>
        <v>Moderado</v>
      </c>
      <c r="H14" s="218"/>
      <c r="I14" s="504"/>
      <c r="J14" s="504"/>
      <c r="K14" s="504"/>
      <c r="L14" s="504"/>
      <c r="M14" s="504"/>
      <c r="N14" s="504"/>
      <c r="O14" s="504"/>
      <c r="P14" s="218"/>
      <c r="T14" s="235" t="s">
        <v>688</v>
      </c>
      <c r="V14" s="207"/>
      <c r="W14" s="207"/>
      <c r="X14" s="378"/>
      <c r="Y14" s="207"/>
      <c r="Z14" s="207"/>
      <c r="AA14" s="207"/>
      <c r="AB14" s="214"/>
      <c r="AC14" s="214"/>
      <c r="AD14" s="214"/>
      <c r="AE14" s="222"/>
      <c r="AF14" s="222"/>
      <c r="AG14" s="222"/>
      <c r="AH14" s="222"/>
      <c r="AI14" s="222"/>
      <c r="AJ14" s="214"/>
      <c r="AK14" s="214"/>
    </row>
    <row r="15" spans="1:37" ht="30.9" customHeight="1" x14ac:dyDescent="0.25">
      <c r="A15" s="215" t="str">
        <f>'2 CONTEXTO E IDENTIFICACIÓN'!A16</f>
        <v>R1CID</v>
      </c>
      <c r="B15" s="216" t="str">
        <f>+'2 CONTEXTO E IDENTIFICACIÓN'!E16</f>
        <v>Posibilidad de afectación reputacional y económica por demandas de parte de los particulares o vencimiento de los términos debido a procesos disciplinarios desarrollados y fallados sin cumplir con los parámetros de ley.</v>
      </c>
      <c r="C15" s="268">
        <f>'5 VALORACIÓN DEL CONTROL'!T60</f>
        <v>0.48</v>
      </c>
      <c r="D15" s="268">
        <f>'5 VALORACIÓN DEL CONTROL'!U60</f>
        <v>0.4</v>
      </c>
      <c r="E15" s="269" t="str">
        <f t="shared" si="0"/>
        <v>Media</v>
      </c>
      <c r="F15" s="269" t="str">
        <f t="shared" si="1"/>
        <v>Menor</v>
      </c>
      <c r="G15" s="216" t="str">
        <f t="shared" si="2"/>
        <v>Moderado</v>
      </c>
      <c r="H15" s="218"/>
      <c r="I15" s="504"/>
      <c r="J15" s="504"/>
      <c r="K15" s="504"/>
      <c r="L15" s="504"/>
      <c r="M15" s="504"/>
      <c r="N15" s="504"/>
      <c r="O15" s="504"/>
      <c r="P15" s="218"/>
      <c r="T15" s="219" t="s">
        <v>687</v>
      </c>
      <c r="U15" s="207"/>
      <c r="V15" s="207"/>
      <c r="W15" s="207"/>
      <c r="X15" s="378"/>
      <c r="Y15" s="207"/>
      <c r="Z15" s="207"/>
      <c r="AA15" s="207"/>
      <c r="AB15" s="214"/>
      <c r="AC15" s="214"/>
      <c r="AD15" s="214"/>
      <c r="AE15" s="222"/>
      <c r="AF15" s="222"/>
      <c r="AG15" s="222"/>
      <c r="AH15" s="222"/>
      <c r="AI15" s="222"/>
      <c r="AJ15" s="214"/>
      <c r="AK15" s="214"/>
    </row>
    <row r="16" spans="1:37" ht="30.9" customHeight="1" x14ac:dyDescent="0.25">
      <c r="A16" s="215" t="str">
        <f>'2 CONTEXTO E IDENTIFICACIÓN'!A17</f>
        <v>R1DE</v>
      </c>
      <c r="B16" s="216"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C16" s="268">
        <f>'5 VALORACIÓN DEL CONTROL'!T66</f>
        <v>0.36</v>
      </c>
      <c r="D16" s="268">
        <f>'5 VALORACIÓN DEL CONTROL'!U66</f>
        <v>0.6</v>
      </c>
      <c r="E16" s="269" t="str">
        <f t="shared" si="0"/>
        <v>Baja</v>
      </c>
      <c r="F16" s="269" t="str">
        <f t="shared" si="1"/>
        <v>Moderado</v>
      </c>
      <c r="G16" s="216" t="str">
        <f t="shared" si="2"/>
        <v>Moderado</v>
      </c>
      <c r="H16" s="218"/>
      <c r="I16" s="504"/>
      <c r="J16" s="504"/>
      <c r="K16" s="504"/>
      <c r="L16" s="504"/>
      <c r="M16" s="504"/>
      <c r="N16" s="504"/>
      <c r="O16" s="504"/>
      <c r="P16" s="218"/>
      <c r="S16" s="236"/>
      <c r="T16" s="223" t="s">
        <v>672</v>
      </c>
      <c r="U16" s="236"/>
      <c r="V16" s="236"/>
      <c r="W16" s="236"/>
      <c r="X16" s="379"/>
      <c r="Y16" s="236"/>
      <c r="Z16" s="236"/>
      <c r="AA16" s="236"/>
      <c r="AB16" s="214"/>
      <c r="AC16" s="214"/>
      <c r="AD16" s="237"/>
      <c r="AE16" s="237"/>
      <c r="AF16" s="237"/>
      <c r="AG16" s="237"/>
      <c r="AH16" s="237"/>
      <c r="AI16" s="237"/>
      <c r="AJ16" s="214"/>
      <c r="AK16" s="214"/>
    </row>
    <row r="17" spans="1:37" ht="30.9" customHeight="1" x14ac:dyDescent="0.25">
      <c r="A17" s="215" t="str">
        <f>'2 CONTEXTO E IDENTIFICACIÓN'!A18</f>
        <v>R2DE</v>
      </c>
      <c r="B17" s="216" t="str">
        <f>+'2 CONTEXTO E IDENTIFICACIÓN'!E18</f>
        <v>Posibilidad de afectación reputacional por sanciones de entes de control debido a falencias en la Calidad de la información  sobre la ejecucion de los proyectos de inversion.</v>
      </c>
      <c r="C17" s="268">
        <f>'5 VALORACIÓN DEL CONTROL'!T72</f>
        <v>0.36</v>
      </c>
      <c r="D17" s="268">
        <f>'5 VALORACIÓN DEL CONTROL'!U72</f>
        <v>0.6</v>
      </c>
      <c r="E17" s="269" t="str">
        <f t="shared" si="0"/>
        <v>Baja</v>
      </c>
      <c r="F17" s="269" t="str">
        <f t="shared" si="1"/>
        <v>Moderado</v>
      </c>
      <c r="G17" s="216" t="str">
        <f t="shared" si="2"/>
        <v>Moderado</v>
      </c>
      <c r="H17" s="218"/>
      <c r="I17" s="504"/>
      <c r="J17" s="504"/>
      <c r="K17" s="504"/>
      <c r="L17" s="504"/>
      <c r="M17" s="504"/>
      <c r="N17" s="504"/>
      <c r="O17" s="504"/>
      <c r="P17" s="218"/>
      <c r="S17" s="236"/>
      <c r="T17" s="227" t="s">
        <v>689</v>
      </c>
      <c r="X17" s="343"/>
      <c r="Z17" s="236"/>
      <c r="AA17" s="236"/>
      <c r="AB17" s="214"/>
      <c r="AC17" s="214"/>
      <c r="AD17" s="214"/>
      <c r="AE17" s="222"/>
      <c r="AF17" s="222"/>
      <c r="AG17" s="222"/>
      <c r="AH17" s="222"/>
      <c r="AI17" s="222"/>
      <c r="AJ17" s="214"/>
      <c r="AK17" s="214"/>
    </row>
    <row r="18" spans="1:37" ht="30.9" customHeight="1" x14ac:dyDescent="0.25">
      <c r="A18" s="215" t="str">
        <f>'2 CONTEXTO E IDENTIFICACIÓN'!A19</f>
        <v>R2FI</v>
      </c>
      <c r="B18" s="216"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268">
        <f>'5 VALORACIÓN DEL CONTROL'!T78</f>
        <v>1.5551999999999996E-2</v>
      </c>
      <c r="D18" s="268">
        <f>'5 VALORACIÓN DEL CONTROL'!U78</f>
        <v>0.8</v>
      </c>
      <c r="E18" s="269" t="str">
        <f t="shared" si="0"/>
        <v>Muy Baja</v>
      </c>
      <c r="F18" s="269" t="str">
        <f t="shared" si="1"/>
        <v>Mayor</v>
      </c>
      <c r="G18" s="216" t="str">
        <f t="shared" si="2"/>
        <v>Alto</v>
      </c>
      <c r="H18" s="218"/>
      <c r="I18" s="504"/>
      <c r="J18" s="504"/>
      <c r="K18" s="504"/>
      <c r="L18" s="504"/>
      <c r="M18" s="504"/>
      <c r="N18" s="504"/>
      <c r="O18" s="504"/>
      <c r="P18" s="218"/>
      <c r="Q18" s="239"/>
      <c r="R18" s="239"/>
      <c r="S18" s="236"/>
      <c r="X18" s="343"/>
      <c r="Z18" s="236"/>
      <c r="AA18" s="236"/>
      <c r="AB18" s="214"/>
      <c r="AC18" s="214"/>
      <c r="AD18" s="214"/>
      <c r="AE18" s="222"/>
      <c r="AF18" s="222"/>
      <c r="AG18" s="222"/>
      <c r="AH18" s="222"/>
      <c r="AI18" s="222"/>
      <c r="AJ18" s="214"/>
      <c r="AK18" s="214"/>
    </row>
    <row r="19" spans="1:37" ht="30.9" customHeight="1" x14ac:dyDescent="0.25">
      <c r="A19" s="215" t="str">
        <f>'2 CONTEXTO E IDENTIFICACIÓN'!A20</f>
        <v>R3FI</v>
      </c>
      <c r="B19" s="216" t="str">
        <f>+'2 CONTEXTO E IDENTIFICACIÓN'!E20</f>
        <v xml:space="preserve">Posibilidad de afectación reputacional por queja de un grupo de valor debido a fallas en la formulacion de planes institucionales en materia de MIPG </v>
      </c>
      <c r="C19" s="268">
        <f>'5 VALORACIÓN DEL CONTROL'!T84</f>
        <v>0.12</v>
      </c>
      <c r="D19" s="268">
        <f>'5 VALORACIÓN DEL CONTROL'!U84</f>
        <v>0.6</v>
      </c>
      <c r="E19" s="269" t="str">
        <f t="shared" si="0"/>
        <v>Muy Baja</v>
      </c>
      <c r="F19" s="269" t="str">
        <f t="shared" si="1"/>
        <v>Moderado</v>
      </c>
      <c r="G19" s="216" t="str">
        <f t="shared" si="2"/>
        <v>Moderado</v>
      </c>
      <c r="H19" s="218"/>
      <c r="I19" s="504"/>
      <c r="J19" s="504"/>
      <c r="K19" s="504"/>
      <c r="L19" s="504"/>
      <c r="M19" s="504"/>
      <c r="N19" s="504"/>
      <c r="O19" s="504"/>
      <c r="P19" s="218"/>
      <c r="Q19" s="239"/>
      <c r="R19" s="239"/>
      <c r="S19" s="240"/>
      <c r="X19" s="343"/>
      <c r="Z19" s="236"/>
      <c r="AA19" s="236"/>
      <c r="AB19" s="214"/>
      <c r="AC19" s="234"/>
      <c r="AD19" s="234"/>
      <c r="AE19" s="234"/>
      <c r="AF19" s="234"/>
      <c r="AG19" s="234"/>
      <c r="AH19" s="234"/>
      <c r="AI19" s="222"/>
      <c r="AJ19" s="214"/>
      <c r="AK19" s="214"/>
    </row>
    <row r="20" spans="1:37" ht="30.9" customHeight="1" x14ac:dyDescent="0.25">
      <c r="A20" s="215" t="str">
        <f>'2 CONTEXTO E IDENTIFICACIÓN'!A21</f>
        <v>R1GC</v>
      </c>
      <c r="B20" s="216" t="str">
        <f>+'2 CONTEXTO E IDENTIFICACIÓN'!E21</f>
        <v xml:space="preserve">Posibilidad de afectación reputacional por sanciones de entes de control y/o quejas de un grupo de valor  debido a  publicación no autorizada que genere desinformación en la opinión pública	</v>
      </c>
      <c r="C20" s="268">
        <f>'5 VALORACIÓN DEL CONTROL'!T90</f>
        <v>0.216</v>
      </c>
      <c r="D20" s="268">
        <f>'5 VALORACIÓN DEL CONTROL'!U90</f>
        <v>0.33749999999999997</v>
      </c>
      <c r="E20" s="269" t="str">
        <f t="shared" si="0"/>
        <v>Baja</v>
      </c>
      <c r="F20" s="269" t="str">
        <f t="shared" si="1"/>
        <v>Menor</v>
      </c>
      <c r="G20" s="216" t="str">
        <f t="shared" si="2"/>
        <v>Moderado</v>
      </c>
      <c r="H20" s="218"/>
      <c r="I20" s="504"/>
      <c r="J20" s="504"/>
      <c r="K20" s="504"/>
      <c r="L20" s="504"/>
      <c r="M20" s="504"/>
      <c r="N20" s="504"/>
      <c r="O20" s="504"/>
      <c r="P20" s="218"/>
      <c r="Q20" s="239"/>
      <c r="R20" s="239"/>
      <c r="X20" s="343"/>
      <c r="AB20" s="214"/>
      <c r="AC20" s="241"/>
      <c r="AD20" s="241"/>
      <c r="AE20" s="241"/>
      <c r="AF20" s="241"/>
      <c r="AG20" s="241"/>
      <c r="AH20" s="241"/>
      <c r="AI20" s="222"/>
      <c r="AJ20" s="214"/>
      <c r="AK20" s="214"/>
    </row>
    <row r="21" spans="1:37" ht="30.9" customHeight="1" x14ac:dyDescent="0.25">
      <c r="A21" s="215" t="str">
        <f>'2 CONTEXTO E IDENTIFICACIÓN'!A22</f>
        <v>R1GE</v>
      </c>
      <c r="B21" s="216"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C21" s="268">
        <f>'5 VALORACIÓN DEL CONTROL'!T96</f>
        <v>0.216</v>
      </c>
      <c r="D21" s="268">
        <f>'5 VALORACIÓN DEL CONTROL'!U96</f>
        <v>0.8</v>
      </c>
      <c r="E21" s="269" t="str">
        <f t="shared" si="0"/>
        <v>Baja</v>
      </c>
      <c r="F21" s="269" t="str">
        <f t="shared" si="1"/>
        <v>Mayor</v>
      </c>
      <c r="G21" s="216" t="str">
        <f t="shared" si="2"/>
        <v>Alto</v>
      </c>
      <c r="H21" s="218"/>
      <c r="I21" s="504"/>
      <c r="J21" s="504"/>
      <c r="K21" s="504"/>
      <c r="L21" s="504"/>
      <c r="M21" s="504"/>
      <c r="N21" s="504"/>
      <c r="O21" s="504"/>
      <c r="P21" s="218"/>
      <c r="Q21" s="239"/>
      <c r="R21" s="239"/>
      <c r="X21" s="343"/>
      <c r="AB21" s="214"/>
      <c r="AC21" s="234"/>
      <c r="AD21" s="234"/>
      <c r="AE21" s="234"/>
      <c r="AF21" s="234"/>
      <c r="AG21" s="234"/>
      <c r="AH21" s="234"/>
      <c r="AI21" s="222"/>
      <c r="AJ21" s="214"/>
      <c r="AK21" s="214"/>
    </row>
    <row r="22" spans="1:37" ht="30.9" customHeight="1" x14ac:dyDescent="0.25">
      <c r="A22" s="215" t="str">
        <f>'2 CONTEXTO E IDENTIFICACIÓN'!A23</f>
        <v>R2GE</v>
      </c>
      <c r="B22" s="216"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268">
        <f>'5 VALORACIÓN DEL CONTROL'!T102</f>
        <v>7.7759999999999996E-2</v>
      </c>
      <c r="D22" s="268">
        <f>'5 VALORACIÓN DEL CONTROL'!U102</f>
        <v>0.8</v>
      </c>
      <c r="E22" s="269" t="str">
        <f t="shared" si="0"/>
        <v>Muy Baja</v>
      </c>
      <c r="F22" s="269" t="str">
        <f t="shared" si="1"/>
        <v>Mayor</v>
      </c>
      <c r="G22" s="216" t="str">
        <f t="shared" si="2"/>
        <v>Alto</v>
      </c>
      <c r="H22" s="218"/>
      <c r="I22" s="504"/>
      <c r="J22" s="504"/>
      <c r="K22" s="504"/>
      <c r="L22" s="504"/>
      <c r="M22" s="504"/>
      <c r="N22" s="504"/>
      <c r="O22" s="504"/>
      <c r="P22" s="218"/>
      <c r="X22" s="343"/>
      <c r="AB22" s="214"/>
      <c r="AC22" s="234"/>
      <c r="AD22" s="234"/>
      <c r="AE22" s="234"/>
      <c r="AF22" s="234"/>
      <c r="AG22" s="234"/>
      <c r="AH22" s="234"/>
      <c r="AI22" s="222"/>
      <c r="AJ22" s="214"/>
      <c r="AK22" s="214"/>
    </row>
    <row r="23" spans="1:37" ht="30.9" customHeight="1" x14ac:dyDescent="0.3">
      <c r="A23" s="215" t="str">
        <f>'2 CONTEXTO E IDENTIFICACIÓN'!A24</f>
        <v>R3GE</v>
      </c>
      <c r="B23" s="216"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C23" s="268">
        <f>'5 VALORACIÓN DEL CONTROL'!T108</f>
        <v>0.36</v>
      </c>
      <c r="D23" s="268">
        <f>'5 VALORACIÓN DEL CONTROL'!U108</f>
        <v>0.8</v>
      </c>
      <c r="E23" s="269" t="str">
        <f t="shared" si="0"/>
        <v>Baja</v>
      </c>
      <c r="F23" s="269" t="str">
        <f t="shared" si="1"/>
        <v>Mayor</v>
      </c>
      <c r="G23" s="216" t="str">
        <f t="shared" si="2"/>
        <v>Alto</v>
      </c>
      <c r="H23" s="218"/>
      <c r="I23" s="504"/>
      <c r="J23" s="504"/>
      <c r="K23" s="504"/>
      <c r="L23" s="504"/>
      <c r="M23" s="504"/>
      <c r="N23" s="504"/>
      <c r="O23" s="504"/>
      <c r="P23" s="218"/>
      <c r="X23" s="343"/>
    </row>
    <row r="24" spans="1:37" ht="30.9" customHeight="1" x14ac:dyDescent="0.3">
      <c r="A24" s="215" t="str">
        <f>'2 CONTEXTO E IDENTIFICACIÓN'!A25</f>
        <v>R1GD</v>
      </c>
      <c r="B24" s="216"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C24" s="268">
        <f>'5 VALORACIÓN DEL CONTROL'!T114</f>
        <v>0.12959999999999999</v>
      </c>
      <c r="D24" s="268">
        <f>'5 VALORACIÓN DEL CONTROL'!U114</f>
        <v>0.4</v>
      </c>
      <c r="E24" s="269" t="str">
        <f t="shared" si="0"/>
        <v>Muy Baja</v>
      </c>
      <c r="F24" s="269" t="str">
        <f t="shared" si="1"/>
        <v>Menor</v>
      </c>
      <c r="G24" s="216" t="str">
        <f t="shared" si="2"/>
        <v>Bajo</v>
      </c>
      <c r="H24" s="218"/>
      <c r="I24" s="504"/>
      <c r="J24" s="504"/>
      <c r="K24" s="504"/>
      <c r="L24" s="504"/>
      <c r="M24" s="504"/>
      <c r="N24" s="504"/>
      <c r="O24" s="504"/>
      <c r="P24" s="218"/>
      <c r="X24" s="343"/>
    </row>
    <row r="25" spans="1:37" ht="30.9" customHeight="1" x14ac:dyDescent="0.3">
      <c r="A25" s="215" t="str">
        <f>'2 CONTEXTO E IDENTIFICACIÓN'!A26</f>
        <v>R1GRF</v>
      </c>
      <c r="B25" s="216"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268">
        <f>'5 VALORACIÓN DEL CONTROL'!T120</f>
        <v>0.12959999999999999</v>
      </c>
      <c r="D25" s="268">
        <f>'5 VALORACIÓN DEL CONTROL'!U120</f>
        <v>0.4</v>
      </c>
      <c r="E25" s="269" t="str">
        <f t="shared" si="0"/>
        <v>Muy Baja</v>
      </c>
      <c r="F25" s="269" t="str">
        <f t="shared" si="1"/>
        <v>Menor</v>
      </c>
      <c r="G25" s="216" t="str">
        <f t="shared" si="2"/>
        <v>Bajo</v>
      </c>
      <c r="H25" s="218"/>
      <c r="I25" s="504"/>
      <c r="J25" s="504"/>
      <c r="K25" s="504"/>
      <c r="L25" s="504"/>
      <c r="M25" s="504"/>
      <c r="N25" s="504"/>
      <c r="O25" s="504"/>
      <c r="P25" s="218"/>
      <c r="X25" s="343"/>
    </row>
    <row r="26" spans="1:37" ht="92.4" x14ac:dyDescent="0.3">
      <c r="A26" s="215" t="str">
        <f>'2 CONTEXTO E IDENTIFICACIÓN'!A27</f>
        <v>R1GT</v>
      </c>
      <c r="B26" s="216"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268">
        <f>'5 VALORACIÓN DEL CONTROL'!T126</f>
        <v>0.42</v>
      </c>
      <c r="D26" s="268">
        <f>'5 VALORACIÓN DEL CONTROL'!U126</f>
        <v>0.4</v>
      </c>
      <c r="E26" s="269" t="str">
        <f t="shared" si="0"/>
        <v>Media</v>
      </c>
      <c r="F26" s="269" t="str">
        <f t="shared" si="1"/>
        <v>Menor</v>
      </c>
      <c r="G26" s="216" t="str">
        <f t="shared" si="2"/>
        <v>Moderado</v>
      </c>
      <c r="H26" s="218"/>
      <c r="I26" s="504"/>
      <c r="J26" s="504"/>
      <c r="K26" s="504"/>
      <c r="L26" s="504"/>
      <c r="M26" s="504"/>
      <c r="N26" s="504"/>
      <c r="O26" s="504"/>
      <c r="P26" s="218"/>
      <c r="X26" s="343"/>
    </row>
    <row r="27" spans="1:37" ht="72.75" customHeight="1" x14ac:dyDescent="0.3">
      <c r="A27" s="215" t="str">
        <f>'2 CONTEXTO E IDENTIFICACIÓN'!A28</f>
        <v>R2GT</v>
      </c>
      <c r="B27" s="216" t="str">
        <f>+'2 CONTEXTO E IDENTIFICACIÓN'!E28</f>
        <v>Posibilidad de afectación económica or investigaciones, demandas y/o sanciones debido falencias en el seguimiento a la ejecución contractual</v>
      </c>
      <c r="C27" s="268">
        <f>'5 VALORACIÓN DEL CONTROL'!T132</f>
        <v>0.24</v>
      </c>
      <c r="D27" s="268">
        <f>'5 VALORACIÓN DEL CONTROL'!U132</f>
        <v>0.4</v>
      </c>
      <c r="E27" s="269" t="str">
        <f t="shared" si="0"/>
        <v>Baja</v>
      </c>
      <c r="F27" s="269" t="str">
        <f t="shared" si="1"/>
        <v>Menor</v>
      </c>
      <c r="G27" s="216" t="str">
        <f t="shared" si="2"/>
        <v>Moderado</v>
      </c>
      <c r="H27" s="204"/>
      <c r="I27" s="505"/>
      <c r="J27" s="505"/>
      <c r="K27" s="505"/>
      <c r="L27" s="505"/>
      <c r="M27" s="505"/>
      <c r="N27" s="505"/>
      <c r="O27" s="505"/>
      <c r="P27" s="204"/>
      <c r="X27" s="343"/>
      <c r="Z27" s="208"/>
      <c r="AA27" s="208"/>
      <c r="AB27" s="208"/>
      <c r="AC27" s="208"/>
      <c r="AD27" s="208"/>
      <c r="AE27" s="204"/>
      <c r="AF27" s="204"/>
      <c r="AG27" s="204"/>
      <c r="AH27" s="204"/>
      <c r="AI27" s="204"/>
    </row>
    <row r="28" spans="1:37" ht="208.5" customHeight="1" x14ac:dyDescent="0.3">
      <c r="A28" s="215" t="str">
        <f>'2 CONTEXTO E IDENTIFICACIÓN'!A29</f>
        <v>R3GT</v>
      </c>
      <c r="B28" s="216"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268">
        <f>'5 VALORACIÓN DEL CONTROL'!T138</f>
        <v>8.6399999999999991E-2</v>
      </c>
      <c r="D28" s="268">
        <f>'5 VALORACIÓN DEL CONTROL'!U138</f>
        <v>0.4</v>
      </c>
      <c r="E28" s="269" t="str">
        <f t="shared" si="0"/>
        <v>Muy Baja</v>
      </c>
      <c r="F28" s="269" t="str">
        <f t="shared" si="1"/>
        <v>Menor</v>
      </c>
      <c r="G28" s="216" t="str">
        <f t="shared" si="2"/>
        <v>Bajo</v>
      </c>
      <c r="H28" s="204"/>
      <c r="I28" s="505"/>
      <c r="J28" s="505"/>
      <c r="K28" s="505"/>
      <c r="L28" s="505"/>
      <c r="M28" s="505"/>
      <c r="N28" s="505"/>
      <c r="O28" s="505"/>
      <c r="P28" s="204"/>
      <c r="X28" s="343"/>
      <c r="Z28" s="208"/>
      <c r="AA28" s="208"/>
      <c r="AB28" s="208"/>
      <c r="AC28" s="208"/>
      <c r="AD28" s="208"/>
      <c r="AE28" s="204"/>
      <c r="AF28" s="204"/>
      <c r="AG28" s="204"/>
      <c r="AH28" s="204"/>
      <c r="AI28" s="204"/>
    </row>
    <row r="29" spans="1:37" ht="72.75" customHeight="1" thickBot="1" x14ac:dyDescent="0.35">
      <c r="A29" s="215" t="str">
        <f>'2 CONTEXTO E IDENTIFICACIÓN'!A30</f>
        <v>R4GT</v>
      </c>
      <c r="B29" s="216"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268">
        <f>'5 VALORACIÓN DEL CONTROL'!T144</f>
        <v>0.14399999999999999</v>
      </c>
      <c r="D29" s="268">
        <f>'5 VALORACIÓN DEL CONTROL'!U144</f>
        <v>0.4</v>
      </c>
      <c r="E29" s="269" t="str">
        <f t="shared" si="0"/>
        <v>Muy Baja</v>
      </c>
      <c r="F29" s="269" t="str">
        <f t="shared" si="1"/>
        <v>Menor</v>
      </c>
      <c r="G29" s="216" t="str">
        <f t="shared" si="2"/>
        <v>Bajo</v>
      </c>
      <c r="H29" s="347"/>
      <c r="I29" s="506"/>
      <c r="J29" s="506"/>
      <c r="K29" s="506"/>
      <c r="L29" s="506"/>
      <c r="M29" s="506"/>
      <c r="N29" s="506"/>
      <c r="O29" s="506"/>
      <c r="P29" s="347"/>
      <c r="Q29" s="347"/>
      <c r="R29" s="347"/>
      <c r="S29" s="347"/>
      <c r="T29" s="347"/>
      <c r="U29" s="347"/>
      <c r="V29" s="347"/>
      <c r="W29" s="347"/>
      <c r="X29" s="348"/>
      <c r="Z29" s="208"/>
      <c r="AA29" s="208"/>
      <c r="AB29" s="208"/>
      <c r="AC29" s="208"/>
      <c r="AD29" s="208"/>
      <c r="AE29" s="204"/>
      <c r="AF29" s="204"/>
      <c r="AG29" s="204"/>
      <c r="AH29" s="204"/>
      <c r="AI29" s="204"/>
    </row>
    <row r="30" spans="1:37" ht="72.75" customHeight="1" x14ac:dyDescent="0.3">
      <c r="A30" s="215" t="str">
        <f>'2 CONTEXTO E IDENTIFICACIÓN'!A31</f>
        <v>R5GT</v>
      </c>
      <c r="B30" s="216"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268">
        <f>'5 VALORACIÓN DEL CONTROL'!T150</f>
        <v>1.8662399999999996E-2</v>
      </c>
      <c r="D30" s="268">
        <f>'5 VALORACIÓN DEL CONTROL'!U150</f>
        <v>0.4</v>
      </c>
      <c r="E30" s="269" t="str">
        <f t="shared" si="0"/>
        <v>Muy Baja</v>
      </c>
      <c r="F30" s="269" t="str">
        <f t="shared" si="1"/>
        <v>Menor</v>
      </c>
      <c r="G30" s="216" t="str">
        <f t="shared" si="2"/>
        <v>Bajo</v>
      </c>
      <c r="H30" s="204"/>
      <c r="I30" s="505"/>
      <c r="J30" s="505"/>
      <c r="K30" s="505"/>
      <c r="L30" s="505"/>
      <c r="M30" s="505"/>
      <c r="N30" s="505"/>
      <c r="O30" s="505"/>
      <c r="P30" s="204"/>
      <c r="Z30" s="208"/>
      <c r="AA30" s="208"/>
      <c r="AB30" s="208"/>
      <c r="AC30" s="208"/>
      <c r="AD30" s="208"/>
      <c r="AE30" s="204"/>
      <c r="AF30" s="204"/>
      <c r="AG30" s="204"/>
      <c r="AH30" s="204"/>
      <c r="AI30" s="204"/>
    </row>
    <row r="31" spans="1:37" ht="72.75" customHeight="1" x14ac:dyDescent="0.3">
      <c r="A31" s="215" t="str">
        <f>'2 CONTEXTO E IDENTIFICACIÓN'!A32</f>
        <v>R6GT</v>
      </c>
      <c r="B31" s="216"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268">
        <f>'5 VALORACIÓN DEL CONTROL'!T156</f>
        <v>0.28000000000000003</v>
      </c>
      <c r="D31" s="268">
        <f>'5 VALORACIÓN DEL CONTROL'!U156</f>
        <v>0.4</v>
      </c>
      <c r="E31" s="269" t="str">
        <f t="shared" si="0"/>
        <v>Baja</v>
      </c>
      <c r="F31" s="269" t="str">
        <f t="shared" si="1"/>
        <v>Menor</v>
      </c>
      <c r="G31" s="216" t="str">
        <f t="shared" si="2"/>
        <v>Moderado</v>
      </c>
      <c r="H31" s="204"/>
      <c r="I31" s="505"/>
      <c r="J31" s="505"/>
      <c r="K31" s="505"/>
      <c r="L31" s="505"/>
      <c r="M31" s="505"/>
      <c r="N31" s="505"/>
      <c r="O31" s="505"/>
      <c r="P31" s="204"/>
      <c r="Z31" s="208"/>
      <c r="AA31" s="208"/>
      <c r="AB31" s="208"/>
      <c r="AC31" s="208"/>
      <c r="AD31" s="208"/>
      <c r="AE31" s="204"/>
      <c r="AF31" s="204"/>
      <c r="AG31" s="204"/>
      <c r="AH31" s="204"/>
      <c r="AI31" s="204"/>
    </row>
    <row r="32" spans="1:37" ht="72.75" customHeight="1" x14ac:dyDescent="0.3">
      <c r="A32" s="215" t="str">
        <f>'2 CONTEXTO E IDENTIFICACIÓN'!A33</f>
        <v>R7GT</v>
      </c>
      <c r="B32" s="216"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268">
        <f>'5 VALORACIÓN DEL CONTROL'!T162</f>
        <v>0.24</v>
      </c>
      <c r="D32" s="268">
        <f>'5 VALORACIÓN DEL CONTROL'!U162</f>
        <v>0.4</v>
      </c>
      <c r="E32" s="269" t="str">
        <f t="shared" si="0"/>
        <v>Baja</v>
      </c>
      <c r="F32" s="269" t="str">
        <f t="shared" si="1"/>
        <v>Menor</v>
      </c>
      <c r="G32" s="216" t="str">
        <f t="shared" si="2"/>
        <v>Moderado</v>
      </c>
      <c r="H32" s="204"/>
      <c r="I32" s="505"/>
      <c r="J32" s="505"/>
      <c r="K32" s="505"/>
      <c r="L32" s="505"/>
      <c r="M32" s="505"/>
      <c r="N32" s="505"/>
      <c r="O32" s="505"/>
      <c r="P32" s="204"/>
      <c r="Z32" s="208"/>
      <c r="AA32" s="208"/>
      <c r="AB32" s="208"/>
      <c r="AC32" s="208"/>
      <c r="AD32" s="208"/>
      <c r="AE32" s="204"/>
      <c r="AF32" s="204"/>
      <c r="AG32" s="204"/>
      <c r="AH32" s="204"/>
      <c r="AI32" s="204"/>
    </row>
    <row r="33" spans="1:30" s="204" customFormat="1" ht="72.75" customHeight="1" x14ac:dyDescent="0.3">
      <c r="A33" s="215" t="str">
        <f>'2 CONTEXTO E IDENTIFICACIÓN'!A34</f>
        <v>R1GF</v>
      </c>
      <c r="B33" s="216" t="str">
        <f>+'2 CONTEXTO E IDENTIFICACIÓN'!E34</f>
        <v>Posibilidad de afectación reputacional por no contar con el fenecimiento de la cuenta en la vigencia  debido a la identificación, clasificación y registro de información contable en rubros y cuantías que no correspondan</v>
      </c>
      <c r="C33" s="268">
        <f>'5 VALORACIÓN DEL CONTROL'!T168</f>
        <v>0.16799999999999998</v>
      </c>
      <c r="D33" s="268">
        <f>'5 VALORACIÓN DEL CONTROL'!U168</f>
        <v>0.4</v>
      </c>
      <c r="E33" s="269" t="str">
        <f t="shared" si="0"/>
        <v>Muy Baja</v>
      </c>
      <c r="F33" s="269" t="str">
        <f t="shared" si="1"/>
        <v>Menor</v>
      </c>
      <c r="G33" s="216" t="str">
        <f t="shared" si="2"/>
        <v>Bajo</v>
      </c>
      <c r="I33" s="505"/>
      <c r="J33" s="505"/>
      <c r="K33" s="505"/>
      <c r="L33" s="505"/>
      <c r="M33" s="505"/>
      <c r="N33" s="505"/>
      <c r="O33" s="505"/>
      <c r="Z33" s="208"/>
      <c r="AA33" s="208"/>
      <c r="AB33" s="208"/>
      <c r="AC33" s="208"/>
      <c r="AD33" s="208"/>
    </row>
    <row r="34" spans="1:30" ht="26.4" x14ac:dyDescent="0.3">
      <c r="A34" s="215" t="str">
        <f>'2 CONTEXTO E IDENTIFICACIÓN'!A35</f>
        <v>R2GF</v>
      </c>
      <c r="B34" s="216" t="str">
        <f>+'2 CONTEXTO E IDENTIFICACIÓN'!E35</f>
        <v>Posibilidad de afectación económica por sanciones o multas de entes de control o demandas de terceros  debido a la realización de pagos indebidos</v>
      </c>
      <c r="C34" s="268">
        <f>'5 VALORACIÓN DEL CONTROL'!T174</f>
        <v>0.24</v>
      </c>
      <c r="D34" s="268">
        <f>'5 VALORACIÓN DEL CONTROL'!U174</f>
        <v>0.4</v>
      </c>
      <c r="E34" s="269" t="str">
        <f t="shared" si="0"/>
        <v>Baja</v>
      </c>
      <c r="F34" s="269" t="str">
        <f t="shared" si="1"/>
        <v>Menor</v>
      </c>
      <c r="G34" s="216" t="str">
        <f t="shared" si="2"/>
        <v>Moderado</v>
      </c>
    </row>
    <row r="35" spans="1:30" ht="52.8" x14ac:dyDescent="0.3">
      <c r="A35" s="215" t="str">
        <f>'2 CONTEXTO E IDENTIFICACIÓN'!A36</f>
        <v>R3GF</v>
      </c>
      <c r="B35" s="216"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268">
        <f>'5 VALORACIÓN DEL CONTROL'!T180</f>
        <v>0.36</v>
      </c>
      <c r="D35" s="268">
        <f>'5 VALORACIÓN DEL CONTROL'!U180</f>
        <v>0.4</v>
      </c>
      <c r="E35" s="269" t="str">
        <f t="shared" si="0"/>
        <v>Baja</v>
      </c>
      <c r="F35" s="269" t="str">
        <f t="shared" si="1"/>
        <v>Menor</v>
      </c>
      <c r="G35" s="216" t="str">
        <f t="shared" si="2"/>
        <v>Moderado</v>
      </c>
    </row>
    <row r="36" spans="1:30" ht="39.6" x14ac:dyDescent="0.3">
      <c r="A36" s="215" t="str">
        <f>'2 CONTEXTO E IDENTIFICACIÓN'!A37</f>
        <v>R1GCT</v>
      </c>
      <c r="B36" s="216"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C36" s="268">
        <f>'5 VALORACIÓN DEL CONTROL'!T186</f>
        <v>0.28799999999999998</v>
      </c>
      <c r="D36" s="268">
        <f>'5 VALORACIÓN DEL CONTROL'!U186</f>
        <v>0.8</v>
      </c>
      <c r="E36" s="269" t="str">
        <f t="shared" si="0"/>
        <v>Baja</v>
      </c>
      <c r="F36" s="269" t="str">
        <f t="shared" si="1"/>
        <v>Mayor</v>
      </c>
      <c r="G36" s="216" t="str">
        <f t="shared" si="2"/>
        <v>Alto</v>
      </c>
    </row>
    <row r="37" spans="1:30" ht="39.6" x14ac:dyDescent="0.3">
      <c r="A37" s="215" t="str">
        <f>'2 CONTEXTO E IDENTIFICACIÓN'!A38</f>
        <v>R2GCT</v>
      </c>
      <c r="B37" s="216" t="str">
        <f>+'2 CONTEXTO E IDENTIFICACIÓN'!E38</f>
        <v>Posibilidad de afectación reputacional y económica  por pasivos exigibles debido a liquidación extemporánea de los contratos fuera de los plazos acordados en el contrato o los establecidos por la ley</v>
      </c>
      <c r="C37" s="268">
        <f>'5 VALORACIÓN DEL CONTROL'!T192</f>
        <v>0.36</v>
      </c>
      <c r="D37" s="268">
        <f>'5 VALORACIÓN DEL CONTROL'!U192</f>
        <v>1</v>
      </c>
      <c r="E37" s="269" t="str">
        <f t="shared" si="0"/>
        <v>Baja</v>
      </c>
      <c r="F37" s="269" t="str">
        <f t="shared" si="1"/>
        <v>Catastrófico</v>
      </c>
      <c r="G37" s="216" t="str">
        <f t="shared" si="2"/>
        <v>Extremo</v>
      </c>
    </row>
    <row r="38" spans="1:30" ht="52.8" x14ac:dyDescent="0.3">
      <c r="A38" s="215" t="str">
        <f>'2 CONTEXTO E IDENTIFICACIÓN'!A39</f>
        <v>R3GCT</v>
      </c>
      <c r="B38" s="216"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C38" s="268">
        <f>'5 VALORACIÓN DEL CONTROL'!T198</f>
        <v>0.24</v>
      </c>
      <c r="D38" s="268">
        <f>'5 VALORACIÓN DEL CONTROL'!U198</f>
        <v>0.8</v>
      </c>
      <c r="E38" s="269" t="str">
        <f t="shared" si="0"/>
        <v>Baja</v>
      </c>
      <c r="F38" s="269" t="str">
        <f t="shared" si="1"/>
        <v>Mayor</v>
      </c>
      <c r="G38" s="216" t="str">
        <f t="shared" si="2"/>
        <v>Alto</v>
      </c>
    </row>
    <row r="39" spans="1:30" ht="39.6" x14ac:dyDescent="0.3">
      <c r="A39" s="215" t="str">
        <f>'2 CONTEXTO E IDENTIFICACIÓN'!A40</f>
        <v>R4GCT</v>
      </c>
      <c r="B39" s="216" t="str">
        <f>+'2 CONTEXTO E IDENTIFICACIÓN'!E40</f>
        <v xml:space="preserve">Posibilidad de afectación reputacional y económica por sanciones o multas de entes de control  debido a demoras en la adquisicion de los bienes y servicios requeridos </v>
      </c>
      <c r="C39" s="268">
        <f>'5 VALORACIÓN DEL CONTROL'!T204</f>
        <v>0.28799999999999998</v>
      </c>
      <c r="D39" s="268">
        <f>'5 VALORACIÓN DEL CONTROL'!U204</f>
        <v>1</v>
      </c>
      <c r="E39" s="269" t="str">
        <f t="shared" si="0"/>
        <v>Baja</v>
      </c>
      <c r="F39" s="269" t="str">
        <f t="shared" si="1"/>
        <v>Catastrófico</v>
      </c>
      <c r="G39" s="216" t="str">
        <f t="shared" si="2"/>
        <v>Extremo</v>
      </c>
    </row>
    <row r="40" spans="1:30" ht="39.6" x14ac:dyDescent="0.3">
      <c r="A40" s="215" t="str">
        <f>'2 CONTEXTO E IDENTIFICACIÓN'!A41</f>
        <v>R5GCT</v>
      </c>
      <c r="B40" s="216" t="str">
        <f>+'2 CONTEXTO E IDENTIFICACIÓN'!E41</f>
        <v xml:space="preserve">Posibilidad de afectación reputacional y económica por multa y/o sancion o de un ente de control  y/o quejas de un grupo de valor  debido al incumplimiento en la ejecucion de los contratos </v>
      </c>
      <c r="C40" s="268">
        <f>'5 VALORACIÓN DEL CONTROL'!T210</f>
        <v>0.48</v>
      </c>
      <c r="D40" s="268">
        <f>'5 VALORACIÓN DEL CONTROL'!U210</f>
        <v>1</v>
      </c>
      <c r="E40" s="269" t="str">
        <f t="shared" si="0"/>
        <v>Media</v>
      </c>
      <c r="F40" s="269" t="str">
        <f t="shared" si="1"/>
        <v>Catastrófico</v>
      </c>
      <c r="G40" s="216" t="str">
        <f t="shared" si="2"/>
        <v>Extremo</v>
      </c>
    </row>
    <row r="41" spans="1:30" ht="39.6" x14ac:dyDescent="0.3">
      <c r="A41" s="215" t="str">
        <f>'2 CONTEXTO E IDENTIFICACIÓN'!A42</f>
        <v>R1GJ</v>
      </c>
      <c r="B41" s="216" t="str">
        <f>+'2 CONTEXTO E IDENTIFICACIÓN'!E42</f>
        <v>Posibilidad de afectación reputacional por sanciones administrativas  debido al incumplimiento en la respuesta a requerimientos asociados a los procesos judiciales y acciones constitucionales</v>
      </c>
      <c r="C41" s="268">
        <f>'5 VALORACIÓN DEL CONTROL'!T216</f>
        <v>0.28799999999999998</v>
      </c>
      <c r="D41" s="268">
        <f>'5 VALORACIÓN DEL CONTROL'!U216</f>
        <v>1</v>
      </c>
      <c r="E41" s="269" t="str">
        <f t="shared" si="0"/>
        <v>Baja</v>
      </c>
      <c r="F41" s="269" t="str">
        <f t="shared" si="1"/>
        <v>Catastrófico</v>
      </c>
      <c r="G41" s="216" t="str">
        <f t="shared" si="2"/>
        <v>Extremo</v>
      </c>
    </row>
    <row r="42" spans="1:30" ht="52.8" x14ac:dyDescent="0.3">
      <c r="A42" s="215" t="str">
        <f>'2 CONTEXTO E IDENTIFICACIÓN'!A43</f>
        <v>R1GI</v>
      </c>
      <c r="B42" s="216"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268">
        <f>'5 VALORACIÓN DEL CONTROL'!T222</f>
        <v>0.216</v>
      </c>
      <c r="D42" s="268">
        <f>'5 VALORACIÓN DEL CONTROL'!U222</f>
        <v>0.6</v>
      </c>
      <c r="E42" s="269" t="str">
        <f t="shared" si="0"/>
        <v>Baja</v>
      </c>
      <c r="F42" s="269" t="str">
        <f t="shared" si="1"/>
        <v>Moderado</v>
      </c>
      <c r="G42" s="216" t="str">
        <f t="shared" si="2"/>
        <v>Moderado</v>
      </c>
    </row>
    <row r="43" spans="1:30" ht="39.6" x14ac:dyDescent="0.3">
      <c r="A43" s="215" t="str">
        <f>'2 CONTEXTO E IDENTIFICACIÓN'!A44</f>
        <v>R1SM</v>
      </c>
      <c r="B43" s="216" t="str">
        <f>+'2 CONTEXTO E IDENTIFICACIÓN'!E44</f>
        <v>Posibilidad de afectación reputacional por hallazgos a la Entidad por parte de entes de control  debido al incumplimiento y/o inoportuna emisión de los informes de ley contemplados en el Plan Anual de Auditoria</v>
      </c>
      <c r="C43" s="268">
        <f>'5 VALORACIÓN DEL CONTROL'!T228</f>
        <v>0.216</v>
      </c>
      <c r="D43" s="268">
        <f>'5 VALORACIÓN DEL CONTROL'!U228</f>
        <v>0.8</v>
      </c>
      <c r="E43" s="269" t="str">
        <f t="shared" si="0"/>
        <v>Baja</v>
      </c>
      <c r="F43" s="269" t="str">
        <f t="shared" si="1"/>
        <v>Mayor</v>
      </c>
      <c r="G43" s="216" t="str">
        <f t="shared" si="2"/>
        <v>Alto</v>
      </c>
    </row>
    <row r="44" spans="1:30" ht="39.6" x14ac:dyDescent="0.3">
      <c r="A44" s="215" t="str">
        <f>'2 CONTEXTO E IDENTIFICACIÓN'!A45</f>
        <v>R2SM</v>
      </c>
      <c r="B44" s="216"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C44" s="268">
        <f>'5 VALORACIÓN DEL CONTROL'!T234</f>
        <v>0.216</v>
      </c>
      <c r="D44" s="268">
        <f>'5 VALORACIÓN DEL CONTROL'!U234</f>
        <v>0.8</v>
      </c>
      <c r="E44" s="269" t="str">
        <f t="shared" si="0"/>
        <v>Baja</v>
      </c>
      <c r="F44" s="269" t="str">
        <f t="shared" si="1"/>
        <v>Mayor</v>
      </c>
      <c r="G44" s="216" t="str">
        <f t="shared" si="2"/>
        <v>Alto</v>
      </c>
    </row>
    <row r="45" spans="1:30" ht="39.6" x14ac:dyDescent="0.3">
      <c r="A45" s="215" t="str">
        <f>'2 CONTEXTO E IDENTIFICACIÓN'!A46</f>
        <v>R1GH</v>
      </c>
      <c r="B45" s="216" t="str">
        <f>+'2 CONTEXTO E IDENTIFICACIÓN'!E46</f>
        <v>Posibilidad de afectación reputacional y económica por sanciones y/o multas de entes de control y/o demandas debido al ingreso tardío, incompleto o con errores de las novedades administrativas al aplicativo de nómina.</v>
      </c>
      <c r="C45" s="268">
        <f>'5 VALORACIÓN DEL CONTROL'!T240</f>
        <v>0.6</v>
      </c>
      <c r="D45" s="268">
        <f>'5 VALORACIÓN DEL CONTROL'!U240</f>
        <v>0.60000000000000009</v>
      </c>
      <c r="E45" s="269" t="str">
        <f t="shared" si="0"/>
        <v>Media</v>
      </c>
      <c r="F45" s="269" t="str">
        <f t="shared" si="1"/>
        <v>Moderado</v>
      </c>
      <c r="G45" s="216" t="str">
        <f t="shared" si="2"/>
        <v>Moderado</v>
      </c>
    </row>
    <row r="46" spans="1:30" ht="39.6" x14ac:dyDescent="0.3">
      <c r="A46" s="215" t="str">
        <f>'2 CONTEXTO E IDENTIFICACIÓN'!A47</f>
        <v>R2GH</v>
      </c>
      <c r="B46" s="216" t="str">
        <f>+'2 CONTEXTO E IDENTIFICACIÓN'!E47</f>
        <v>Posibilidad de afectación reputacional y económica por sanciones y/o multas de entes de control y/o demandas debido a fallas en el seguimiento a la ejecución de las actividades programadas en Plan de Trabajo de SGSST</v>
      </c>
      <c r="C46" s="268">
        <f>'5 VALORACIÓN DEL CONTROL'!T246</f>
        <v>0.36</v>
      </c>
      <c r="D46" s="268">
        <f>'5 VALORACIÓN DEL CONTROL'!U246</f>
        <v>0.8</v>
      </c>
      <c r="E46" s="269" t="str">
        <f t="shared" si="0"/>
        <v>Baja</v>
      </c>
      <c r="F46" s="269" t="str">
        <f t="shared" si="1"/>
        <v>Mayor</v>
      </c>
      <c r="G46" s="216" t="str">
        <f t="shared" si="2"/>
        <v>Alto</v>
      </c>
    </row>
    <row r="47" spans="1:30" ht="26.4" x14ac:dyDescent="0.3">
      <c r="A47" s="215" t="str">
        <f>'2 CONTEXTO E IDENTIFICACIÓN'!A48</f>
        <v>R3GH</v>
      </c>
      <c r="B47" s="216" t="str">
        <f>+'2 CONTEXTO E IDENTIFICACIÓN'!E48</f>
        <v>Posibilidad de afectación reputacional por sanciones de entes de control debido al incumplimiento en la ejecución del Plan Estratégico del Talento Humano</v>
      </c>
      <c r="C47" s="268">
        <f>'5 VALORACIÓN DEL CONTROL'!T252</f>
        <v>0.36</v>
      </c>
      <c r="D47" s="268">
        <f>'5 VALORACIÓN DEL CONTROL'!U252</f>
        <v>0.6</v>
      </c>
      <c r="E47" s="269" t="str">
        <f t="shared" si="0"/>
        <v>Baja</v>
      </c>
      <c r="F47" s="269" t="str">
        <f t="shared" si="1"/>
        <v>Moderado</v>
      </c>
      <c r="G47" s="216" t="str">
        <f t="shared" si="2"/>
        <v>Moderado</v>
      </c>
    </row>
    <row r="48" spans="1:30" ht="39.6" x14ac:dyDescent="0.3">
      <c r="A48" s="215" t="str">
        <f>'2 CONTEXTO E IDENTIFICACIÓN'!A49</f>
        <v>R4GH</v>
      </c>
      <c r="B48" s="216" t="str">
        <f>+'2 CONTEXTO E IDENTIFICACIÓN'!E49</f>
        <v>Posibilidad de afectación reputacional por sanciones de entes de control o quejas de un grupo de valor debido a fallas en la planeacion de la estrategia del plan de cultura de integridad</v>
      </c>
      <c r="C48" s="268">
        <f>'5 VALORACIÓN DEL CONTROL'!T258</f>
        <v>0.12</v>
      </c>
      <c r="D48" s="268">
        <f>'5 VALORACIÓN DEL CONTROL'!U258</f>
        <v>0.6</v>
      </c>
      <c r="E48" s="269" t="str">
        <f t="shared" si="0"/>
        <v>Muy Baja</v>
      </c>
      <c r="F48" s="269" t="str">
        <f t="shared" si="1"/>
        <v>Moderado</v>
      </c>
      <c r="G48" s="216" t="str">
        <f t="shared" si="2"/>
        <v>Moderado</v>
      </c>
    </row>
    <row r="49" spans="1:7" ht="66" x14ac:dyDescent="0.3">
      <c r="A49" s="215" t="str">
        <f>'2 CONTEXTO E IDENTIFICACIÓN'!A50</f>
        <v>R1GS</v>
      </c>
      <c r="B49" s="216"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268">
        <f>'5 VALORACIÓN DEL CONTROL'!T264</f>
        <v>0.216</v>
      </c>
      <c r="D49" s="268">
        <f>'5 VALORACIÓN DEL CONTROL'!U264</f>
        <v>0.6</v>
      </c>
      <c r="E49" s="269" t="str">
        <f t="shared" si="0"/>
        <v>Baja</v>
      </c>
      <c r="F49" s="269" t="str">
        <f t="shared" si="1"/>
        <v>Moderado</v>
      </c>
      <c r="G49" s="216" t="str">
        <f t="shared" si="2"/>
        <v>Moderado</v>
      </c>
    </row>
    <row r="50" spans="1:7" ht="39.6" x14ac:dyDescent="0.3">
      <c r="A50" s="215" t="str">
        <f>'2 CONTEXTO E IDENTIFICACIÓN'!A51</f>
        <v>R2GS</v>
      </c>
      <c r="B50" s="216" t="str">
        <f>+'2 CONTEXTO E IDENTIFICACIÓN'!E51</f>
        <v>Posibilidad de afectación reputacional y económica por sobrecostos en  recursos técnicos y humanos debido al desconocimiento de las actividades a desarrollar al interior del proceso</v>
      </c>
      <c r="C50" s="268">
        <f>'5 VALORACIÓN DEL CONTROL'!T270</f>
        <v>0.36</v>
      </c>
      <c r="D50" s="268">
        <f>'5 VALORACIÓN DEL CONTROL'!U270</f>
        <v>0.6</v>
      </c>
      <c r="E50" s="269" t="str">
        <f t="shared" si="0"/>
        <v>Baja</v>
      </c>
      <c r="F50" s="269" t="str">
        <f t="shared" si="1"/>
        <v>Moderado</v>
      </c>
      <c r="G50" s="216" t="str">
        <f t="shared" si="2"/>
        <v>Moderado</v>
      </c>
    </row>
    <row r="51" spans="1:7" ht="26.4" x14ac:dyDescent="0.3">
      <c r="A51" s="215" t="str">
        <f>'2 CONTEXTO E IDENTIFICACIÓN'!A52</f>
        <v>R3GS</v>
      </c>
      <c r="B51" s="216" t="str">
        <f>+'2 CONTEXTO E IDENTIFICACIÓN'!E52</f>
        <v>Posibilidad de afectación reputacional por deficiente atención a los usuarios de los bienes y servicios del proceso debido a la falta de capacitación</v>
      </c>
      <c r="C51" s="268">
        <f>'5 VALORACIÓN DEL CONTROL'!T276</f>
        <v>0.36</v>
      </c>
      <c r="D51" s="268">
        <f>'5 VALORACIÓN DEL CONTROL'!U276</f>
        <v>0.6</v>
      </c>
      <c r="E51" s="269" t="str">
        <f t="shared" si="0"/>
        <v>Baja</v>
      </c>
      <c r="F51" s="269" t="str">
        <f t="shared" si="1"/>
        <v>Moderado</v>
      </c>
      <c r="G51" s="216" t="str">
        <f t="shared" si="2"/>
        <v>Moderado</v>
      </c>
    </row>
    <row r="52" spans="1:7" ht="39.6" x14ac:dyDescent="0.3">
      <c r="A52" s="215" t="str">
        <f>'2 CONTEXTO E IDENTIFICACIÓN'!A53</f>
        <v>R4GS</v>
      </c>
      <c r="B52" s="216" t="str">
        <f>+'2 CONTEXTO E IDENTIFICACIÓN'!E53</f>
        <v>Posibilidad de afectación reputacional y económica por demandas o extralimitación de funciones de servidores debido al inadecuado acompañamiento a las manifestaciones, movilizaciones, eventos o aglomeraciones</v>
      </c>
      <c r="C52" s="268">
        <f>'5 VALORACIÓN DEL CONTROL'!T282</f>
        <v>0.29399999999999998</v>
      </c>
      <c r="D52" s="268">
        <f>'5 VALORACIÓN DEL CONTROL'!U282</f>
        <v>0.6</v>
      </c>
      <c r="E52" s="269" t="str">
        <f t="shared" si="0"/>
        <v>Baja</v>
      </c>
      <c r="F52" s="269" t="str">
        <f t="shared" si="1"/>
        <v>Moderado</v>
      </c>
      <c r="G52" s="216" t="str">
        <f t="shared" si="2"/>
        <v>Moderado</v>
      </c>
    </row>
    <row r="53" spans="1:7" ht="39.6" x14ac:dyDescent="0.3">
      <c r="A53" s="215" t="str">
        <f>'2 CONTEXTO E IDENTIFICACIÓN'!A54</f>
        <v>R1AB</v>
      </c>
      <c r="B53" s="216"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C53" s="268">
        <f>'5 VALORACIÓN DEL CONTROL'!T288</f>
        <v>0.36</v>
      </c>
      <c r="D53" s="268">
        <f>'5 VALORACIÓN DEL CONTROL'!U288</f>
        <v>0.8</v>
      </c>
      <c r="E53" s="269" t="str">
        <f t="shared" si="0"/>
        <v>Baja</v>
      </c>
      <c r="F53" s="269" t="str">
        <f t="shared" si="1"/>
        <v>Mayor</v>
      </c>
      <c r="G53" s="216" t="str">
        <f t="shared" si="2"/>
        <v>Alto</v>
      </c>
    </row>
    <row r="54" spans="1:7" ht="39.6" x14ac:dyDescent="0.3">
      <c r="A54" s="215" t="str">
        <f>'2 CONTEXTO E IDENTIFICACIÓN'!A55</f>
        <v>R2AB</v>
      </c>
      <c r="B54" s="216" t="str">
        <f>+'2 CONTEXTO E IDENTIFICACIÓN'!E55</f>
        <v xml:space="preserve">Posibilidad de afectación económica por sanciones o multas de entes de control   debido a la reclamación de los siniestros fuera de los tiempos establecidos en los que no opere la prescripción   </v>
      </c>
      <c r="C54" s="268">
        <f>'5 VALORACIÓN DEL CONTROL'!T294</f>
        <v>0.42</v>
      </c>
      <c r="D54" s="268">
        <f>'5 VALORACIÓN DEL CONTROL'!U294</f>
        <v>0.8</v>
      </c>
      <c r="E54" s="269" t="str">
        <f t="shared" si="0"/>
        <v>Media</v>
      </c>
      <c r="F54" s="269" t="str">
        <f t="shared" si="1"/>
        <v>Mayor</v>
      </c>
      <c r="G54" s="216" t="str">
        <f t="shared" si="2"/>
        <v>Alto</v>
      </c>
    </row>
    <row r="55" spans="1:7" ht="39.6" x14ac:dyDescent="0.3">
      <c r="A55" s="215" t="str">
        <f>'2 CONTEXTO E IDENTIFICACIÓN'!A56</f>
        <v>R3AB</v>
      </c>
      <c r="B55" s="216" t="str">
        <f>+'2 CONTEXTO E IDENTIFICACIÓN'!E56</f>
        <v xml:space="preserve">Posibilidad de afectación reputacional y económica  por sanciones o multas de entes de control  debido al suministro de los bienes y servicios requeridos, fuera de los tiempos establecidos en los contratos </v>
      </c>
      <c r="C55" s="268">
        <f>'5 VALORACIÓN DEL CONTROL'!T300</f>
        <v>0.216</v>
      </c>
      <c r="D55" s="268">
        <f>'5 VALORACIÓN DEL CONTROL'!U300</f>
        <v>0.8</v>
      </c>
      <c r="E55" s="269" t="str">
        <f t="shared" si="0"/>
        <v>Baja</v>
      </c>
      <c r="F55" s="269" t="str">
        <f t="shared" si="1"/>
        <v>Mayor</v>
      </c>
      <c r="G55" s="216" t="str">
        <f t="shared" si="2"/>
        <v>Alto</v>
      </c>
    </row>
    <row r="56" spans="1:7" ht="66" x14ac:dyDescent="0.3">
      <c r="A56" s="215" t="str">
        <f>'2 CONTEXTO E IDENTIFICACIÓN'!A57</f>
        <v>R4AB</v>
      </c>
      <c r="B56" s="216"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268">
        <f>'5 VALORACIÓN DEL CONTROL'!T306</f>
        <v>0.216</v>
      </c>
      <c r="D56" s="268">
        <f>'5 VALORACIÓN DEL CONTROL'!U306</f>
        <v>0.8</v>
      </c>
      <c r="E56" s="269" t="str">
        <f t="shared" si="0"/>
        <v>Baja</v>
      </c>
      <c r="F56" s="269" t="str">
        <f t="shared" si="1"/>
        <v>Mayor</v>
      </c>
      <c r="G56" s="216" t="str">
        <f t="shared" si="2"/>
        <v>Alto</v>
      </c>
    </row>
    <row r="57" spans="1:7" ht="39.6" x14ac:dyDescent="0.3">
      <c r="A57" s="215" t="str">
        <f>'2 CONTEXTO E IDENTIFICACIÓN'!A58</f>
        <v>R5AB</v>
      </c>
      <c r="B57" s="216" t="str">
        <f>+'2 CONTEXTO E IDENTIFICACIÓN'!E58</f>
        <v>Posibilidad de afectación reputacional y económica por sanciones o multas de entes de control y/o quejas de los grupos de interes debido a la inadecuada disposición de los residuos peligrosos (Talleres)</v>
      </c>
      <c r="C57" s="268">
        <f>'5 VALORACIÓN DEL CONTROL'!T312</f>
        <v>0.216</v>
      </c>
      <c r="D57" s="268">
        <f>'5 VALORACIÓN DEL CONTROL'!U312</f>
        <v>0.8</v>
      </c>
      <c r="E57" s="269" t="str">
        <f t="shared" si="0"/>
        <v>Baja</v>
      </c>
      <c r="F57" s="269" t="str">
        <f t="shared" si="1"/>
        <v>Mayor</v>
      </c>
      <c r="G57" s="216" t="str">
        <f t="shared" si="2"/>
        <v>Alto</v>
      </c>
    </row>
    <row r="58" spans="1:7" ht="39.6" x14ac:dyDescent="0.3">
      <c r="A58" s="215" t="str">
        <f>'2 CONTEXTO E IDENTIFICACIÓN'!A59</f>
        <v>R1GIP</v>
      </c>
      <c r="B58" s="216" t="str">
        <f>+'2 CONTEXTO E IDENTIFICACIÓN'!E59</f>
        <v>Posibilidad de afectación reputacional y económica por denuncias o sanciones de entes de control debido al incumplimiento en la prestación del servicio psicosocial (Prestación continua e ininterrumpida del servicio)</v>
      </c>
      <c r="C58" s="268">
        <f>'5 VALORACIÓN DEL CONTROL'!T318</f>
        <v>0.48</v>
      </c>
      <c r="D58" s="268">
        <f>'5 VALORACIÓN DEL CONTROL'!U318</f>
        <v>0.6</v>
      </c>
      <c r="E58" s="269" t="str">
        <f t="shared" si="0"/>
        <v>Media</v>
      </c>
      <c r="F58" s="269" t="str">
        <f t="shared" si="1"/>
        <v>Moderado</v>
      </c>
      <c r="G58" s="216" t="str">
        <f t="shared" si="2"/>
        <v>Moderado</v>
      </c>
    </row>
    <row r="59" spans="1:7" ht="52.8" x14ac:dyDescent="0.3">
      <c r="A59" s="215" t="str">
        <f>'2 CONTEXTO E IDENTIFICACIÓN'!A60</f>
        <v>R2GIP</v>
      </c>
      <c r="B59" s="216"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C59" s="268">
        <f>'5 VALORACIÓN DEL CONTROL'!T324</f>
        <v>0.36</v>
      </c>
      <c r="D59" s="268">
        <f>'5 VALORACIÓN DEL CONTROL'!U324</f>
        <v>0.6</v>
      </c>
      <c r="E59" s="269" t="str">
        <f t="shared" si="0"/>
        <v>Baja</v>
      </c>
      <c r="F59" s="269" t="str">
        <f t="shared" si="1"/>
        <v>Moderado</v>
      </c>
      <c r="G59" s="216" t="str">
        <f t="shared" si="2"/>
        <v>Moderado</v>
      </c>
    </row>
    <row r="60" spans="1:7" ht="26.4" x14ac:dyDescent="0.3">
      <c r="A60" s="215" t="str">
        <f>'2 CONTEXTO E IDENTIFICACIÓN'!A61</f>
        <v>R3GIP</v>
      </c>
      <c r="B60" s="216" t="str">
        <f>+'2 CONTEXTO E IDENTIFICACIÓN'!E61</f>
        <v>Posibilidad de afectación reputacional por demandas legales y disciplinarias  debido a la fuga o Rescate de PPL en remisiones salud</v>
      </c>
      <c r="C60" s="268">
        <f>'5 VALORACIÓN DEL CONTROL'!T330</f>
        <v>0.36</v>
      </c>
      <c r="D60" s="268">
        <f>'5 VALORACIÓN DEL CONTROL'!U330</f>
        <v>0.6</v>
      </c>
      <c r="E60" s="269" t="str">
        <f t="shared" si="0"/>
        <v>Baja</v>
      </c>
      <c r="F60" s="269" t="str">
        <f t="shared" si="1"/>
        <v>Moderado</v>
      </c>
      <c r="G60" s="216" t="str">
        <f t="shared" si="2"/>
        <v>Moderado</v>
      </c>
    </row>
    <row r="61" spans="1:7" ht="66" x14ac:dyDescent="0.3">
      <c r="A61" s="215" t="str">
        <f>'2 CONTEXTO E IDENTIFICACIÓN'!A62</f>
        <v>R4GIP</v>
      </c>
      <c r="B61" s="216"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268">
        <f>'5 VALORACIÓN DEL CONTROL'!T336</f>
        <v>0.216</v>
      </c>
      <c r="D61" s="268">
        <f>'5 VALORACIÓN DEL CONTROL'!U336</f>
        <v>0.6</v>
      </c>
      <c r="E61" s="269" t="str">
        <f t="shared" si="0"/>
        <v>Baja</v>
      </c>
      <c r="F61" s="269" t="str">
        <f t="shared" si="1"/>
        <v>Moderado</v>
      </c>
      <c r="G61" s="216" t="str">
        <f t="shared" si="2"/>
        <v>Moderado</v>
      </c>
    </row>
    <row r="62" spans="1:7" ht="39.6" x14ac:dyDescent="0.3">
      <c r="A62" s="215" t="str">
        <f>'2 CONTEXTO E IDENTIFICACIÓN'!A63</f>
        <v>R5GIP</v>
      </c>
      <c r="B62" s="216" t="str">
        <f>+'2 CONTEXTO E IDENTIFICACIÓN'!E63</f>
        <v>Posibilidad de afectación reputacional y económica por demanda de los PPL, familiar, tercero o entes control debido al incumplimiento en la cobertura de los puestos de servicio y las actividades programadas</v>
      </c>
      <c r="C62" s="268">
        <f>'5 VALORACIÓN DEL CONTROL'!T342</f>
        <v>0.24</v>
      </c>
      <c r="D62" s="268">
        <f>'5 VALORACIÓN DEL CONTROL'!U342</f>
        <v>0.6</v>
      </c>
      <c r="E62" s="269" t="str">
        <f t="shared" si="0"/>
        <v>Baja</v>
      </c>
      <c r="F62" s="269" t="str">
        <f t="shared" si="1"/>
        <v>Moderado</v>
      </c>
      <c r="G62" s="216" t="str">
        <f t="shared" si="2"/>
        <v>Moderado</v>
      </c>
    </row>
    <row r="63" spans="1:7" ht="52.8" x14ac:dyDescent="0.3">
      <c r="A63" s="215" t="str">
        <f>'2 CONTEXTO E IDENTIFICACIÓN'!A64</f>
        <v>R6GIP</v>
      </c>
      <c r="B63" s="216"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C63" s="268">
        <f>'5 VALORACIÓN DEL CONTROL'!T348</f>
        <v>0.36</v>
      </c>
      <c r="D63" s="268">
        <f>'5 VALORACIÓN DEL CONTROL'!U348</f>
        <v>0.4</v>
      </c>
      <c r="E63" s="269" t="str">
        <f t="shared" si="0"/>
        <v>Baja</v>
      </c>
      <c r="F63" s="269" t="str">
        <f t="shared" si="1"/>
        <v>Menor</v>
      </c>
      <c r="G63" s="216" t="str">
        <f t="shared" si="2"/>
        <v>Moderado</v>
      </c>
    </row>
    <row r="64" spans="1:7" ht="26.4" x14ac:dyDescent="0.3">
      <c r="A64" s="215" t="str">
        <f>'2 CONTEXTO E IDENTIFICACIÓN'!A65</f>
        <v>R7GIP</v>
      </c>
      <c r="B64" s="216" t="str">
        <f>+'2 CONTEXTO E IDENTIFICACIÓN'!E65</f>
        <v>Posibilidad de afectación reputacional por sanción disciplinaria  debido a fuga/rescates o falencia en la seguridad dentro del sistema penitenciario</v>
      </c>
      <c r="C64" s="268">
        <f>'5 VALORACIÓN DEL CONTROL'!T354</f>
        <v>0.24</v>
      </c>
      <c r="D64" s="268">
        <f>'5 VALORACIÓN DEL CONTROL'!U354</f>
        <v>0.8</v>
      </c>
      <c r="E64" s="269" t="str">
        <f t="shared" si="0"/>
        <v>Baja</v>
      </c>
      <c r="F64" s="269" t="str">
        <f t="shared" si="1"/>
        <v>Mayor</v>
      </c>
      <c r="G64" s="216" t="str">
        <f t="shared" si="2"/>
        <v>Alto</v>
      </c>
    </row>
    <row r="65" spans="1:7" ht="26.4" x14ac:dyDescent="0.3">
      <c r="A65" s="215" t="str">
        <f>'2 CONTEXTO E IDENTIFICACIÓN'!A66</f>
        <v>R8GIP</v>
      </c>
      <c r="B65" s="216" t="str">
        <f>+'2 CONTEXTO E IDENTIFICACIÓN'!E66</f>
        <v>Posibilidad de afectación reputacional por requerimientos de entes de control debido a la pérdida de la confidencialidad de la información</v>
      </c>
      <c r="C65" s="268">
        <f>'5 VALORACIÓN DEL CONTROL'!T360</f>
        <v>0.36</v>
      </c>
      <c r="D65" s="268">
        <f>'5 VALORACIÓN DEL CONTROL'!U360</f>
        <v>0.8</v>
      </c>
      <c r="E65" s="269" t="str">
        <f t="shared" si="0"/>
        <v>Baja</v>
      </c>
      <c r="F65" s="269" t="str">
        <f t="shared" si="1"/>
        <v>Mayor</v>
      </c>
      <c r="G65" s="216" t="str">
        <f t="shared" si="2"/>
        <v>Alto</v>
      </c>
    </row>
    <row r="66" spans="1:7" ht="26.4" x14ac:dyDescent="0.3">
      <c r="A66" s="215" t="str">
        <f>'2 CONTEXTO E IDENTIFICACIÓN'!A67</f>
        <v>R9GIP</v>
      </c>
      <c r="B66" s="216" t="str">
        <f>+'2 CONTEXTO E IDENTIFICACIÓN'!E67</f>
        <v xml:space="preserve">Posibilidad de afectación reputacional por requerimientos de entes de control y autoridades judiciales debido al vencimiento de trámites Jurídicos. </v>
      </c>
      <c r="C66" s="268">
        <f>'5 VALORACIÓN DEL CONTROL'!T366</f>
        <v>0.36</v>
      </c>
      <c r="D66" s="268">
        <f>'5 VALORACIÓN DEL CONTROL'!U366</f>
        <v>0.8</v>
      </c>
      <c r="E66" s="269" t="str">
        <f t="shared" si="0"/>
        <v>Baja</v>
      </c>
      <c r="F66" s="269" t="str">
        <f t="shared" si="1"/>
        <v>Mayor</v>
      </c>
      <c r="G66" s="216" t="str">
        <f t="shared" si="2"/>
        <v>Alto</v>
      </c>
    </row>
    <row r="67" spans="1:7" ht="26.4" x14ac:dyDescent="0.3">
      <c r="A67" s="215" t="str">
        <f>'2 CONTEXTO E IDENTIFICACIÓN'!A68</f>
        <v>R10GIP</v>
      </c>
      <c r="B67" s="216" t="str">
        <f>+'2 CONTEXTO E IDENTIFICACIÓN'!E68</f>
        <v xml:space="preserve">Posibilidad de afectación reputacional por requerimientos de entes de control y autoridades judiciales debido a la prescripción de trámites Jurídicos. </v>
      </c>
      <c r="C67" s="268">
        <f>'5 VALORACIÓN DEL CONTROL'!T372</f>
        <v>0.36</v>
      </c>
      <c r="D67" s="268">
        <f>'5 VALORACIÓN DEL CONTROL'!U372</f>
        <v>0.8</v>
      </c>
      <c r="E67" s="269" t="str">
        <f t="shared" si="0"/>
        <v>Baja</v>
      </c>
      <c r="F67" s="269" t="str">
        <f t="shared" si="1"/>
        <v>Mayor</v>
      </c>
      <c r="G67" s="216" t="str">
        <f t="shared" si="2"/>
        <v>Alto</v>
      </c>
    </row>
    <row r="68" spans="1:7" ht="26.4" x14ac:dyDescent="0.3">
      <c r="A68" s="215" t="str">
        <f>'2 CONTEXTO E IDENTIFICACIÓN'!A69</f>
        <v>R11GIP</v>
      </c>
      <c r="B68" s="216" t="str">
        <f>+'2 CONTEXTO E IDENTIFICACIÓN'!E69</f>
        <v>Posibilidad de afectación reputacional por requerimientos de entes de control y autoridades judiciales  debido a permitir la prolongación Ilícita de la libertad</v>
      </c>
      <c r="C68" s="268">
        <f>'5 VALORACIÓN DEL CONTROL'!T378</f>
        <v>0.216</v>
      </c>
      <c r="D68" s="268">
        <f>'5 VALORACIÓN DEL CONTROL'!U378</f>
        <v>0.8</v>
      </c>
      <c r="E68" s="269" t="str">
        <f t="shared" si="0"/>
        <v>Baja</v>
      </c>
      <c r="F68" s="269" t="str">
        <f t="shared" si="1"/>
        <v>Mayor</v>
      </c>
      <c r="G68" s="216" t="str">
        <f t="shared" si="2"/>
        <v>Alto</v>
      </c>
    </row>
    <row r="69" spans="1:7" ht="39.6" x14ac:dyDescent="0.3">
      <c r="A69" s="215" t="str">
        <f>'2 CONTEXTO E IDENTIFICACIÓN'!A70</f>
        <v>R12GIP</v>
      </c>
      <c r="B69" s="216" t="str">
        <f>+'2 CONTEXTO E IDENTIFICACIÓN'!E70</f>
        <v>Posibilidad de afectación reputacional por requerimientos de entes de control y autoridades judiciales debido a Hojas de vida incompletas, desactualizadas o imprecisas (Física o en el aplicativo SISIPEC WEB)</v>
      </c>
      <c r="C69" s="268">
        <f>'5 VALORACIÓN DEL CONTROL'!T384</f>
        <v>0.36</v>
      </c>
      <c r="D69" s="268">
        <f>'5 VALORACIÓN DEL CONTROL'!U384</f>
        <v>0.8</v>
      </c>
      <c r="E69" s="269" t="str">
        <f t="shared" si="0"/>
        <v>Baja</v>
      </c>
      <c r="F69" s="269" t="str">
        <f t="shared" si="1"/>
        <v>Mayor</v>
      </c>
      <c r="G69" s="216" t="str">
        <f t="shared" si="2"/>
        <v>Alto</v>
      </c>
    </row>
    <row r="70" spans="1:7" ht="39.6" x14ac:dyDescent="0.3">
      <c r="A70" s="215" t="str">
        <f>'2 CONTEXTO E IDENTIFICACIÓN'!A71</f>
        <v>R13GIP</v>
      </c>
      <c r="B70" s="216" t="str">
        <f>+'2 CONTEXTO E IDENTIFICACIÓN'!E71</f>
        <v>Posibilidad de afectación reputacional por requerimientos de entes de control y autoridades judiciales debido a conceder u otorgar libertad o trasladar a una PPL sin el debido cumplimiento de los requisitos legales.</v>
      </c>
      <c r="C70" s="268">
        <f>'5 VALORACIÓN DEL CONTROL'!T390</f>
        <v>0.36</v>
      </c>
      <c r="D70" s="268">
        <f>'5 VALORACIÓN DEL CONTROL'!U390</f>
        <v>0.8</v>
      </c>
      <c r="E70" s="269" t="str">
        <f t="shared" si="0"/>
        <v>Baja</v>
      </c>
      <c r="F70" s="269" t="str">
        <f t="shared" si="1"/>
        <v>Mayor</v>
      </c>
      <c r="G70" s="216" t="str">
        <f t="shared" si="2"/>
        <v>Alto</v>
      </c>
    </row>
    <row r="71" spans="1:7" ht="26.4" x14ac:dyDescent="0.3">
      <c r="A71" s="215" t="str">
        <f>'2 CONTEXTO E IDENTIFICACIÓN'!A72</f>
        <v>R14GIP</v>
      </c>
      <c r="B71" s="216" t="str">
        <f>+'2 CONTEXTO E IDENTIFICACIÓN'!E72</f>
        <v xml:space="preserve">Posibilidad de afectación reputacional por requerimientos de entes de control y autoridades judiciales  debido a la privación ilegal de la libertad </v>
      </c>
      <c r="C71" s="268">
        <f>'5 VALORACIÓN DEL CONTROL'!T396</f>
        <v>0.216</v>
      </c>
      <c r="D71" s="268">
        <f>'5 VALORACIÓN DEL CONTROL'!U396</f>
        <v>0.8</v>
      </c>
      <c r="E71" s="269" t="str">
        <f t="shared" si="0"/>
        <v>Baja</v>
      </c>
      <c r="F71" s="269" t="str">
        <f t="shared" si="1"/>
        <v>Mayor</v>
      </c>
      <c r="G71" s="216" t="str">
        <f t="shared" si="2"/>
        <v>Alto</v>
      </c>
    </row>
    <row r="72" spans="1:7" ht="66" x14ac:dyDescent="0.3">
      <c r="A72" s="215" t="str">
        <f>'2 CONTEXTO E IDENTIFICACIÓN'!A73</f>
        <v>R1GCI</v>
      </c>
      <c r="B72" s="216"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268">
        <f>'5 VALORACIÓN DEL CONTROL'!T402</f>
        <v>0.36</v>
      </c>
      <c r="D72" s="268">
        <f>'5 VALORACIÓN DEL CONTROL'!U402</f>
        <v>0.4</v>
      </c>
      <c r="E72" s="269" t="str">
        <f t="shared" ref="E72:E74" si="3">+IF(C72=0,"",IF(C72&lt;=$R$11,$S$11,IF(C72&lt;=$R$10,$S$10,IF(C72&lt;=$R$9,$S$9,IF(C72&lt;=$R$8,$S$8,IF(C72&lt;=$R$7,$S$7,""))))))</f>
        <v>Baja</v>
      </c>
      <c r="F72" s="269" t="str">
        <f t="shared" ref="F72:F74" si="4">+IF(D72=0,"",IF(D72&lt;=$T$5,$T$6,IF(D72&lt;=$U$5,$U$6,IF(D72&lt;=$V$5,$V$6,IF(D72&lt;=$W$5,$W$6,IF(D72&lt;=$X$5,$X$6,""))))))</f>
        <v>Menor</v>
      </c>
      <c r="G72" s="216" t="str">
        <f t="shared" ref="G72:G74" si="5">+IF(E72=$S$7,IF(F72=$T$6,$T$7,IF(F72=$U$6,$U$7,IF(F72=$V$6,$V$7,IF(F72=$W$6,$W$7,IF(F72=$X$6,$X$7))))),IF(E72=$S$8,IF(F72=$T$6,$T$8,IF(F72=$U$6,$U$8,IF(F72=$V$6,$V$8,IF(F72=$W$6,$W$8,IF(F72=$X$6,$X$8))))),IF(E72=$S$9,IF(F72=$T$6,$T$9,IF(F72=$U$6,$U$9,IF(F72=$V$6,$V$9,IF(F72=$W$6,$W$9,IF(F72=$X$6,$X$9))))),IF(E72=$S$10,IF(F72=$T$6,$T$10,IF(F72=$U$6,$U$10,IF(F72=$V$6,$V$10,IF(F72=$W$6,$W$10,IF(F72=$X$6,$X$10))))),IF(E72=$S$11,IF(F72=$T$6,$T$11,IF(F72=$U$6,$U$11,IF(F72=$V$6,$V$11,IF(F72=$W$6,$W$11,IF(F72=$X$6,$X$11))))),"")))))</f>
        <v>Moderado</v>
      </c>
    </row>
    <row r="73" spans="1:7" ht="52.8" x14ac:dyDescent="0.3">
      <c r="A73" s="215" t="str">
        <f>'2 CONTEXTO E IDENTIFICACIÓN'!A74</f>
        <v>R1GTS</v>
      </c>
      <c r="B73" s="216"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268">
        <f>'5 VALORACIÓN DEL CONTROL'!T408</f>
        <v>0.24</v>
      </c>
      <c r="D73" s="268">
        <f>'5 VALORACIÓN DEL CONTROL'!U408</f>
        <v>0.6</v>
      </c>
      <c r="E73" s="269" t="str">
        <f t="shared" si="3"/>
        <v>Baja</v>
      </c>
      <c r="F73" s="269" t="str">
        <f t="shared" si="4"/>
        <v>Moderado</v>
      </c>
      <c r="G73" s="216" t="str">
        <f t="shared" si="5"/>
        <v>Moderado</v>
      </c>
    </row>
    <row r="74" spans="1:7" ht="92.4" x14ac:dyDescent="0.3">
      <c r="A74" s="215" t="str">
        <f>'2 CONTEXTO E IDENTIFICACIÓN'!A75</f>
        <v>R2GTS</v>
      </c>
      <c r="B74" s="216"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268">
        <f>'5 VALORACIÓN DEL CONTROL'!T414</f>
        <v>2.5919999999999995E-2</v>
      </c>
      <c r="D74" s="268">
        <f>'5 VALORACIÓN DEL CONTROL'!U414</f>
        <v>0.6</v>
      </c>
      <c r="E74" s="269" t="str">
        <f t="shared" si="3"/>
        <v>Muy Baja</v>
      </c>
      <c r="F74" s="269" t="str">
        <f t="shared" si="4"/>
        <v>Moderado</v>
      </c>
      <c r="G74" s="216" t="str">
        <f t="shared" si="5"/>
        <v>Moderado</v>
      </c>
    </row>
    <row r="75" spans="1:7" x14ac:dyDescent="0.3">
      <c r="A75" s="215"/>
      <c r="B75" s="216"/>
      <c r="C75" s="268"/>
      <c r="D75" s="217"/>
      <c r="E75" s="269"/>
      <c r="F75" s="269"/>
      <c r="G75" s="216"/>
    </row>
  </sheetData>
  <sheetProtection algorithmName="SHA-512" hashValue="RvfmIvQ/B+mL3Of9or798nbQhkT80jnxapiTR/PrN4YXM+D+py4lDS8QVsbhFFC+Bk7yDQSKEnJDHnj6x2uQzQ==" saltValue="CIKnWAvXEFQ+EAr+rdLk2g==" spinCount="100000" sheet="1" objects="1" scenarios="1"/>
  <autoFilter ref="A6:G6" xr:uid="{00000000-0009-0000-0000-000008000000}"/>
  <dataConsolidate/>
  <mergeCells count="10">
    <mergeCell ref="Q7:Q11"/>
    <mergeCell ref="W1:X1"/>
    <mergeCell ref="C1:V1"/>
    <mergeCell ref="T4:X4"/>
    <mergeCell ref="E5:G5"/>
    <mergeCell ref="K5:O5"/>
    <mergeCell ref="I7:I11"/>
    <mergeCell ref="B3:D3"/>
    <mergeCell ref="I4:O4"/>
    <mergeCell ref="A1:B1"/>
  </mergeCells>
  <conditionalFormatting sqref="D7:E7 E8:E74 D75:E75">
    <cfRule type="cellIs" dxfId="59" priority="1" operator="equal">
      <formula>$S$11</formula>
    </cfRule>
    <cfRule type="cellIs" dxfId="58" priority="2" operator="equal">
      <formula>$S$10</formula>
    </cfRule>
    <cfRule type="cellIs" dxfId="57" priority="3" operator="equal">
      <formula>$S$9</formula>
    </cfRule>
    <cfRule type="cellIs" dxfId="56" priority="4" operator="equal">
      <formula>$S$8</formula>
    </cfRule>
    <cfRule type="cellIs" dxfId="55" priority="5" operator="equal">
      <formula>$S$7</formula>
    </cfRule>
  </conditionalFormatting>
  <conditionalFormatting sqref="F7:F75">
    <cfRule type="cellIs" dxfId="54" priority="6" operator="equal">
      <formula>$T$6</formula>
    </cfRule>
    <cfRule type="cellIs" dxfId="53" priority="7" operator="equal">
      <formula>$U$6</formula>
    </cfRule>
    <cfRule type="cellIs" dxfId="52" priority="8" operator="equal">
      <formula>$V$6</formula>
    </cfRule>
    <cfRule type="cellIs" dxfId="51" priority="9" operator="equal">
      <formula>$W$6</formula>
    </cfRule>
    <cfRule type="cellIs" dxfId="50" priority="10" operator="equal">
      <formula>$X$6</formula>
    </cfRule>
  </conditionalFormatting>
  <conditionalFormatting sqref="G7:G75">
    <cfRule type="cellIs" dxfId="49" priority="11" operator="equal">
      <formula>$T$14</formula>
    </cfRule>
    <cfRule type="cellIs" dxfId="48" priority="12" operator="equal">
      <formula>$T$15</formula>
    </cfRule>
    <cfRule type="cellIs" dxfId="47" priority="13" operator="equal">
      <formula>$T$16</formula>
    </cfRule>
    <cfRule type="cellIs" dxfId="46" priority="14" operator="equal">
      <formula>$T$17</formula>
    </cfRule>
  </conditionalFormatting>
  <dataValidations disablePrompts="1" count="3">
    <dataValidation type="list" allowBlank="1" showInputMessage="1" showErrorMessage="1" sqref="JC7:JI14"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B6" xr:uid="{00000000-0002-0000-0800-000001000000}"/>
    <dataValidation allowBlank="1" showInputMessage="1" showErrorMessage="1" prompt="Es la materialización del riesgo y las consecuencias de su aparición. Su escala es: 5 bajo impacto, 10 medio, 20 alto impacto._x000a_" sqref="JC6:JI6" xr:uid="{00000000-0002-0000-0800-000002000000}"/>
  </dataValidations>
  <printOptions horizontalCentered="1" verticalCentered="1"/>
  <pageMargins left="0.31496062992125984" right="0.27559055118110237" top="0.23622047244094491" bottom="0.15748031496062992" header="0" footer="0"/>
  <pageSetup paperSize="5" scale="33" orientation="landscape" r:id="rId1"/>
  <headerFooter alignWithMargins="0">
    <oddFooter>&amp;R&amp;G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34"/>
  <sheetViews>
    <sheetView showGridLines="0" zoomScale="40" zoomScaleNormal="40" zoomScaleSheetLayoutView="55" workbookViewId="0">
      <pane xSplit="1" ySplit="7" topLeftCell="B8" activePane="bottomRight" state="frozen"/>
      <selection pane="topRight"/>
      <selection pane="bottomLeft"/>
      <selection pane="bottomRight" activeCell="AE12" sqref="AE12"/>
    </sheetView>
  </sheetViews>
  <sheetFormatPr baseColWidth="10" defaultColWidth="14.33203125" defaultRowHeight="13.2" x14ac:dyDescent="0.3"/>
  <cols>
    <col min="1" max="1" width="14.44140625" style="204" customWidth="1"/>
    <col min="2" max="4" width="23.44140625" style="208" customWidth="1"/>
    <col min="5" max="6" width="23.44140625" style="271" customWidth="1"/>
    <col min="7" max="7" width="23.44140625" style="208" customWidth="1"/>
    <col min="8" max="9" width="9.44140625" style="208" customWidth="1"/>
    <col min="10" max="15" width="23.44140625" style="208" customWidth="1"/>
    <col min="16" max="16" width="3.88671875" style="208" customWidth="1"/>
    <col min="17" max="17" width="4.88671875" style="204" hidden="1" customWidth="1"/>
    <col min="18" max="18" width="6.109375" style="204" hidden="1" customWidth="1"/>
    <col min="19" max="24" width="14" style="204" hidden="1" customWidth="1"/>
    <col min="25" max="29" width="11.44140625" style="204" customWidth="1"/>
    <col min="30" max="30" width="5.44140625" style="204" bestFit="1" customWidth="1"/>
    <col min="31" max="31" width="26.88671875" style="204" customWidth="1"/>
    <col min="32" max="36" width="22.88671875" style="208" customWidth="1"/>
    <col min="37" max="37" width="23.44140625" style="204" customWidth="1"/>
    <col min="38" max="265" width="11.44140625" style="204" customWidth="1"/>
    <col min="266" max="266" width="12.6640625" style="204" customWidth="1"/>
    <col min="267" max="267" width="47" style="204" customWidth="1"/>
    <col min="268" max="268" width="35" style="204" customWidth="1"/>
    <col min="269" max="16384" width="14.33203125" style="204"/>
  </cols>
  <sheetData>
    <row r="1" spans="1:38" ht="122.25" customHeight="1" thickBot="1" x14ac:dyDescent="0.35">
      <c r="A1" s="381"/>
      <c r="B1" s="382"/>
      <c r="C1" s="766" t="s">
        <v>258</v>
      </c>
      <c r="D1" s="766"/>
      <c r="E1" s="766"/>
      <c r="F1" s="766"/>
      <c r="G1" s="766"/>
      <c r="H1" s="766"/>
      <c r="I1" s="766"/>
      <c r="J1" s="766"/>
      <c r="K1" s="766"/>
      <c r="L1" s="766"/>
      <c r="M1" s="766"/>
      <c r="N1" s="766"/>
      <c r="O1" s="781" t="s">
        <v>1</v>
      </c>
      <c r="P1" s="782"/>
    </row>
    <row r="2" spans="1:38" ht="15.75" customHeight="1" thickBot="1" x14ac:dyDescent="0.35">
      <c r="A2" s="74"/>
      <c r="B2" s="330"/>
      <c r="C2" s="330"/>
      <c r="D2" s="330"/>
      <c r="E2" s="330"/>
      <c r="F2" s="330"/>
      <c r="G2" s="330"/>
      <c r="H2" s="330"/>
      <c r="I2" s="330"/>
      <c r="J2" s="129"/>
    </row>
    <row r="3" spans="1:38" s="191" customFormat="1" ht="33" customHeight="1" x14ac:dyDescent="0.25">
      <c r="A3" s="311" t="s">
        <v>380</v>
      </c>
      <c r="B3" s="786" t="str">
        <f>+IF('2 CONTEXTO E IDENTIFICACIÓN'!$B$3="","",'2 CONTEXTO E IDENTIFICACIÓN'!$B$3)</f>
        <v>CONSOLIDADO DE PROCESOS DE LA SDSCJ</v>
      </c>
      <c r="C3" s="786"/>
      <c r="D3" s="786"/>
      <c r="E3" s="372"/>
      <c r="F3" s="383"/>
      <c r="G3" s="384"/>
      <c r="H3" s="384"/>
      <c r="I3" s="385"/>
      <c r="J3" s="385"/>
      <c r="K3" s="386"/>
      <c r="L3" s="386"/>
      <c r="M3" s="386"/>
      <c r="N3" s="387"/>
      <c r="O3" s="387"/>
      <c r="P3" s="388"/>
      <c r="AF3" s="193"/>
      <c r="AG3" s="193"/>
      <c r="AH3" s="193"/>
      <c r="AI3" s="193"/>
      <c r="AJ3" s="193"/>
    </row>
    <row r="4" spans="1:38" s="191" customFormat="1" ht="14.4" thickBot="1" x14ac:dyDescent="0.3">
      <c r="A4" s="279"/>
      <c r="D4" s="389"/>
      <c r="E4" s="389"/>
      <c r="F4" s="375"/>
      <c r="P4" s="390"/>
      <c r="AF4" s="193"/>
      <c r="AG4" s="193"/>
      <c r="AH4" s="193"/>
      <c r="AI4" s="193"/>
      <c r="AJ4" s="193"/>
    </row>
    <row r="5" spans="1:38" s="191" customFormat="1" ht="45.6" thickBot="1" x14ac:dyDescent="0.8">
      <c r="A5" s="870" t="s">
        <v>683</v>
      </c>
      <c r="B5" s="871"/>
      <c r="C5" s="871"/>
      <c r="D5" s="871"/>
      <c r="E5" s="871"/>
      <c r="F5" s="871"/>
      <c r="G5" s="872"/>
      <c r="I5" s="870" t="s">
        <v>1111</v>
      </c>
      <c r="J5" s="871"/>
      <c r="K5" s="871"/>
      <c r="L5" s="871"/>
      <c r="M5" s="871"/>
      <c r="N5" s="871"/>
      <c r="O5" s="872"/>
      <c r="P5" s="390"/>
      <c r="R5" s="198"/>
      <c r="S5" s="199"/>
      <c r="T5" s="800" t="s">
        <v>684</v>
      </c>
      <c r="U5" s="800"/>
      <c r="V5" s="800"/>
      <c r="W5" s="800"/>
      <c r="X5" s="801"/>
      <c r="AF5" s="193"/>
      <c r="AG5" s="193"/>
      <c r="AH5" s="193"/>
      <c r="AI5" s="193"/>
      <c r="AJ5" s="193"/>
    </row>
    <row r="6" spans="1:38" ht="33" x14ac:dyDescent="0.3">
      <c r="A6" s="201"/>
      <c r="B6" s="202"/>
      <c r="C6" s="873" t="s">
        <v>684</v>
      </c>
      <c r="D6" s="873"/>
      <c r="E6" s="873"/>
      <c r="F6" s="873"/>
      <c r="G6" s="874"/>
      <c r="H6" s="341"/>
      <c r="I6" s="201"/>
      <c r="J6" s="202"/>
      <c r="K6" s="873" t="s">
        <v>684</v>
      </c>
      <c r="L6" s="873"/>
      <c r="M6" s="873"/>
      <c r="N6" s="873"/>
      <c r="O6" s="874"/>
      <c r="P6" s="391"/>
      <c r="R6" s="203"/>
      <c r="T6" s="205">
        <v>0.2</v>
      </c>
      <c r="U6" s="205">
        <v>0.4</v>
      </c>
      <c r="V6" s="205">
        <v>0.6</v>
      </c>
      <c r="W6" s="205">
        <v>0.8</v>
      </c>
      <c r="X6" s="206">
        <v>1</v>
      </c>
      <c r="Y6" s="207"/>
      <c r="Z6" s="207"/>
      <c r="AA6" s="207"/>
      <c r="AB6" s="207"/>
      <c r="AC6" s="207"/>
      <c r="AD6" s="207"/>
      <c r="AE6" s="207"/>
    </row>
    <row r="7" spans="1:38" ht="22.8" x14ac:dyDescent="0.25">
      <c r="A7" s="203"/>
      <c r="B7" s="210"/>
      <c r="C7" s="494" t="s">
        <v>662</v>
      </c>
      <c r="D7" s="494" t="s">
        <v>667</v>
      </c>
      <c r="E7" s="494" t="s">
        <v>672</v>
      </c>
      <c r="F7" s="494" t="s">
        <v>676</v>
      </c>
      <c r="G7" s="495" t="s">
        <v>681</v>
      </c>
      <c r="H7" s="341"/>
      <c r="I7" s="203"/>
      <c r="J7" s="210"/>
      <c r="K7" s="494" t="s">
        <v>662</v>
      </c>
      <c r="L7" s="494" t="s">
        <v>667</v>
      </c>
      <c r="M7" s="494" t="s">
        <v>672</v>
      </c>
      <c r="N7" s="494" t="s">
        <v>676</v>
      </c>
      <c r="O7" s="495" t="s">
        <v>681</v>
      </c>
      <c r="P7" s="391"/>
      <c r="R7" s="203"/>
      <c r="S7" s="213"/>
      <c r="T7" s="272" t="s">
        <v>662</v>
      </c>
      <c r="U7" s="272" t="s">
        <v>667</v>
      </c>
      <c r="V7" s="272" t="s">
        <v>672</v>
      </c>
      <c r="W7" s="272" t="s">
        <v>676</v>
      </c>
      <c r="X7" s="273" t="s">
        <v>681</v>
      </c>
      <c r="AA7" s="207"/>
      <c r="AB7" s="207"/>
      <c r="AC7" s="214"/>
      <c r="AD7" s="214"/>
      <c r="AE7" s="214"/>
      <c r="AF7" s="214"/>
      <c r="AG7" s="214"/>
      <c r="AH7" s="214"/>
      <c r="AI7" s="214"/>
      <c r="AJ7" s="214"/>
      <c r="AK7" s="214"/>
      <c r="AL7" s="214"/>
    </row>
    <row r="8" spans="1:38" ht="183.75" customHeight="1" x14ac:dyDescent="0.25">
      <c r="A8" s="875" t="s">
        <v>656</v>
      </c>
      <c r="B8" s="494" t="s">
        <v>679</v>
      </c>
      <c r="C8" s="525" t="str">
        <f>+'4 MAPA CALOR INHERENTE'!I7</f>
        <v xml:space="preserve">                                                                    </v>
      </c>
      <c r="D8" s="525" t="str">
        <f>+'4 MAPA CALOR INHERENTE'!J7</f>
        <v xml:space="preserve">                                                                    </v>
      </c>
      <c r="E8" s="525" t="str">
        <f>+'4 MAPA CALOR INHERENTE'!K7</f>
        <v xml:space="preserve">                                                                    </v>
      </c>
      <c r="F8" s="525" t="str">
        <f>+'4 MAPA CALOR INHERENTE'!L7</f>
        <v xml:space="preserve">     R6AJ R1AR                                R1GH                              </v>
      </c>
      <c r="G8" s="526" t="str">
        <f>+'4 MAPA CALOR INHERENTE'!M7</f>
        <v xml:space="preserve">                                                                    </v>
      </c>
      <c r="H8" s="523"/>
      <c r="I8" s="875" t="s">
        <v>656</v>
      </c>
      <c r="J8" s="494" t="s">
        <v>679</v>
      </c>
      <c r="K8" s="525" t="str">
        <f>+'6 MAPA CALOR RESIDUAL'!K7</f>
        <v xml:space="preserve">                                                                    </v>
      </c>
      <c r="L8" s="525" t="str">
        <f>+'6 MAPA CALOR RESIDUAL'!L7</f>
        <v xml:space="preserve">                                                                    </v>
      </c>
      <c r="M8" s="525" t="str">
        <f>+'6 MAPA CALOR RESIDUAL'!M7</f>
        <v xml:space="preserve">                                                                    </v>
      </c>
      <c r="N8" s="525" t="str">
        <f>+'6 MAPA CALOR RESIDUAL'!N7</f>
        <v xml:space="preserve">                                                                    </v>
      </c>
      <c r="O8" s="526" t="str">
        <f>+'6 MAPA CALOR RESIDUAL'!O7</f>
        <v xml:space="preserve">                                                                    </v>
      </c>
      <c r="P8" s="392"/>
      <c r="Q8" s="877" t="s">
        <v>656</v>
      </c>
      <c r="R8" s="221">
        <v>1</v>
      </c>
      <c r="S8" s="272" t="s">
        <v>679</v>
      </c>
      <c r="T8" s="219" t="s">
        <v>687</v>
      </c>
      <c r="U8" s="219" t="s">
        <v>687</v>
      </c>
      <c r="V8" s="219" t="s">
        <v>687</v>
      </c>
      <c r="W8" s="219" t="s">
        <v>687</v>
      </c>
      <c r="X8" s="220" t="s">
        <v>688</v>
      </c>
      <c r="AA8" s="207"/>
      <c r="AB8" s="207"/>
      <c r="AC8" s="214"/>
      <c r="AD8" s="214"/>
      <c r="AE8" s="214"/>
      <c r="AF8" s="222"/>
      <c r="AG8" s="222"/>
      <c r="AH8" s="222"/>
      <c r="AI8" s="222"/>
      <c r="AJ8" s="222"/>
      <c r="AK8" s="214"/>
      <c r="AL8" s="214"/>
    </row>
    <row r="9" spans="1:38" ht="183.75" customHeight="1" x14ac:dyDescent="0.25">
      <c r="A9" s="875"/>
      <c r="B9" s="494" t="s">
        <v>674</v>
      </c>
      <c r="C9" s="527" t="str">
        <f>+'4 MAPA CALOR INHERENTE'!I8</f>
        <v xml:space="preserve">    R5AJ                                                                </v>
      </c>
      <c r="D9" s="527" t="str">
        <f>+'4 MAPA CALOR INHERENTE'!J8</f>
        <v xml:space="preserve">        R1CID                                                            </v>
      </c>
      <c r="E9" s="525" t="str">
        <f>+'4 MAPA CALOR INHERENTE'!K8</f>
        <v xml:space="preserve">                                                   R1GIP                 </v>
      </c>
      <c r="F9" s="525" t="str">
        <f>+'4 MAPA CALOR INHERENTE'!L8</f>
        <v xml:space="preserve">                             R1GCT                                       </v>
      </c>
      <c r="G9" s="526" t="str">
        <f>+'4 MAPA CALOR INHERENTE'!M8</f>
        <v xml:space="preserve">R1AJ                                R4GCT R5GCT R1GJ                                  </v>
      </c>
      <c r="H9" s="523"/>
      <c r="I9" s="875"/>
      <c r="J9" s="494" t="s">
        <v>674</v>
      </c>
      <c r="K9" s="527" t="str">
        <f>+'6 MAPA CALOR RESIDUAL'!K8</f>
        <v xml:space="preserve">                                                                    </v>
      </c>
      <c r="L9" s="527" t="str">
        <f>+'6 MAPA CALOR RESIDUAL'!L8</f>
        <v xml:space="preserve">                                                                    </v>
      </c>
      <c r="M9" s="525" t="str">
        <f>+'6 MAPA CALOR RESIDUAL'!M8</f>
        <v xml:space="preserve">                                                                    </v>
      </c>
      <c r="N9" s="525" t="str">
        <f>+'6 MAPA CALOR RESIDUAL'!N8</f>
        <v xml:space="preserve">                                                                    </v>
      </c>
      <c r="O9" s="526" t="str">
        <f>+'6 MAPA CALOR RESIDUAL'!O8</f>
        <v xml:space="preserve">                                                                    </v>
      </c>
      <c r="P9" s="392"/>
      <c r="Q9" s="877"/>
      <c r="R9" s="221">
        <v>0.8</v>
      </c>
      <c r="S9" s="272" t="s">
        <v>674</v>
      </c>
      <c r="T9" s="223" t="s">
        <v>672</v>
      </c>
      <c r="U9" s="223" t="s">
        <v>672</v>
      </c>
      <c r="V9" s="219" t="s">
        <v>687</v>
      </c>
      <c r="W9" s="219" t="s">
        <v>687</v>
      </c>
      <c r="X9" s="220" t="s">
        <v>688</v>
      </c>
      <c r="AA9" s="207"/>
      <c r="AB9" s="207"/>
      <c r="AC9" s="214"/>
      <c r="AD9" s="224"/>
      <c r="AE9" s="225"/>
      <c r="AF9" s="222"/>
      <c r="AG9" s="222"/>
      <c r="AH9" s="222"/>
      <c r="AI9" s="222"/>
      <c r="AJ9" s="222"/>
      <c r="AK9" s="214"/>
      <c r="AL9" s="214"/>
    </row>
    <row r="10" spans="1:38" ht="183.75" customHeight="1" x14ac:dyDescent="0.25">
      <c r="A10" s="875"/>
      <c r="B10" s="494" t="s">
        <v>670</v>
      </c>
      <c r="C10" s="527" t="str">
        <f>+'4 MAPA CALOR INHERENTE'!I9</f>
        <v xml:space="preserve">  R3AJ                                                                  </v>
      </c>
      <c r="D10" s="527" t="str">
        <f>+'4 MAPA CALOR INHERENTE'!J9</f>
        <v xml:space="preserve"> R2AJ                R1GD R1GRF R1GT         R3GF                            R6GIP         R1GCI   </v>
      </c>
      <c r="E10" s="527" t="str">
        <f>+'4 MAPA CALOR INHERENTE'!K9</f>
        <v xml:space="preserve">         R1DE R2DE   R1GC                      R1GI     R3GH  R1GS R2GS R3GS R4GS       R2GIP R3GIP R4GIP              </v>
      </c>
      <c r="F10" s="525" t="str">
        <f>+'4 MAPA CALOR INHERENTE'!L9</f>
        <v xml:space="preserve">              R1GE R2GE R3GE                    R1SM R2SM  R2GH       R1AB R2AB R3AB R4AB R5AB        R8GIP R9GIP R10GIP R11GIP R12GIP R13GIP R14GIP    </v>
      </c>
      <c r="G10" s="526" t="str">
        <f>+'4 MAPA CALOR INHERENTE'!M9</f>
        <v xml:space="preserve">                              R2GCT                                      </v>
      </c>
      <c r="H10" s="523"/>
      <c r="I10" s="875"/>
      <c r="J10" s="494" t="s">
        <v>670</v>
      </c>
      <c r="K10" s="527" t="str">
        <f>+'6 MAPA CALOR RESIDUAL'!K9</f>
        <v xml:space="preserve">    R5AJ                                                                </v>
      </c>
      <c r="L10" s="527" t="str">
        <f>+'6 MAPA CALOR RESIDUAL'!L9</f>
        <v xml:space="preserve">        R1CID           R1GT                                                 </v>
      </c>
      <c r="M10" s="527" t="str">
        <f>+'6 MAPA CALOR RESIDUAL'!M9</f>
        <v xml:space="preserve">R1AJ                                      R1GH             R1GIP                 </v>
      </c>
      <c r="N10" s="525" t="str">
        <f>+'6 MAPA CALOR RESIDUAL'!N9</f>
        <v xml:space="preserve">     R6AJ                                          R2AB                     </v>
      </c>
      <c r="O10" s="526" t="str">
        <f>+'6 MAPA CALOR RESIDUAL'!O9</f>
        <v xml:space="preserve">                                 R5GCT                                   </v>
      </c>
      <c r="P10" s="392"/>
      <c r="Q10" s="877"/>
      <c r="R10" s="221">
        <v>0.6</v>
      </c>
      <c r="S10" s="272" t="s">
        <v>670</v>
      </c>
      <c r="T10" s="223" t="s">
        <v>672</v>
      </c>
      <c r="U10" s="223" t="s">
        <v>672</v>
      </c>
      <c r="V10" s="223" t="s">
        <v>672</v>
      </c>
      <c r="W10" s="219" t="s">
        <v>687</v>
      </c>
      <c r="X10" s="220" t="s">
        <v>688</v>
      </c>
      <c r="AA10" s="207"/>
      <c r="AB10" s="207"/>
      <c r="AC10" s="214"/>
      <c r="AD10" s="224"/>
      <c r="AE10" s="225"/>
      <c r="AF10" s="222"/>
      <c r="AG10" s="222"/>
      <c r="AH10" s="222"/>
      <c r="AI10" s="222"/>
      <c r="AJ10" s="226"/>
      <c r="AK10" s="214"/>
      <c r="AL10" s="214"/>
    </row>
    <row r="11" spans="1:38" ht="183.75" customHeight="1" x14ac:dyDescent="0.25">
      <c r="A11" s="875"/>
      <c r="B11" s="494" t="s">
        <v>665</v>
      </c>
      <c r="C11" s="528" t="str">
        <f>+'4 MAPA CALOR INHERENTE'!I10</f>
        <v xml:space="preserve">                                                                    </v>
      </c>
      <c r="D11" s="527" t="str">
        <f>+'4 MAPA CALOR INHERENTE'!J10</f>
        <v xml:space="preserve">                    R2GT R3GT R4GT R5GT R6GT R7GT R1GF R2GF                                         </v>
      </c>
      <c r="E11" s="527" t="str">
        <f>+'4 MAPA CALOR INHERENTE'!K10</f>
        <v xml:space="preserve">   R4AJ    R2AR                                                R5GIP           R1GTS  </v>
      </c>
      <c r="F11" s="525" t="str">
        <f>+'4 MAPA CALOR INHERENTE'!L10</f>
        <v xml:space="preserve">                               R3GCT                          R7GIP           </v>
      </c>
      <c r="G11" s="526" t="str">
        <f>+'4 MAPA CALOR INHERENTE'!M10</f>
        <v xml:space="preserve">                                                                    </v>
      </c>
      <c r="H11" s="523"/>
      <c r="I11" s="875"/>
      <c r="J11" s="494" t="s">
        <v>665</v>
      </c>
      <c r="K11" s="528" t="str">
        <f>+'6 MAPA CALOR RESIDUAL'!K10</f>
        <v xml:space="preserve">                                                                    </v>
      </c>
      <c r="L11" s="527" t="str">
        <f>+'6 MAPA CALOR RESIDUAL'!L10</f>
        <v xml:space="preserve">             R1GC       R2GT    R6GT R7GT  R2GF R3GF                            R6GIP         R1GCI   </v>
      </c>
      <c r="M11" s="527" t="str">
        <f>+'6 MAPA CALOR RESIDUAL'!M10</f>
        <v xml:space="preserve">   R4AJ    R2AR  R1DE R2DE                         R1GI     R3GH  R1GS R2GS R3GS R4GS       R2GIP R3GIP R4GIP R5GIP           R1GTS  </v>
      </c>
      <c r="N11" s="525" t="str">
        <f>+'6 MAPA CALOR RESIDUAL'!N10</f>
        <v xml:space="preserve">      R1AR        R1GE  R3GE   </v>
      </c>
      <c r="O11" s="526" t="str">
        <f>+'6 MAPA CALOR RESIDUAL'!O10</f>
        <v xml:space="preserve">                              R2GCT  R4GCT  R1GJ                                  </v>
      </c>
      <c r="P11" s="392"/>
      <c r="Q11" s="877"/>
      <c r="R11" s="221">
        <v>0.4</v>
      </c>
      <c r="S11" s="272" t="s">
        <v>665</v>
      </c>
      <c r="T11" s="227" t="s">
        <v>689</v>
      </c>
      <c r="U11" s="223" t="s">
        <v>672</v>
      </c>
      <c r="V11" s="223" t="s">
        <v>672</v>
      </c>
      <c r="W11" s="219" t="s">
        <v>687</v>
      </c>
      <c r="X11" s="220" t="s">
        <v>688</v>
      </c>
      <c r="AA11" s="207"/>
      <c r="AB11" s="207"/>
      <c r="AC11" s="214"/>
      <c r="AD11" s="224"/>
      <c r="AE11" s="225"/>
      <c r="AF11" s="222"/>
      <c r="AG11" s="222"/>
      <c r="AH11" s="222"/>
      <c r="AI11" s="226"/>
      <c r="AJ11" s="222"/>
      <c r="AK11" s="214"/>
      <c r="AL11" s="214"/>
    </row>
    <row r="12" spans="1:38" ht="183.75" customHeight="1" thickBot="1" x14ac:dyDescent="0.3">
      <c r="A12" s="876"/>
      <c r="B12" s="496" t="s">
        <v>660</v>
      </c>
      <c r="C12" s="529" t="str">
        <f>+'4 MAPA CALOR INHERENTE'!I11</f>
        <v xml:space="preserve">                                                                    </v>
      </c>
      <c r="D12" s="529" t="str">
        <f>+'4 MAPA CALOR INHERENTE'!J11</f>
        <v xml:space="preserve">                                                                    </v>
      </c>
      <c r="E12" s="530" t="str">
        <f>+'4 MAPA CALOR INHERENTE'!K11</f>
        <v xml:space="preserve">            R3FI                             R4GH                          R2GTS </v>
      </c>
      <c r="F12" s="531" t="str">
        <f>+'4 MAPA CALOR INHERENTE'!L11</f>
        <v xml:space="preserve">           R2FI                                                         </v>
      </c>
      <c r="G12" s="532" t="str">
        <f>+'4 MAPA CALOR INHERENTE'!M11</f>
        <v xml:space="preserve">                                                                    </v>
      </c>
      <c r="H12" s="524"/>
      <c r="I12" s="876"/>
      <c r="J12" s="496" t="s">
        <v>660</v>
      </c>
      <c r="K12" s="529" t="str">
        <f>+'6 MAPA CALOR RESIDUAL'!K11</f>
        <v xml:space="preserve">  R3AJ                                                                  </v>
      </c>
      <c r="L12" s="529" t="str">
        <f>+'6 MAPA CALOR RESIDUAL'!L11</f>
        <v xml:space="preserve"> R2AJ                R1GD R1GRF   R3GT R4GT R5GT   R1GF                                          </v>
      </c>
      <c r="M12" s="530" t="str">
        <f>+'6 MAPA CALOR RESIDUAL'!M11</f>
        <v xml:space="preserve">            R3FI                             R4GH                          R2GTS </v>
      </c>
      <c r="N12" s="531" t="str">
        <f>+'6 MAPA CALOR RESIDUAL'!N11</f>
        <v xml:space="preserve">           R2FI    R2GE                                                     </v>
      </c>
      <c r="O12" s="532" t="str">
        <f>+'6 MAPA CALOR RESIDUAL'!O11</f>
        <v xml:space="preserve">                                                                    </v>
      </c>
      <c r="P12" s="393"/>
      <c r="Q12" s="877"/>
      <c r="R12" s="233">
        <v>0.2</v>
      </c>
      <c r="S12" s="274" t="s">
        <v>660</v>
      </c>
      <c r="T12" s="229" t="s">
        <v>689</v>
      </c>
      <c r="U12" s="229" t="s">
        <v>689</v>
      </c>
      <c r="V12" s="230" t="s">
        <v>672</v>
      </c>
      <c r="W12" s="231" t="s">
        <v>687</v>
      </c>
      <c r="X12" s="232" t="s">
        <v>688</v>
      </c>
      <c r="AA12" s="207"/>
      <c r="AB12" s="207"/>
      <c r="AC12" s="214"/>
      <c r="AD12" s="224"/>
      <c r="AE12" s="225"/>
      <c r="AF12" s="222"/>
      <c r="AG12" s="222"/>
      <c r="AH12" s="222"/>
      <c r="AI12" s="234"/>
      <c r="AJ12" s="222"/>
      <c r="AK12" s="214"/>
      <c r="AL12" s="214"/>
    </row>
    <row r="13" spans="1:38" x14ac:dyDescent="0.25">
      <c r="A13" s="208"/>
      <c r="B13" s="218"/>
      <c r="C13" s="275"/>
      <c r="D13" s="276"/>
      <c r="E13" s="277"/>
      <c r="F13" s="277"/>
      <c r="G13" s="218"/>
      <c r="H13" s="218"/>
      <c r="I13" s="218"/>
      <c r="J13" s="218"/>
      <c r="K13" s="218"/>
      <c r="L13" s="218"/>
      <c r="M13" s="218"/>
      <c r="N13" s="218"/>
      <c r="O13" s="218"/>
      <c r="P13" s="218"/>
      <c r="AA13" s="207"/>
      <c r="AB13" s="207"/>
      <c r="AC13" s="214"/>
      <c r="AD13" s="224"/>
      <c r="AE13" s="225"/>
      <c r="AF13" s="222"/>
      <c r="AG13" s="222"/>
      <c r="AH13" s="222"/>
      <c r="AI13" s="222"/>
      <c r="AJ13" s="222"/>
      <c r="AK13" s="214"/>
      <c r="AL13" s="214"/>
    </row>
    <row r="14" spans="1:38" ht="26.4" x14ac:dyDescent="0.25">
      <c r="A14" s="208"/>
      <c r="B14" s="218"/>
      <c r="C14" s="275"/>
      <c r="D14" s="276"/>
      <c r="E14" s="277"/>
      <c r="F14" s="277"/>
      <c r="G14" s="218"/>
      <c r="H14" s="218"/>
      <c r="I14" s="218"/>
      <c r="J14" s="218"/>
      <c r="K14" s="218"/>
      <c r="L14" s="218"/>
      <c r="M14" s="218"/>
      <c r="N14" s="218"/>
      <c r="O14" s="218"/>
      <c r="P14" s="218"/>
      <c r="T14" s="200" t="s">
        <v>690</v>
      </c>
      <c r="V14" s="207"/>
      <c r="W14" s="207"/>
      <c r="X14" s="207"/>
      <c r="Y14" s="207"/>
      <c r="Z14" s="207"/>
      <c r="AA14" s="207"/>
      <c r="AB14" s="207"/>
      <c r="AC14" s="214"/>
      <c r="AD14" s="224"/>
      <c r="AE14" s="214"/>
      <c r="AF14" s="225"/>
      <c r="AG14" s="225"/>
      <c r="AH14" s="225"/>
      <c r="AI14" s="225"/>
      <c r="AJ14" s="225"/>
      <c r="AK14" s="214"/>
      <c r="AL14" s="214"/>
    </row>
    <row r="15" spans="1:38" x14ac:dyDescent="0.25">
      <c r="A15" s="208"/>
      <c r="B15" s="218"/>
      <c r="C15" s="275"/>
      <c r="D15" s="276"/>
      <c r="E15" s="277"/>
      <c r="F15" s="277"/>
      <c r="G15" s="218"/>
      <c r="H15" s="218"/>
      <c r="I15" s="218"/>
      <c r="J15" s="218"/>
      <c r="K15" s="218"/>
      <c r="L15" s="218"/>
      <c r="M15" s="218"/>
      <c r="N15" s="218"/>
      <c r="O15" s="218"/>
      <c r="P15" s="218"/>
      <c r="T15" s="235" t="s">
        <v>688</v>
      </c>
      <c r="V15" s="207"/>
      <c r="W15" s="207"/>
      <c r="X15" s="207"/>
      <c r="Y15" s="207"/>
      <c r="Z15" s="207"/>
      <c r="AA15" s="207"/>
      <c r="AB15" s="207"/>
      <c r="AC15" s="214"/>
      <c r="AD15" s="214"/>
      <c r="AE15" s="214"/>
      <c r="AF15" s="222"/>
      <c r="AG15" s="222"/>
      <c r="AH15" s="222"/>
      <c r="AI15" s="222"/>
      <c r="AJ15" s="222"/>
      <c r="AK15" s="214"/>
      <c r="AL15" s="214"/>
    </row>
    <row r="16" spans="1:38" x14ac:dyDescent="0.25">
      <c r="A16" s="208"/>
      <c r="B16" s="218"/>
      <c r="C16" s="275"/>
      <c r="D16" s="276"/>
      <c r="E16" s="277"/>
      <c r="F16" s="277"/>
      <c r="G16" s="218"/>
      <c r="H16" s="218"/>
      <c r="I16" s="218"/>
      <c r="J16" s="218"/>
      <c r="K16" s="218"/>
      <c r="L16" s="218"/>
      <c r="M16" s="218"/>
      <c r="N16" s="218"/>
      <c r="O16" s="218"/>
      <c r="P16" s="218"/>
      <c r="T16" s="219" t="s">
        <v>687</v>
      </c>
      <c r="U16" s="207"/>
      <c r="V16" s="207"/>
      <c r="W16" s="207"/>
      <c r="X16" s="207"/>
      <c r="Y16" s="207"/>
      <c r="Z16" s="207"/>
      <c r="AA16" s="207"/>
      <c r="AB16" s="207"/>
      <c r="AC16" s="214"/>
      <c r="AD16" s="214"/>
      <c r="AE16" s="214"/>
      <c r="AF16" s="222"/>
      <c r="AG16" s="222"/>
      <c r="AH16" s="222"/>
      <c r="AI16" s="222"/>
      <c r="AJ16" s="222"/>
      <c r="AK16" s="214"/>
      <c r="AL16" s="214"/>
    </row>
    <row r="17" spans="1:38" x14ac:dyDescent="0.25">
      <c r="A17" s="208"/>
      <c r="B17" s="218"/>
      <c r="C17" s="275"/>
      <c r="D17" s="276"/>
      <c r="E17" s="277"/>
      <c r="F17" s="277"/>
      <c r="G17" s="218"/>
      <c r="H17" s="218"/>
      <c r="I17" s="218"/>
      <c r="J17" s="218"/>
      <c r="K17" s="218"/>
      <c r="L17" s="218"/>
      <c r="M17" s="218"/>
      <c r="N17" s="218"/>
      <c r="O17" s="218"/>
      <c r="P17" s="218"/>
      <c r="S17" s="236"/>
      <c r="T17" s="223" t="s">
        <v>672</v>
      </c>
      <c r="U17" s="236"/>
      <c r="V17" s="236"/>
      <c r="W17" s="236"/>
      <c r="X17" s="236"/>
      <c r="Y17" s="236"/>
      <c r="Z17" s="236"/>
      <c r="AA17" s="236"/>
      <c r="AB17" s="236"/>
      <c r="AC17" s="214"/>
      <c r="AD17" s="214"/>
      <c r="AE17" s="237"/>
      <c r="AF17" s="237"/>
      <c r="AG17" s="237"/>
      <c r="AH17" s="237"/>
      <c r="AI17" s="237"/>
      <c r="AJ17" s="237"/>
      <c r="AK17" s="214"/>
      <c r="AL17" s="214"/>
    </row>
    <row r="18" spans="1:38" x14ac:dyDescent="0.25">
      <c r="A18" s="208"/>
      <c r="B18" s="218"/>
      <c r="C18" s="275"/>
      <c r="D18" s="276"/>
      <c r="E18" s="277"/>
      <c r="F18" s="277"/>
      <c r="G18" s="218"/>
      <c r="H18" s="218"/>
      <c r="I18" s="218"/>
      <c r="J18" s="218"/>
      <c r="K18" s="218"/>
      <c r="L18" s="218"/>
      <c r="M18" s="218"/>
      <c r="N18" s="218"/>
      <c r="O18" s="218"/>
      <c r="P18" s="218"/>
      <c r="S18" s="236"/>
      <c r="T18" s="227" t="s">
        <v>689</v>
      </c>
      <c r="AA18" s="236"/>
      <c r="AB18" s="236"/>
      <c r="AC18" s="214"/>
      <c r="AD18" s="214"/>
      <c r="AE18" s="214"/>
      <c r="AF18" s="222"/>
      <c r="AG18" s="222"/>
      <c r="AH18" s="222"/>
      <c r="AI18" s="222"/>
      <c r="AJ18" s="222"/>
      <c r="AK18" s="214"/>
      <c r="AL18" s="214"/>
    </row>
    <row r="19" spans="1:38" x14ac:dyDescent="0.25">
      <c r="A19" s="208"/>
      <c r="B19" s="218"/>
      <c r="C19" s="275"/>
      <c r="D19" s="276"/>
      <c r="E19" s="277"/>
      <c r="F19" s="277"/>
      <c r="G19" s="218"/>
      <c r="H19" s="218"/>
      <c r="I19" s="218"/>
      <c r="J19" s="218"/>
      <c r="K19" s="218"/>
      <c r="L19" s="218"/>
      <c r="M19" s="218"/>
      <c r="N19" s="218"/>
      <c r="O19" s="218"/>
      <c r="P19" s="218"/>
      <c r="Q19" s="239"/>
      <c r="R19" s="239"/>
      <c r="S19" s="236"/>
      <c r="AA19" s="236"/>
      <c r="AB19" s="236"/>
      <c r="AC19" s="214"/>
      <c r="AD19" s="214"/>
      <c r="AE19" s="214"/>
      <c r="AF19" s="222"/>
      <c r="AG19" s="222"/>
      <c r="AH19" s="222"/>
      <c r="AI19" s="222"/>
      <c r="AJ19" s="222"/>
      <c r="AK19" s="214"/>
      <c r="AL19" s="214"/>
    </row>
    <row r="20" spans="1:38" x14ac:dyDescent="0.25">
      <c r="A20" s="208"/>
      <c r="B20" s="218"/>
      <c r="C20" s="275"/>
      <c r="D20" s="276"/>
      <c r="E20" s="277"/>
      <c r="F20" s="277"/>
      <c r="G20" s="218"/>
      <c r="H20" s="218"/>
      <c r="I20" s="218"/>
      <c r="J20" s="218"/>
      <c r="K20" s="218"/>
      <c r="L20" s="218"/>
      <c r="M20" s="218"/>
      <c r="N20" s="218"/>
      <c r="O20" s="218"/>
      <c r="P20" s="218"/>
      <c r="Q20" s="239"/>
      <c r="R20" s="239"/>
      <c r="S20" s="240"/>
      <c r="AA20" s="236"/>
      <c r="AB20" s="236"/>
      <c r="AC20" s="214"/>
      <c r="AD20" s="234"/>
      <c r="AE20" s="234"/>
      <c r="AF20" s="234"/>
      <c r="AG20" s="234"/>
      <c r="AH20" s="234"/>
      <c r="AI20" s="234"/>
      <c r="AJ20" s="222"/>
      <c r="AK20" s="214"/>
      <c r="AL20" s="214"/>
    </row>
    <row r="21" spans="1:38" x14ac:dyDescent="0.25">
      <c r="A21" s="208"/>
      <c r="B21" s="218"/>
      <c r="C21" s="275"/>
      <c r="D21" s="276"/>
      <c r="E21" s="277"/>
      <c r="F21" s="277"/>
      <c r="G21" s="218"/>
      <c r="H21" s="218"/>
      <c r="I21" s="218"/>
      <c r="J21" s="218"/>
      <c r="K21" s="218"/>
      <c r="L21" s="218"/>
      <c r="M21" s="218"/>
      <c r="N21" s="218"/>
      <c r="O21" s="218"/>
      <c r="P21" s="218"/>
      <c r="Q21" s="239"/>
      <c r="R21" s="239"/>
      <c r="AC21" s="214"/>
      <c r="AD21" s="241"/>
      <c r="AE21" s="241"/>
      <c r="AF21" s="241"/>
      <c r="AG21" s="241"/>
      <c r="AH21" s="241"/>
      <c r="AI21" s="241"/>
      <c r="AJ21" s="222"/>
      <c r="AK21" s="214"/>
      <c r="AL21" s="214"/>
    </row>
    <row r="22" spans="1:38" x14ac:dyDescent="0.25">
      <c r="A22" s="208"/>
      <c r="B22" s="218"/>
      <c r="C22" s="275"/>
      <c r="D22" s="276"/>
      <c r="E22" s="277"/>
      <c r="F22" s="277"/>
      <c r="G22" s="218"/>
      <c r="H22" s="218"/>
      <c r="I22" s="218"/>
      <c r="J22" s="218"/>
      <c r="K22" s="218"/>
      <c r="L22" s="218"/>
      <c r="M22" s="218"/>
      <c r="N22" s="218"/>
      <c r="O22" s="218"/>
      <c r="P22" s="218"/>
      <c r="Q22" s="239"/>
      <c r="R22" s="239"/>
      <c r="AC22" s="214"/>
      <c r="AD22" s="234"/>
      <c r="AE22" s="234"/>
      <c r="AF22" s="234"/>
      <c r="AG22" s="234"/>
      <c r="AH22" s="234"/>
      <c r="AI22" s="234"/>
      <c r="AJ22" s="222"/>
      <c r="AK22" s="214"/>
      <c r="AL22" s="214"/>
    </row>
    <row r="23" spans="1:38" x14ac:dyDescent="0.25">
      <c r="A23" s="208"/>
      <c r="B23" s="218"/>
      <c r="C23" s="275"/>
      <c r="D23" s="276"/>
      <c r="E23" s="277"/>
      <c r="F23" s="277"/>
      <c r="G23" s="218"/>
      <c r="H23" s="218"/>
      <c r="I23" s="218"/>
      <c r="J23" s="218"/>
      <c r="K23" s="218"/>
      <c r="L23" s="218"/>
      <c r="M23" s="218"/>
      <c r="N23" s="218"/>
      <c r="O23" s="218"/>
      <c r="P23" s="218"/>
      <c r="AC23" s="214"/>
      <c r="AD23" s="234"/>
      <c r="AE23" s="234"/>
      <c r="AF23" s="234"/>
      <c r="AG23" s="234"/>
      <c r="AH23" s="234"/>
      <c r="AI23" s="234"/>
      <c r="AJ23" s="222"/>
      <c r="AK23" s="214"/>
      <c r="AL23" s="214"/>
    </row>
    <row r="24" spans="1:38" x14ac:dyDescent="0.3">
      <c r="A24" s="208"/>
      <c r="B24" s="218"/>
      <c r="C24" s="275"/>
      <c r="D24" s="276"/>
      <c r="E24" s="277"/>
      <c r="F24" s="277"/>
      <c r="G24" s="218"/>
      <c r="H24" s="218"/>
      <c r="I24" s="218"/>
      <c r="J24" s="218"/>
      <c r="K24" s="218"/>
      <c r="L24" s="218"/>
      <c r="M24" s="218"/>
      <c r="N24" s="218"/>
      <c r="O24" s="218"/>
      <c r="P24" s="218"/>
    </row>
    <row r="25" spans="1:38" x14ac:dyDescent="0.3">
      <c r="A25" s="208"/>
      <c r="B25" s="218"/>
      <c r="C25" s="275"/>
      <c r="D25" s="276"/>
      <c r="E25" s="277"/>
      <c r="F25" s="277"/>
      <c r="G25" s="218"/>
      <c r="H25" s="218"/>
      <c r="I25" s="218"/>
      <c r="J25" s="218"/>
      <c r="K25" s="218"/>
      <c r="L25" s="218"/>
      <c r="M25" s="218"/>
      <c r="N25" s="218"/>
      <c r="O25" s="218"/>
      <c r="P25" s="218"/>
    </row>
    <row r="26" spans="1:38" x14ac:dyDescent="0.3">
      <c r="A26" s="208"/>
      <c r="B26" s="218"/>
      <c r="C26" s="275"/>
      <c r="D26" s="276"/>
      <c r="E26" s="277"/>
      <c r="F26" s="277"/>
      <c r="G26" s="218"/>
      <c r="H26" s="218"/>
      <c r="I26" s="218"/>
      <c r="J26" s="218"/>
      <c r="K26" s="218"/>
      <c r="L26" s="218"/>
      <c r="M26" s="218"/>
      <c r="N26" s="218"/>
      <c r="O26" s="218"/>
      <c r="P26" s="218"/>
    </row>
    <row r="27" spans="1:38" x14ac:dyDescent="0.3">
      <c r="A27" s="208"/>
      <c r="B27" s="218"/>
      <c r="C27" s="275"/>
      <c r="D27" s="276"/>
      <c r="E27" s="277"/>
      <c r="F27" s="277"/>
      <c r="G27" s="218"/>
      <c r="H27" s="218"/>
      <c r="I27" s="218"/>
      <c r="J27" s="218"/>
      <c r="K27" s="218"/>
      <c r="L27" s="218"/>
      <c r="M27" s="218"/>
      <c r="N27" s="218"/>
      <c r="O27" s="218"/>
      <c r="P27" s="218"/>
    </row>
    <row r="28" spans="1:38" ht="14.4" customHeight="1" x14ac:dyDescent="0.3">
      <c r="B28" s="204"/>
      <c r="D28" s="204"/>
      <c r="G28" s="204"/>
      <c r="H28" s="204"/>
      <c r="I28" s="204"/>
      <c r="J28" s="204"/>
      <c r="K28" s="204"/>
      <c r="L28" s="204"/>
      <c r="M28" s="204"/>
      <c r="N28" s="204"/>
      <c r="O28" s="204"/>
      <c r="P28" s="204"/>
      <c r="AA28" s="208"/>
      <c r="AB28" s="208"/>
      <c r="AC28" s="208"/>
      <c r="AD28" s="208"/>
      <c r="AE28" s="208"/>
      <c r="AF28" s="204"/>
      <c r="AG28" s="204"/>
      <c r="AH28" s="204"/>
      <c r="AI28" s="204"/>
      <c r="AJ28" s="204"/>
    </row>
    <row r="29" spans="1:38" ht="39" customHeight="1" x14ac:dyDescent="0.3">
      <c r="B29" s="204"/>
      <c r="D29" s="204"/>
      <c r="G29" s="204"/>
      <c r="H29" s="204"/>
      <c r="I29" s="204"/>
      <c r="J29" s="204"/>
      <c r="K29" s="204"/>
      <c r="L29" s="204"/>
      <c r="M29" s="204"/>
      <c r="N29" s="204"/>
      <c r="O29" s="204"/>
      <c r="P29" s="204"/>
      <c r="AA29" s="208"/>
      <c r="AB29" s="208"/>
      <c r="AC29" s="208"/>
      <c r="AD29" s="208"/>
      <c r="AE29" s="208"/>
      <c r="AF29" s="204"/>
      <c r="AG29" s="204"/>
      <c r="AH29" s="204"/>
      <c r="AI29" s="204"/>
      <c r="AJ29" s="204"/>
    </row>
    <row r="30" spans="1:38" ht="19.5" customHeight="1" x14ac:dyDescent="0.3">
      <c r="B30" s="204"/>
      <c r="D30" s="204"/>
      <c r="G30" s="204"/>
      <c r="H30" s="204"/>
      <c r="I30" s="204"/>
      <c r="J30" s="204"/>
      <c r="K30" s="204"/>
      <c r="L30" s="204"/>
      <c r="M30" s="204"/>
      <c r="N30" s="204"/>
      <c r="O30" s="204"/>
      <c r="P30" s="204"/>
      <c r="AA30" s="208"/>
      <c r="AB30" s="208"/>
      <c r="AC30" s="208"/>
      <c r="AD30" s="208"/>
      <c r="AE30" s="208"/>
      <c r="AF30" s="204"/>
      <c r="AG30" s="204"/>
      <c r="AH30" s="204"/>
      <c r="AI30" s="204"/>
      <c r="AJ30" s="204"/>
    </row>
    <row r="31" spans="1:38" ht="19.5" customHeight="1" x14ac:dyDescent="0.3">
      <c r="B31" s="204"/>
      <c r="D31" s="204"/>
      <c r="G31" s="204"/>
      <c r="H31" s="204"/>
      <c r="I31" s="204"/>
      <c r="J31" s="204"/>
      <c r="K31" s="204"/>
      <c r="L31" s="204"/>
      <c r="M31" s="204"/>
      <c r="N31" s="204"/>
      <c r="O31" s="204"/>
      <c r="P31" s="204"/>
      <c r="AA31" s="208"/>
      <c r="AB31" s="208"/>
      <c r="AC31" s="208"/>
      <c r="AD31" s="208"/>
      <c r="AE31" s="208"/>
      <c r="AF31" s="204"/>
      <c r="AG31" s="204"/>
      <c r="AH31" s="204"/>
      <c r="AI31" s="204"/>
      <c r="AJ31" s="204"/>
    </row>
    <row r="32" spans="1:38" ht="19.5" customHeight="1" x14ac:dyDescent="0.3">
      <c r="B32" s="204"/>
      <c r="D32" s="204"/>
      <c r="G32" s="204"/>
      <c r="H32" s="204"/>
      <c r="I32" s="204"/>
      <c r="J32" s="204"/>
      <c r="K32" s="204"/>
      <c r="L32" s="204"/>
      <c r="M32" s="204"/>
      <c r="N32" s="204"/>
      <c r="O32" s="204"/>
      <c r="P32" s="204"/>
      <c r="AA32" s="208"/>
      <c r="AB32" s="208"/>
      <c r="AC32" s="208"/>
      <c r="AD32" s="208"/>
      <c r="AE32" s="208"/>
      <c r="AF32" s="204"/>
      <c r="AG32" s="204"/>
      <c r="AH32" s="204"/>
      <c r="AI32" s="204"/>
      <c r="AJ32" s="204"/>
    </row>
    <row r="33" spans="3:31" s="204" customFormat="1" ht="19.5" customHeight="1" x14ac:dyDescent="0.3">
      <c r="C33" s="208"/>
      <c r="E33" s="271"/>
      <c r="F33" s="271"/>
      <c r="AA33" s="208"/>
      <c r="AB33" s="208"/>
      <c r="AC33" s="208"/>
      <c r="AD33" s="208"/>
      <c r="AE33" s="208"/>
    </row>
    <row r="34" spans="3:31" s="204" customFormat="1" ht="19.5" customHeight="1" x14ac:dyDescent="0.3">
      <c r="C34" s="208"/>
      <c r="E34" s="271"/>
      <c r="F34" s="271"/>
      <c r="AA34" s="208"/>
      <c r="AB34" s="208"/>
      <c r="AC34" s="208"/>
      <c r="AD34" s="208"/>
      <c r="AE34" s="208"/>
    </row>
  </sheetData>
  <sheetProtection algorithmName="SHA-512" hashValue="6xbJhZi0FUl86jviFcO/sYYL/rWWfy6F0/WXdn1udTlNBQw5efY8AN2+klvUlv4l5alwg2ThYOy+q6PWO48Jhg==" saltValue="XoIybTb5voZ0YQEdV4JerQ==" spinCount="100000" sheet="1" objects="1" scenarios="1" formatCells="0" formatColumns="0" formatRows="0"/>
  <dataConsolidate/>
  <mergeCells count="11">
    <mergeCell ref="T5:X5"/>
    <mergeCell ref="C6:G6"/>
    <mergeCell ref="K6:O6"/>
    <mergeCell ref="A8:A12"/>
    <mergeCell ref="I8:I12"/>
    <mergeCell ref="Q8:Q12"/>
    <mergeCell ref="B3:D3"/>
    <mergeCell ref="A5:G5"/>
    <mergeCell ref="I5:O5"/>
    <mergeCell ref="C1:N1"/>
    <mergeCell ref="O1:P1"/>
  </mergeCells>
  <conditionalFormatting sqref="D13:E27">
    <cfRule type="cellIs" dxfId="45" priority="1" operator="equal">
      <formula>$S$12</formula>
    </cfRule>
    <cfRule type="cellIs" dxfId="44" priority="2" operator="equal">
      <formula>$S$11</formula>
    </cfRule>
    <cfRule type="cellIs" dxfId="43" priority="3" operator="equal">
      <formula>$S$10</formula>
    </cfRule>
    <cfRule type="cellIs" dxfId="42" priority="4" operator="equal">
      <formula>$S$9</formula>
    </cfRule>
    <cfRule type="cellIs" dxfId="41" priority="5" operator="equal">
      <formula>$S$8</formula>
    </cfRule>
  </conditionalFormatting>
  <conditionalFormatting sqref="F13:F27">
    <cfRule type="cellIs" dxfId="40" priority="6" operator="equal">
      <formula>$T$7</formula>
    </cfRule>
    <cfRule type="cellIs" dxfId="39" priority="7" operator="equal">
      <formula>$U$7</formula>
    </cfRule>
    <cfRule type="cellIs" dxfId="38" priority="8" operator="equal">
      <formula>$V$7</formula>
    </cfRule>
    <cfRule type="cellIs" dxfId="37" priority="9" operator="equal">
      <formula>$W$7</formula>
    </cfRule>
    <cfRule type="cellIs" dxfId="36" priority="10" operator="equal">
      <formula>$X$7</formula>
    </cfRule>
  </conditionalFormatting>
  <conditionalFormatting sqref="G13:G27">
    <cfRule type="cellIs" dxfId="35" priority="11" operator="equal">
      <formula>$T$15</formula>
    </cfRule>
    <cfRule type="cellIs" dxfId="34" priority="12" operator="equal">
      <formula>$T$16</formula>
    </cfRule>
    <cfRule type="cellIs" dxfId="33" priority="13" operator="equal">
      <formula>$T$17</formula>
    </cfRule>
    <cfRule type="cellIs" dxfId="32" priority="14" operator="equal">
      <formula>$T$18</formula>
    </cfRule>
  </conditionalFormatting>
  <dataValidations count="3">
    <dataValidation allowBlank="1" showInputMessage="1" showErrorMessage="1" prompt="Es la materialización del riesgo y las consecuencias de su aparición. Su escala es: 5 bajo impacto, 10 medio, 20 alto impacto._x000a_" sqref="JD7:JJ7" xr:uid="{00000000-0002-0000-0900-000000000000}"/>
    <dataValidation allowBlank="1" showInputMessage="1" showErrorMessage="1" prompt="La probabilidad se encuentra determinada por una escala de 1 a 3, siendo 1 la menor probabilidad de ocurrencia del riesgo y 3 la mayor probabilidad de  ocurrencia." sqref="JC7" xr:uid="{00000000-0002-0000-0900-000001000000}"/>
    <dataValidation type="list" allowBlank="1" showInputMessage="1" showErrorMessage="1" sqref="JD8:JJ15" xr:uid="{00000000-0002-0000-0900-000002000000}">
      <formula1>#REF!</formula1>
    </dataValidation>
  </dataValidations>
  <printOptions horizontalCentered="1" verticalCentered="1"/>
  <pageMargins left="0.23622047244094491" right="0.23622047244094491" top="0.74803149606299213" bottom="0.74803149606299213" header="0.31496062992125984" footer="0.31496062992125984"/>
  <pageSetup scale="42" orientation="landscape" r:id="rId1"/>
  <headerFooter alignWithMargins="0">
    <oddFooter>&amp;R&amp;G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filterMode="1"/>
  <dimension ref="A1:AR75"/>
  <sheetViews>
    <sheetView showGridLines="0" zoomScale="70" zoomScaleNormal="70" zoomScaleSheetLayoutView="70" workbookViewId="0">
      <pane xSplit="1" ySplit="6" topLeftCell="N13" activePane="bottomRight" state="frozen"/>
      <selection pane="topRight"/>
      <selection pane="bottomLeft"/>
      <selection pane="bottomRight" activeCell="N7" sqref="N7"/>
    </sheetView>
  </sheetViews>
  <sheetFormatPr baseColWidth="10" defaultColWidth="14.33203125" defaultRowHeight="13.2" x14ac:dyDescent="0.3"/>
  <cols>
    <col min="1" max="1" width="13.88671875" style="204" customWidth="1"/>
    <col min="2" max="2" width="61.33203125" style="208" bestFit="1" customWidth="1"/>
    <col min="3" max="3" width="20.109375" style="208" bestFit="1" customWidth="1"/>
    <col min="4" max="4" width="14.109375" style="208" customWidth="1"/>
    <col min="5" max="5" width="22.109375" style="271" bestFit="1" customWidth="1"/>
    <col min="6" max="6" width="12.44140625" style="271" customWidth="1"/>
    <col min="7" max="7" width="19.33203125" style="208" bestFit="1" customWidth="1"/>
    <col min="8" max="8" width="15.44140625" style="208" customWidth="1"/>
    <col min="9" max="9" width="13" style="208" customWidth="1"/>
    <col min="10" max="10" width="22.109375" style="271" bestFit="1" customWidth="1"/>
    <col min="11" max="11" width="15.88671875" style="271" bestFit="1" customWidth="1"/>
    <col min="12" max="12" width="19.33203125" style="208" bestFit="1" customWidth="1"/>
    <col min="13" max="13" width="25.109375" style="208" bestFit="1" customWidth="1"/>
    <col min="14" max="14" width="32.44140625" style="208" bestFit="1" customWidth="1"/>
    <col min="15" max="16" width="16.44140625" style="208" customWidth="1"/>
    <col min="17" max="17" width="29.88671875" style="208" customWidth="1"/>
    <col min="18" max="18" width="20.88671875" style="208" customWidth="1"/>
    <col min="19" max="19" width="9.44140625" style="278" customWidth="1"/>
    <col min="20" max="20" width="13.44140625" style="278" customWidth="1"/>
    <col min="21" max="22" width="15.44140625" style="208" customWidth="1"/>
    <col min="23" max="23" width="4.88671875" style="204" customWidth="1"/>
    <col min="24" max="24" width="5.44140625" style="204" bestFit="1" customWidth="1"/>
    <col min="25" max="26" width="14" style="204" customWidth="1"/>
    <col min="27" max="27" width="18.44140625" style="204" customWidth="1"/>
    <col min="28" max="28" width="19.44140625" style="204" customWidth="1"/>
    <col min="29" max="29" width="14" style="204" customWidth="1"/>
    <col min="30" max="30" width="17.33203125" style="204" bestFit="1" customWidth="1"/>
    <col min="31" max="35" width="11.44140625" style="204" customWidth="1"/>
    <col min="36" max="36" width="5.44140625" style="204" bestFit="1" customWidth="1"/>
    <col min="37" max="37" width="26.88671875" style="204" customWidth="1"/>
    <col min="38" max="42" width="22.88671875" style="208" customWidth="1"/>
    <col min="43" max="43" width="23.44140625" style="204" customWidth="1"/>
    <col min="44" max="271" width="11.44140625" style="204" customWidth="1"/>
    <col min="272" max="272" width="12.6640625" style="204" customWidth="1"/>
    <col min="273" max="273" width="47" style="204" customWidth="1"/>
    <col min="274" max="274" width="35" style="204" customWidth="1"/>
    <col min="275" max="16384" width="14.33203125" style="204"/>
  </cols>
  <sheetData>
    <row r="1" spans="1:44" ht="105.75" customHeight="1" thickBot="1" x14ac:dyDescent="0.35">
      <c r="A1" s="878"/>
      <c r="B1" s="879"/>
      <c r="C1" s="766" t="s">
        <v>258</v>
      </c>
      <c r="D1" s="766"/>
      <c r="E1" s="766"/>
      <c r="F1" s="766"/>
      <c r="G1" s="766"/>
      <c r="H1" s="766"/>
      <c r="I1" s="766"/>
      <c r="J1" s="766"/>
      <c r="K1" s="766"/>
      <c r="L1" s="766"/>
      <c r="M1" s="766"/>
      <c r="N1" s="766"/>
      <c r="O1" s="766"/>
      <c r="P1" s="766"/>
      <c r="Q1" s="766"/>
      <c r="R1" s="766"/>
      <c r="S1" s="766"/>
      <c r="T1" s="766"/>
      <c r="U1" s="766"/>
      <c r="V1" s="766"/>
      <c r="W1" s="766"/>
      <c r="X1" s="766"/>
      <c r="Y1" s="766"/>
      <c r="Z1" s="766"/>
      <c r="AA1" s="766"/>
      <c r="AB1" s="766"/>
      <c r="AC1" s="766"/>
      <c r="AD1" s="781" t="s">
        <v>1</v>
      </c>
      <c r="AE1" s="782"/>
    </row>
    <row r="2" spans="1:44" ht="21" customHeight="1" thickBot="1" x14ac:dyDescent="0.35">
      <c r="A2" s="192"/>
      <c r="B2" s="192"/>
      <c r="C2" s="330"/>
      <c r="D2" s="330"/>
      <c r="E2" s="330"/>
      <c r="F2" s="330"/>
      <c r="G2" s="330"/>
      <c r="H2" s="330"/>
      <c r="I2" s="330"/>
      <c r="AD2" s="331"/>
    </row>
    <row r="3" spans="1:44" s="191" customFormat="1" ht="13.8" x14ac:dyDescent="0.25">
      <c r="A3" s="311" t="s">
        <v>380</v>
      </c>
      <c r="B3" s="786" t="str">
        <f>+IF('2 CONTEXTO E IDENTIFICACIÓN'!$B$3="","",'2 CONTEXTO E IDENTIFICACIÓN'!$B$3)</f>
        <v>CONSOLIDADO DE PROCESOS DE LA SDSCJ</v>
      </c>
      <c r="C3" s="786"/>
      <c r="D3" s="786"/>
      <c r="E3" s="394"/>
      <c r="F3" s="373"/>
      <c r="G3" s="199"/>
      <c r="H3" s="384"/>
      <c r="I3" s="384"/>
      <c r="J3" s="394"/>
      <c r="K3" s="373"/>
      <c r="L3" s="199"/>
      <c r="M3" s="199"/>
      <c r="N3" s="199"/>
      <c r="O3" s="199"/>
      <c r="P3" s="199"/>
      <c r="Q3" s="199"/>
      <c r="R3" s="199"/>
      <c r="S3" s="395"/>
      <c r="T3" s="395"/>
      <c r="U3" s="199"/>
      <c r="V3" s="199"/>
      <c r="W3" s="199"/>
      <c r="X3" s="198"/>
      <c r="Y3" s="199"/>
      <c r="Z3" s="864" t="s">
        <v>684</v>
      </c>
      <c r="AA3" s="865"/>
      <c r="AB3" s="865"/>
      <c r="AC3" s="865"/>
      <c r="AD3" s="866"/>
      <c r="AE3" s="340"/>
      <c r="AL3" s="193"/>
      <c r="AM3" s="193"/>
      <c r="AN3" s="193"/>
      <c r="AO3" s="193"/>
      <c r="AP3" s="193"/>
    </row>
    <row r="4" spans="1:44" s="191" customFormat="1" ht="5.4" customHeight="1" x14ac:dyDescent="0.25">
      <c r="A4" s="313"/>
      <c r="B4" s="336"/>
      <c r="C4" s="336"/>
      <c r="D4" s="374"/>
      <c r="E4" s="137"/>
      <c r="F4" s="375"/>
      <c r="H4" s="374"/>
      <c r="I4" s="374"/>
      <c r="J4" s="137"/>
      <c r="K4" s="375"/>
      <c r="S4" s="396"/>
      <c r="T4" s="396"/>
      <c r="X4" s="279"/>
      <c r="Z4" s="280"/>
      <c r="AA4" s="281"/>
      <c r="AB4" s="281"/>
      <c r="AC4" s="281"/>
      <c r="AD4" s="282"/>
      <c r="AE4" s="390"/>
      <c r="AL4" s="193"/>
      <c r="AM4" s="193"/>
      <c r="AN4" s="193"/>
      <c r="AO4" s="193"/>
      <c r="AP4" s="193"/>
    </row>
    <row r="5" spans="1:44" ht="14.4" customHeight="1" x14ac:dyDescent="0.3">
      <c r="A5" s="376"/>
      <c r="B5" s="377"/>
      <c r="C5" s="377"/>
      <c r="D5" s="377"/>
      <c r="E5" s="867" t="s">
        <v>685</v>
      </c>
      <c r="F5" s="867"/>
      <c r="G5" s="867"/>
      <c r="H5" s="341"/>
      <c r="I5" s="377"/>
      <c r="J5" s="867" t="s">
        <v>1112</v>
      </c>
      <c r="K5" s="867"/>
      <c r="L5" s="867"/>
      <c r="M5" s="341"/>
      <c r="N5" s="341"/>
      <c r="O5" s="341"/>
      <c r="P5" s="341"/>
      <c r="Q5" s="867" t="s">
        <v>1115</v>
      </c>
      <c r="R5" s="867"/>
      <c r="S5" s="867"/>
      <c r="T5" s="867"/>
      <c r="U5" s="341"/>
      <c r="V5" s="341"/>
      <c r="X5" s="203"/>
      <c r="Z5" s="205">
        <v>0.2</v>
      </c>
      <c r="AA5" s="205">
        <v>0.4</v>
      </c>
      <c r="AB5" s="205">
        <v>0.6</v>
      </c>
      <c r="AC5" s="205">
        <v>0.8</v>
      </c>
      <c r="AD5" s="206">
        <v>1</v>
      </c>
      <c r="AE5" s="378"/>
      <c r="AF5" s="207"/>
      <c r="AG5" s="207"/>
      <c r="AH5" s="207"/>
      <c r="AI5" s="207"/>
      <c r="AJ5" s="207"/>
      <c r="AK5" s="207"/>
    </row>
    <row r="6" spans="1:44" ht="39.6" x14ac:dyDescent="0.25">
      <c r="A6" s="342" t="s">
        <v>686</v>
      </c>
      <c r="B6" s="209" t="s">
        <v>633</v>
      </c>
      <c r="C6" s="209" t="s">
        <v>1116</v>
      </c>
      <c r="D6" s="209" t="s">
        <v>1117</v>
      </c>
      <c r="E6" s="209" t="s">
        <v>651</v>
      </c>
      <c r="F6" s="209" t="s">
        <v>652</v>
      </c>
      <c r="G6" s="283" t="s">
        <v>351</v>
      </c>
      <c r="H6" s="209" t="s">
        <v>1118</v>
      </c>
      <c r="I6" s="209" t="s">
        <v>1119</v>
      </c>
      <c r="J6" s="209" t="s">
        <v>651</v>
      </c>
      <c r="K6" s="209" t="s">
        <v>652</v>
      </c>
      <c r="L6" s="209" t="s">
        <v>351</v>
      </c>
      <c r="M6" s="209" t="s">
        <v>355</v>
      </c>
      <c r="N6" s="209" t="s">
        <v>353</v>
      </c>
      <c r="O6" s="209" t="s">
        <v>1120</v>
      </c>
      <c r="P6" s="209" t="s">
        <v>1121</v>
      </c>
      <c r="Q6" s="209" t="s">
        <v>1122</v>
      </c>
      <c r="R6" s="209" t="s">
        <v>1123</v>
      </c>
      <c r="S6" s="284" t="s">
        <v>1124</v>
      </c>
      <c r="T6" s="284" t="s">
        <v>1125</v>
      </c>
      <c r="U6" s="341"/>
      <c r="V6" s="341"/>
      <c r="X6" s="203"/>
      <c r="Y6" s="213"/>
      <c r="Z6" s="272" t="s">
        <v>662</v>
      </c>
      <c r="AA6" s="272" t="s">
        <v>667</v>
      </c>
      <c r="AB6" s="272" t="s">
        <v>672</v>
      </c>
      <c r="AC6" s="272" t="s">
        <v>676</v>
      </c>
      <c r="AD6" s="273" t="s">
        <v>681</v>
      </c>
      <c r="AE6" s="343"/>
      <c r="AG6" s="207"/>
      <c r="AH6" s="207"/>
      <c r="AI6" s="214"/>
      <c r="AJ6" s="214"/>
      <c r="AK6" s="214"/>
      <c r="AL6" s="214"/>
      <c r="AM6" s="214"/>
      <c r="AN6" s="214"/>
      <c r="AO6" s="214"/>
      <c r="AP6" s="214"/>
      <c r="AQ6" s="214"/>
      <c r="AR6" s="214"/>
    </row>
    <row r="7" spans="1:44" ht="105" customHeight="1" x14ac:dyDescent="0.25">
      <c r="A7" s="215" t="str">
        <f>'4 MAPA CALOR INHERENTE'!A7</f>
        <v>R1AJ</v>
      </c>
      <c r="B7" s="216" t="str">
        <f>'4 MAPA CALOR INHERENTE'!B7</f>
        <v>Posibilidad de afectación reputacional por perdida de la confianza del ciudadano hacia los servicios prestados en las casas de justicia  debido a la inadecuada orientación a los usuarios en casas de justicia por parte del centro de recepción de la información</v>
      </c>
      <c r="C7" s="285">
        <f>'3 PROBABIL E IMPACTO INHERENTE'!E7</f>
        <v>0.8</v>
      </c>
      <c r="D7" s="285">
        <f>'3 PROBABIL E IMPACTO INHERENTE'!M7</f>
        <v>1</v>
      </c>
      <c r="E7" s="270" t="str">
        <f>'4 MAPA CALOR INHERENTE'!C7</f>
        <v>Alta</v>
      </c>
      <c r="F7" s="270" t="str">
        <f>'4 MAPA CALOR INHERENTE'!D7</f>
        <v>Catastrófico</v>
      </c>
      <c r="G7" s="216" t="str">
        <f>'4 MAPA CALOR INHERENTE'!E7</f>
        <v>Extremo</v>
      </c>
      <c r="H7" s="205">
        <f>'6 MAPA CALOR RESIDUAL'!C7</f>
        <v>0.48</v>
      </c>
      <c r="I7" s="301">
        <f>'6 MAPA CALOR RESIDUAL'!D7</f>
        <v>0.5625</v>
      </c>
      <c r="J7" s="270" t="str">
        <f>'6 MAPA CALOR RESIDUAL'!E7</f>
        <v>Media</v>
      </c>
      <c r="K7" s="270" t="str">
        <f>'6 MAPA CALOR RESIDUAL'!F7</f>
        <v>Moderado</v>
      </c>
      <c r="L7" s="216" t="str">
        <f>'6 MAPA CALOR RESIDUAL'!G7</f>
        <v>Moderado</v>
      </c>
      <c r="M7" s="216" t="str">
        <f>+IF($N7="","",IF($N7=$AA$14,$AB$14,IF($N7=$AA$17,$AB$17)))</f>
        <v>Requiere Plan de Acción</v>
      </c>
      <c r="N7" s="216" t="str">
        <f>+IF(L7="","",IF(OR(L7=$Z$14,L7=$Z$15,L7=$Z$16),$AA$14,IF(L7=$Z$17,$AA$17)))</f>
        <v>Reducir_Compartir_Transferir_Evitar</v>
      </c>
      <c r="O7" s="286" t="s">
        <v>1126</v>
      </c>
      <c r="P7" s="216" t="str">
        <f>+IF($M7="","",IF($M7=$AB$17,$AA$17,$O7))</f>
        <v>Reducir</v>
      </c>
      <c r="Q7" s="286"/>
      <c r="R7" s="286"/>
      <c r="S7" s="287"/>
      <c r="T7" s="287"/>
      <c r="U7" s="218"/>
      <c r="V7" s="218"/>
      <c r="W7" s="861" t="s">
        <v>656</v>
      </c>
      <c r="X7" s="221">
        <v>1</v>
      </c>
      <c r="Y7" s="272" t="s">
        <v>679</v>
      </c>
      <c r="Z7" s="219" t="s">
        <v>687</v>
      </c>
      <c r="AA7" s="219" t="s">
        <v>687</v>
      </c>
      <c r="AB7" s="219" t="s">
        <v>687</v>
      </c>
      <c r="AC7" s="219" t="s">
        <v>687</v>
      </c>
      <c r="AD7" s="220" t="s">
        <v>688</v>
      </c>
      <c r="AE7" s="343"/>
      <c r="AG7" s="207"/>
      <c r="AH7" s="207"/>
      <c r="AI7" s="214"/>
      <c r="AJ7" s="214"/>
      <c r="AK7" s="214"/>
      <c r="AL7" s="222"/>
      <c r="AM7" s="222"/>
      <c r="AN7" s="222"/>
      <c r="AO7" s="222"/>
      <c r="AP7" s="222"/>
      <c r="AQ7" s="214"/>
      <c r="AR7" s="214"/>
    </row>
    <row r="8" spans="1:44" ht="105" hidden="1" customHeight="1" x14ac:dyDescent="0.25">
      <c r="A8" s="215" t="str">
        <f>'4 MAPA CALOR INHERENTE'!A8</f>
        <v>R2AJ</v>
      </c>
      <c r="B8" s="216" t="str">
        <f>'4 MAPA CALOR INHERENTE'!B8</f>
        <v>Posibilidad de afectación reputacional por la imposibilidad de garantizar la adecuada atención de usuarios en los equipamientos de Justicia de forma presencial y virtual debido a la desvinculación de entidades operadoras al programa de casas de justicia</v>
      </c>
      <c r="C8" s="285">
        <f>'3 PROBABIL E IMPACTO INHERENTE'!E8</f>
        <v>0.6</v>
      </c>
      <c r="D8" s="285">
        <f>'3 PROBABIL E IMPACTO INHERENTE'!M8</f>
        <v>0.4</v>
      </c>
      <c r="E8" s="270" t="str">
        <f>'4 MAPA CALOR INHERENTE'!C8</f>
        <v>Media</v>
      </c>
      <c r="F8" s="270" t="str">
        <f>'4 MAPA CALOR INHERENTE'!D8</f>
        <v>Menor</v>
      </c>
      <c r="G8" s="216" t="str">
        <f>'4 MAPA CALOR INHERENTE'!E8</f>
        <v>Moderado</v>
      </c>
      <c r="H8" s="205">
        <f>'6 MAPA CALOR RESIDUAL'!C8</f>
        <v>0.12959999999999999</v>
      </c>
      <c r="I8" s="301">
        <f>'6 MAPA CALOR RESIDUAL'!D8</f>
        <v>0.4</v>
      </c>
      <c r="J8" s="270" t="str">
        <f>'6 MAPA CALOR RESIDUAL'!E8</f>
        <v>Muy Baja</v>
      </c>
      <c r="K8" s="270" t="str">
        <f>'6 MAPA CALOR RESIDUAL'!F8</f>
        <v>Menor</v>
      </c>
      <c r="L8" s="216" t="str">
        <f>'6 MAPA CALOR RESIDUAL'!G8</f>
        <v>Bajo</v>
      </c>
      <c r="M8" s="216" t="str">
        <f t="shared" ref="M8:M71" si="0">+IF($N8="","",IF($N8=$AA$14,$AB$14,IF($N8=$AA$17,$AB$17)))</f>
        <v>No requiere Plan de Acción</v>
      </c>
      <c r="N8" s="216" t="str">
        <f t="shared" ref="N8:N70" si="1">+IF(L8="","",IF(OR(L8=$Z$14,L8=$Z$15,L8=$Z$16),$AA$14,IF(L8=$Z$17,$AA$17)))</f>
        <v>Aceptar</v>
      </c>
      <c r="O8" s="286" t="s">
        <v>1126</v>
      </c>
      <c r="P8" s="216" t="str">
        <f t="shared" ref="P8:P70" si="2">+IF($M8="","",IF($M8=$AB$17,$AA$17,$O8))</f>
        <v>Aceptar</v>
      </c>
      <c r="Q8" s="286"/>
      <c r="R8" s="286"/>
      <c r="S8" s="287"/>
      <c r="T8" s="287"/>
      <c r="U8" s="218"/>
      <c r="V8" s="218"/>
      <c r="W8" s="862"/>
      <c r="X8" s="221">
        <v>0.8</v>
      </c>
      <c r="Y8" s="272" t="s">
        <v>674</v>
      </c>
      <c r="Z8" s="223" t="s">
        <v>672</v>
      </c>
      <c r="AA8" s="223" t="s">
        <v>672</v>
      </c>
      <c r="AB8" s="219" t="s">
        <v>687</v>
      </c>
      <c r="AC8" s="219" t="s">
        <v>687</v>
      </c>
      <c r="AD8" s="220" t="s">
        <v>688</v>
      </c>
      <c r="AE8" s="343"/>
      <c r="AG8" s="207"/>
      <c r="AH8" s="207"/>
      <c r="AI8" s="214"/>
      <c r="AJ8" s="224"/>
      <c r="AK8" s="225"/>
      <c r="AL8" s="222"/>
      <c r="AM8" s="222"/>
      <c r="AN8" s="222"/>
      <c r="AO8" s="222"/>
      <c r="AP8" s="222"/>
      <c r="AQ8" s="214"/>
      <c r="AR8" s="214"/>
    </row>
    <row r="9" spans="1:44" ht="105" hidden="1" customHeight="1" x14ac:dyDescent="0.25">
      <c r="A9" s="215" t="str">
        <f>'4 MAPA CALOR INHERENTE'!A9</f>
        <v>R3AJ</v>
      </c>
      <c r="B9" s="216" t="str">
        <f>'4 MAPA CALOR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285">
        <f>'3 PROBABIL E IMPACTO INHERENTE'!E9</f>
        <v>0.6</v>
      </c>
      <c r="D9" s="285">
        <f>'3 PROBABIL E IMPACTO INHERENTE'!M9</f>
        <v>0.2</v>
      </c>
      <c r="E9" s="270" t="str">
        <f>'4 MAPA CALOR INHERENTE'!C9</f>
        <v>Media</v>
      </c>
      <c r="F9" s="270" t="str">
        <f>'4 MAPA CALOR INHERENTE'!D9</f>
        <v>Leve</v>
      </c>
      <c r="G9" s="216" t="str">
        <f>'4 MAPA CALOR INHERENTE'!E9</f>
        <v>Moderado</v>
      </c>
      <c r="H9" s="205">
        <f>'6 MAPA CALOR RESIDUAL'!C9</f>
        <v>0.12959999999999999</v>
      </c>
      <c r="I9" s="301">
        <f>'6 MAPA CALOR RESIDUAL'!D9</f>
        <v>0.15000000000000002</v>
      </c>
      <c r="J9" s="270" t="str">
        <f>'6 MAPA CALOR RESIDUAL'!E9</f>
        <v>Muy Baja</v>
      </c>
      <c r="K9" s="270" t="str">
        <f>'6 MAPA CALOR RESIDUAL'!F9</f>
        <v>Leve</v>
      </c>
      <c r="L9" s="216" t="str">
        <f>'6 MAPA CALOR RESIDUAL'!G9</f>
        <v>Bajo</v>
      </c>
      <c r="M9" s="216" t="str">
        <f t="shared" si="0"/>
        <v>No requiere Plan de Acción</v>
      </c>
      <c r="N9" s="216" t="str">
        <f t="shared" si="1"/>
        <v>Aceptar</v>
      </c>
      <c r="O9" s="286" t="s">
        <v>1126</v>
      </c>
      <c r="P9" s="216" t="str">
        <f t="shared" si="2"/>
        <v>Aceptar</v>
      </c>
      <c r="Q9" s="286"/>
      <c r="R9" s="286"/>
      <c r="S9" s="287"/>
      <c r="T9" s="287"/>
      <c r="U9" s="218"/>
      <c r="V9" s="218"/>
      <c r="W9" s="862"/>
      <c r="X9" s="221">
        <v>0.6</v>
      </c>
      <c r="Y9" s="272" t="s">
        <v>670</v>
      </c>
      <c r="Z9" s="223" t="s">
        <v>672</v>
      </c>
      <c r="AA9" s="223" t="s">
        <v>672</v>
      </c>
      <c r="AB9" s="223" t="s">
        <v>672</v>
      </c>
      <c r="AC9" s="219" t="s">
        <v>687</v>
      </c>
      <c r="AD9" s="220" t="s">
        <v>688</v>
      </c>
      <c r="AE9" s="343"/>
      <c r="AG9" s="207"/>
      <c r="AH9" s="207"/>
      <c r="AI9" s="214"/>
      <c r="AJ9" s="224"/>
      <c r="AK9" s="225"/>
      <c r="AL9" s="222"/>
      <c r="AM9" s="222"/>
      <c r="AN9" s="222"/>
      <c r="AO9" s="222"/>
      <c r="AP9" s="226"/>
      <c r="AQ9" s="214"/>
      <c r="AR9" s="214"/>
    </row>
    <row r="10" spans="1:44" ht="105" customHeight="1" x14ac:dyDescent="0.25">
      <c r="A10" s="215" t="str">
        <f>'4 MAPA CALOR INHERENTE'!A10</f>
        <v>R4AJ</v>
      </c>
      <c r="B10" s="216" t="str">
        <f>'4 MAPA CALOR INHERENTE'!B10</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285">
        <f>'3 PROBABIL E IMPACTO INHERENTE'!E10</f>
        <v>0.4</v>
      </c>
      <c r="D10" s="285">
        <f>'3 PROBABIL E IMPACTO INHERENTE'!M10</f>
        <v>0.6</v>
      </c>
      <c r="E10" s="270" t="str">
        <f>'4 MAPA CALOR INHERENTE'!C10</f>
        <v>Baja</v>
      </c>
      <c r="F10" s="270" t="str">
        <f>'4 MAPA CALOR INHERENTE'!D10</f>
        <v>Moderado</v>
      </c>
      <c r="G10" s="216" t="str">
        <f>'4 MAPA CALOR INHERENTE'!E10</f>
        <v>Moderado</v>
      </c>
      <c r="H10" s="205">
        <f>'6 MAPA CALOR RESIDUAL'!C10</f>
        <v>0.24</v>
      </c>
      <c r="I10" s="301">
        <f>'6 MAPA CALOR RESIDUAL'!D10</f>
        <v>0.44999999999999996</v>
      </c>
      <c r="J10" s="270" t="str">
        <f>'6 MAPA CALOR RESIDUAL'!E10</f>
        <v>Baja</v>
      </c>
      <c r="K10" s="270" t="str">
        <f>'6 MAPA CALOR RESIDUAL'!F10</f>
        <v>Moderado</v>
      </c>
      <c r="L10" s="216" t="str">
        <f>'6 MAPA CALOR RESIDUAL'!G10</f>
        <v>Moderado</v>
      </c>
      <c r="M10" s="216" t="str">
        <f t="shared" si="0"/>
        <v>Requiere Plan de Acción</v>
      </c>
      <c r="N10" s="216" t="str">
        <f t="shared" si="1"/>
        <v>Reducir_Compartir_Transferir_Evitar</v>
      </c>
      <c r="O10" s="286" t="s">
        <v>1126</v>
      </c>
      <c r="P10" s="216" t="str">
        <f t="shared" si="2"/>
        <v>Reducir</v>
      </c>
      <c r="Q10" s="286"/>
      <c r="R10" s="286"/>
      <c r="S10" s="287"/>
      <c r="T10" s="287"/>
      <c r="U10" s="218"/>
      <c r="V10" s="218"/>
      <c r="W10" s="862"/>
      <c r="X10" s="221">
        <v>0.4</v>
      </c>
      <c r="Y10" s="272" t="s">
        <v>665</v>
      </c>
      <c r="Z10" s="227" t="s">
        <v>689</v>
      </c>
      <c r="AA10" s="223" t="s">
        <v>672</v>
      </c>
      <c r="AB10" s="223" t="s">
        <v>672</v>
      </c>
      <c r="AC10" s="219" t="s">
        <v>687</v>
      </c>
      <c r="AD10" s="220" t="s">
        <v>688</v>
      </c>
      <c r="AE10" s="343"/>
      <c r="AG10" s="207"/>
      <c r="AH10" s="207"/>
      <c r="AI10" s="214"/>
      <c r="AJ10" s="224"/>
      <c r="AK10" s="225"/>
      <c r="AL10" s="222"/>
      <c r="AM10" s="222"/>
      <c r="AN10" s="222"/>
      <c r="AO10" s="226"/>
      <c r="AP10" s="222"/>
      <c r="AQ10" s="214"/>
      <c r="AR10" s="214"/>
    </row>
    <row r="11" spans="1:44" ht="105" customHeight="1" thickBot="1" x14ac:dyDescent="0.3">
      <c r="A11" s="215" t="str">
        <f>'4 MAPA CALOR INHERENTE'!A11</f>
        <v>R5AJ</v>
      </c>
      <c r="B11" s="216" t="str">
        <f>'4 MAPA CALOR INHERENTE'!B11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285">
        <f>'3 PROBABIL E IMPACTO INHERENTE'!E11</f>
        <v>0.8</v>
      </c>
      <c r="D11" s="285">
        <f>'3 PROBABIL E IMPACTO INHERENTE'!M11</f>
        <v>0.2</v>
      </c>
      <c r="E11" s="270" t="str">
        <f>'4 MAPA CALOR INHERENTE'!C11</f>
        <v>Alta</v>
      </c>
      <c r="F11" s="270" t="str">
        <f>'4 MAPA CALOR INHERENTE'!D11</f>
        <v>Leve</v>
      </c>
      <c r="G11" s="216" t="str">
        <f>'4 MAPA CALOR INHERENTE'!E11</f>
        <v>Moderado</v>
      </c>
      <c r="H11" s="205">
        <f>'6 MAPA CALOR RESIDUAL'!C11</f>
        <v>0.56000000000000005</v>
      </c>
      <c r="I11" s="301">
        <f>'6 MAPA CALOR RESIDUAL'!D11</f>
        <v>0.2</v>
      </c>
      <c r="J11" s="270" t="str">
        <f>'6 MAPA CALOR RESIDUAL'!E11</f>
        <v>Media</v>
      </c>
      <c r="K11" s="270" t="str">
        <f>'6 MAPA CALOR RESIDUAL'!F11</f>
        <v>Leve</v>
      </c>
      <c r="L11" s="216" t="str">
        <f>'6 MAPA CALOR RESIDUAL'!G11</f>
        <v>Moderado</v>
      </c>
      <c r="M11" s="216" t="str">
        <f t="shared" si="0"/>
        <v>Requiere Plan de Acción</v>
      </c>
      <c r="N11" s="216" t="str">
        <f t="shared" si="1"/>
        <v>Reducir_Compartir_Transferir_Evitar</v>
      </c>
      <c r="O11" s="286" t="s">
        <v>1126</v>
      </c>
      <c r="P11" s="216" t="str">
        <f t="shared" si="2"/>
        <v>Reducir</v>
      </c>
      <c r="Q11" s="286"/>
      <c r="R11" s="286"/>
      <c r="S11" s="287"/>
      <c r="T11" s="287"/>
      <c r="U11" s="218"/>
      <c r="V11" s="218"/>
      <c r="W11" s="863"/>
      <c r="X11" s="233">
        <v>0.2</v>
      </c>
      <c r="Y11" s="274" t="s">
        <v>660</v>
      </c>
      <c r="Z11" s="229" t="s">
        <v>689</v>
      </c>
      <c r="AA11" s="229" t="s">
        <v>689</v>
      </c>
      <c r="AB11" s="230" t="s">
        <v>672</v>
      </c>
      <c r="AC11" s="231" t="s">
        <v>687</v>
      </c>
      <c r="AD11" s="232" t="s">
        <v>688</v>
      </c>
      <c r="AE11" s="343"/>
      <c r="AG11" s="207"/>
      <c r="AH11" s="207"/>
      <c r="AI11" s="214"/>
      <c r="AJ11" s="224"/>
      <c r="AK11" s="225"/>
      <c r="AL11" s="222"/>
      <c r="AM11" s="222"/>
      <c r="AN11" s="222"/>
      <c r="AO11" s="234"/>
      <c r="AP11" s="222"/>
      <c r="AQ11" s="214"/>
      <c r="AR11" s="214"/>
    </row>
    <row r="12" spans="1:44" ht="105" customHeight="1" x14ac:dyDescent="0.25">
      <c r="A12" s="215" t="str">
        <f>'4 MAPA CALOR INHERENTE'!A12</f>
        <v>R6AJ</v>
      </c>
      <c r="B12" s="216" t="str">
        <f>'4 MAPA CALOR INHERENTE'!B12</f>
        <v>Posibilidad de afectación reputacional por una queja de un grupo de valor debido a fallas en la calidad en la prestación del servicio  de atención en el programa Distrital de Justicia Juvenil Restaurativa</v>
      </c>
      <c r="C12" s="285">
        <f>'3 PROBABIL E IMPACTO INHERENTE'!E12</f>
        <v>1</v>
      </c>
      <c r="D12" s="285">
        <f>'3 PROBABIL E IMPACTO INHERENTE'!M12</f>
        <v>0.8</v>
      </c>
      <c r="E12" s="270" t="str">
        <f>'4 MAPA CALOR INHERENTE'!C12</f>
        <v>Muy Alta</v>
      </c>
      <c r="F12" s="270" t="str">
        <f>'4 MAPA CALOR INHERENTE'!D12</f>
        <v>Mayor</v>
      </c>
      <c r="G12" s="216" t="str">
        <f>'4 MAPA CALOR INHERENTE'!E12</f>
        <v>Alto</v>
      </c>
      <c r="H12" s="205">
        <f>'6 MAPA CALOR RESIDUAL'!C12</f>
        <v>0.6</v>
      </c>
      <c r="I12" s="301">
        <f>'6 MAPA CALOR RESIDUAL'!D12</f>
        <v>0.8</v>
      </c>
      <c r="J12" s="270" t="str">
        <f>'6 MAPA CALOR RESIDUAL'!E12</f>
        <v>Media</v>
      </c>
      <c r="K12" s="270" t="str">
        <f>'6 MAPA CALOR RESIDUAL'!F12</f>
        <v>Mayor</v>
      </c>
      <c r="L12" s="216" t="str">
        <f>'6 MAPA CALOR RESIDUAL'!G12</f>
        <v>Alto</v>
      </c>
      <c r="M12" s="216" t="str">
        <f t="shared" si="0"/>
        <v>Requiere Plan de Acción</v>
      </c>
      <c r="N12" s="216" t="str">
        <f t="shared" si="1"/>
        <v>Reducir_Compartir_Transferir_Evitar</v>
      </c>
      <c r="O12" s="286" t="s">
        <v>1126</v>
      </c>
      <c r="P12" s="216" t="str">
        <f t="shared" si="2"/>
        <v>Reducir</v>
      </c>
      <c r="Q12" s="286"/>
      <c r="R12" s="286"/>
      <c r="S12" s="287"/>
      <c r="T12" s="287"/>
      <c r="U12" s="218"/>
      <c r="V12" s="218"/>
      <c r="AE12" s="343"/>
      <c r="AG12" s="207"/>
      <c r="AH12" s="207"/>
      <c r="AI12" s="214"/>
      <c r="AJ12" s="224"/>
      <c r="AK12" s="225"/>
      <c r="AL12" s="222"/>
      <c r="AM12" s="222"/>
      <c r="AN12" s="222"/>
      <c r="AO12" s="222"/>
      <c r="AP12" s="222"/>
      <c r="AQ12" s="214"/>
      <c r="AR12" s="214"/>
    </row>
    <row r="13" spans="1:44" ht="273" customHeight="1" x14ac:dyDescent="0.25">
      <c r="A13" s="215" t="str">
        <f>'4 MAPA CALOR INHERENTE'!A13</f>
        <v>R1AR</v>
      </c>
      <c r="B13" s="216" t="str">
        <f>'4 MAPA CALOR INHERENTE'!B13</f>
        <v>Posibilidad de afectación reputacional por sanciones de entes de control  debido a responder PQRSDF fuera de los tiempos de ley</v>
      </c>
      <c r="C13" s="285">
        <f>'3 PROBABIL E IMPACTO INHERENTE'!E13</f>
        <v>1</v>
      </c>
      <c r="D13" s="285">
        <f>'3 PROBABIL E IMPACTO INHERENTE'!M13</f>
        <v>0.8</v>
      </c>
      <c r="E13" s="270" t="str">
        <f>'4 MAPA CALOR INHERENTE'!C13</f>
        <v>Muy Alta</v>
      </c>
      <c r="F13" s="270" t="str">
        <f>'4 MAPA CALOR INHERENTE'!D13</f>
        <v>Mayor</v>
      </c>
      <c r="G13" s="216" t="str">
        <f>'4 MAPA CALOR INHERENTE'!E13</f>
        <v>Alto</v>
      </c>
      <c r="H13" s="205">
        <f>'6 MAPA CALOR RESIDUAL'!C13</f>
        <v>0.36</v>
      </c>
      <c r="I13" s="301">
        <f>'6 MAPA CALOR RESIDUAL'!D13</f>
        <v>0.8</v>
      </c>
      <c r="J13" s="270" t="str">
        <f>'6 MAPA CALOR RESIDUAL'!E13</f>
        <v>Baja</v>
      </c>
      <c r="K13" s="270" t="str">
        <f>'6 MAPA CALOR RESIDUAL'!F13</f>
        <v>Mayor</v>
      </c>
      <c r="L13" s="216" t="str">
        <f>'6 MAPA CALOR RESIDUAL'!G13</f>
        <v>Alto</v>
      </c>
      <c r="M13" s="216" t="str">
        <f t="shared" si="0"/>
        <v>Requiere Plan de Acción</v>
      </c>
      <c r="N13" s="216" t="str">
        <f t="shared" si="1"/>
        <v>Reducir_Compartir_Transferir_Evitar</v>
      </c>
      <c r="O13" s="286" t="s">
        <v>1126</v>
      </c>
      <c r="P13" s="216" t="str">
        <f t="shared" si="2"/>
        <v>Reducir</v>
      </c>
      <c r="Q13" s="286"/>
      <c r="R13" s="286"/>
      <c r="S13" s="287"/>
      <c r="T13" s="287"/>
      <c r="U13" s="218"/>
      <c r="V13" s="218"/>
      <c r="Z13" s="200" t="s">
        <v>690</v>
      </c>
      <c r="AA13" s="200" t="s">
        <v>353</v>
      </c>
      <c r="AB13" s="200" t="s">
        <v>355</v>
      </c>
      <c r="AD13" s="213" t="s">
        <v>1127</v>
      </c>
      <c r="AE13" s="378"/>
      <c r="AF13" s="207"/>
      <c r="AG13" s="207"/>
      <c r="AH13" s="207"/>
      <c r="AI13" s="214"/>
      <c r="AJ13" s="224"/>
      <c r="AK13" s="214"/>
      <c r="AL13" s="225"/>
      <c r="AM13" s="225"/>
      <c r="AN13" s="225"/>
      <c r="AO13" s="225"/>
      <c r="AP13" s="225"/>
      <c r="AQ13" s="214"/>
      <c r="AR13" s="214"/>
    </row>
    <row r="14" spans="1:44" ht="273" customHeight="1" x14ac:dyDescent="0.25">
      <c r="A14" s="215" t="str">
        <f>'4 MAPA CALOR INHERENTE'!A14</f>
        <v>R2AR</v>
      </c>
      <c r="B14" s="216" t="str">
        <f>'4 MAPA CALOR INHERENTE'!B14</f>
        <v>Posibilidad de afectación reputacional por sanciones de entes de control  debido a publicación extemporánea de informes de PQRSDF en la pagina web de la entidad</v>
      </c>
      <c r="C14" s="285">
        <f>'3 PROBABIL E IMPACTO INHERENTE'!E14</f>
        <v>0.4</v>
      </c>
      <c r="D14" s="285">
        <f>'3 PROBABIL E IMPACTO INHERENTE'!M14</f>
        <v>0.6</v>
      </c>
      <c r="E14" s="270" t="str">
        <f>'4 MAPA CALOR INHERENTE'!C14</f>
        <v>Baja</v>
      </c>
      <c r="F14" s="270" t="str">
        <f>'4 MAPA CALOR INHERENTE'!D14</f>
        <v>Moderado</v>
      </c>
      <c r="G14" s="216" t="str">
        <f>'4 MAPA CALOR INHERENTE'!E14</f>
        <v>Moderado</v>
      </c>
      <c r="H14" s="205">
        <f>'6 MAPA CALOR RESIDUAL'!C14</f>
        <v>0.24</v>
      </c>
      <c r="I14" s="301">
        <f>'6 MAPA CALOR RESIDUAL'!D14</f>
        <v>0.6</v>
      </c>
      <c r="J14" s="270" t="str">
        <f>'6 MAPA CALOR RESIDUAL'!E14</f>
        <v>Baja</v>
      </c>
      <c r="K14" s="270" t="str">
        <f>'6 MAPA CALOR RESIDUAL'!F14</f>
        <v>Moderado</v>
      </c>
      <c r="L14" s="216" t="str">
        <f>'6 MAPA CALOR RESIDUAL'!G14</f>
        <v>Moderado</v>
      </c>
      <c r="M14" s="216" t="str">
        <f t="shared" si="0"/>
        <v>Requiere Plan de Acción</v>
      </c>
      <c r="N14" s="216" t="str">
        <f t="shared" si="1"/>
        <v>Reducir_Compartir_Transferir_Evitar</v>
      </c>
      <c r="O14" s="286" t="s">
        <v>1126</v>
      </c>
      <c r="P14" s="216" t="str">
        <f t="shared" si="2"/>
        <v>Reducir</v>
      </c>
      <c r="Q14" s="286"/>
      <c r="R14" s="286"/>
      <c r="S14" s="287"/>
      <c r="T14" s="287"/>
      <c r="U14" s="218"/>
      <c r="V14" s="218"/>
      <c r="Z14" s="235" t="s">
        <v>688</v>
      </c>
      <c r="AA14" s="213" t="s">
        <v>1128</v>
      </c>
      <c r="AB14" s="213" t="s">
        <v>1129</v>
      </c>
      <c r="AC14" s="207"/>
      <c r="AD14" s="288" t="s">
        <v>1130</v>
      </c>
      <c r="AE14" s="343"/>
      <c r="AG14" s="207"/>
      <c r="AH14" s="207"/>
      <c r="AI14" s="214"/>
      <c r="AJ14" s="214"/>
      <c r="AK14" s="214"/>
      <c r="AL14" s="222"/>
      <c r="AM14" s="222"/>
      <c r="AN14" s="222"/>
      <c r="AO14" s="222"/>
      <c r="AP14" s="222"/>
      <c r="AQ14" s="214"/>
      <c r="AR14" s="214"/>
    </row>
    <row r="15" spans="1:44" ht="273" customHeight="1" x14ac:dyDescent="0.25">
      <c r="A15" s="215" t="str">
        <f>'4 MAPA CALOR INHERENTE'!A15</f>
        <v>R1CID</v>
      </c>
      <c r="B15" s="216" t="str">
        <f>'4 MAPA CALOR INHERENTE'!B15</f>
        <v>Posibilidad de afectación reputacional y económica por demandas de parte de los particulares o vencimiento de los términos debido a procesos disciplinarios desarrollados y fallados sin cumplir con los parámetros de ley.</v>
      </c>
      <c r="C15" s="285">
        <f>'3 PROBABIL E IMPACTO INHERENTE'!E15</f>
        <v>0.8</v>
      </c>
      <c r="D15" s="285">
        <f>'3 PROBABIL E IMPACTO INHERENTE'!M15</f>
        <v>0.4</v>
      </c>
      <c r="E15" s="270" t="str">
        <f>'4 MAPA CALOR INHERENTE'!C15</f>
        <v>Alta</v>
      </c>
      <c r="F15" s="270" t="str">
        <f>'4 MAPA CALOR INHERENTE'!D15</f>
        <v>Menor</v>
      </c>
      <c r="G15" s="216" t="str">
        <f>'4 MAPA CALOR INHERENTE'!E15</f>
        <v>Moderado</v>
      </c>
      <c r="H15" s="205">
        <f>'6 MAPA CALOR RESIDUAL'!C15</f>
        <v>0.48</v>
      </c>
      <c r="I15" s="301">
        <f>'6 MAPA CALOR RESIDUAL'!D15</f>
        <v>0.4</v>
      </c>
      <c r="J15" s="270" t="str">
        <f>'6 MAPA CALOR RESIDUAL'!E15</f>
        <v>Media</v>
      </c>
      <c r="K15" s="270" t="str">
        <f>'6 MAPA CALOR RESIDUAL'!F15</f>
        <v>Menor</v>
      </c>
      <c r="L15" s="216" t="str">
        <f>'6 MAPA CALOR RESIDUAL'!G15</f>
        <v>Moderado</v>
      </c>
      <c r="M15" s="216" t="str">
        <f t="shared" si="0"/>
        <v>Requiere Plan de Acción</v>
      </c>
      <c r="N15" s="216" t="str">
        <f t="shared" si="1"/>
        <v>Reducir_Compartir_Transferir_Evitar</v>
      </c>
      <c r="O15" s="286" t="s">
        <v>1126</v>
      </c>
      <c r="P15" s="216" t="str">
        <f t="shared" si="2"/>
        <v>Reducir</v>
      </c>
      <c r="Q15" s="286"/>
      <c r="R15" s="286"/>
      <c r="S15" s="287"/>
      <c r="T15" s="287"/>
      <c r="U15" s="218"/>
      <c r="V15" s="218"/>
      <c r="Z15" s="219" t="s">
        <v>687</v>
      </c>
      <c r="AA15" s="213" t="s">
        <v>1128</v>
      </c>
      <c r="AB15" s="213" t="s">
        <v>1129</v>
      </c>
      <c r="AC15" s="207"/>
      <c r="AD15" s="288" t="s">
        <v>1131</v>
      </c>
      <c r="AE15" s="378"/>
      <c r="AF15" s="207"/>
      <c r="AG15" s="207"/>
      <c r="AH15" s="207"/>
      <c r="AI15" s="214"/>
      <c r="AJ15" s="214"/>
      <c r="AK15" s="214"/>
      <c r="AL15" s="222"/>
      <c r="AM15" s="222"/>
      <c r="AN15" s="222"/>
      <c r="AO15" s="222"/>
      <c r="AP15" s="222"/>
      <c r="AQ15" s="214"/>
      <c r="AR15" s="214"/>
    </row>
    <row r="16" spans="1:44" ht="273" customHeight="1" x14ac:dyDescent="0.25">
      <c r="A16" s="215" t="str">
        <f>'4 MAPA CALOR INHERENTE'!A16</f>
        <v>R1DE</v>
      </c>
      <c r="B16" s="216" t="str">
        <f>'4 MAPA CALOR INHERENTE'!B16</f>
        <v>Posibilidad de afectación reputacional por sanciones de entes de control y/o quejas de un grupo de valor  debido a otorgar visto bueno a solicitudes de Certificado de Disponibilidad Presupuestal - CDP de los proyectos de inversion sin el lleno de requisitos</v>
      </c>
      <c r="C16" s="285">
        <f>'3 PROBABIL E IMPACTO INHERENTE'!E16</f>
        <v>0.6</v>
      </c>
      <c r="D16" s="285">
        <f>'3 PROBABIL E IMPACTO INHERENTE'!M16</f>
        <v>0.6</v>
      </c>
      <c r="E16" s="270" t="str">
        <f>'4 MAPA CALOR INHERENTE'!C16</f>
        <v>Media</v>
      </c>
      <c r="F16" s="270" t="str">
        <f>'4 MAPA CALOR INHERENTE'!D16</f>
        <v>Moderado</v>
      </c>
      <c r="G16" s="216" t="str">
        <f>'4 MAPA CALOR INHERENTE'!E16</f>
        <v>Moderado</v>
      </c>
      <c r="H16" s="205">
        <f>'6 MAPA CALOR RESIDUAL'!C16</f>
        <v>0.36</v>
      </c>
      <c r="I16" s="301">
        <f>'6 MAPA CALOR RESIDUAL'!D16</f>
        <v>0.6</v>
      </c>
      <c r="J16" s="270" t="str">
        <f>'6 MAPA CALOR RESIDUAL'!E16</f>
        <v>Baja</v>
      </c>
      <c r="K16" s="270" t="str">
        <f>'6 MAPA CALOR RESIDUAL'!F16</f>
        <v>Moderado</v>
      </c>
      <c r="L16" s="216" t="str">
        <f>'6 MAPA CALOR RESIDUAL'!G16</f>
        <v>Moderado</v>
      </c>
      <c r="M16" s="216" t="str">
        <f t="shared" si="0"/>
        <v>Requiere Plan de Acción</v>
      </c>
      <c r="N16" s="216" t="str">
        <f t="shared" si="1"/>
        <v>Reducir_Compartir_Transferir_Evitar</v>
      </c>
      <c r="O16" s="286" t="s">
        <v>1126</v>
      </c>
      <c r="P16" s="216" t="str">
        <f t="shared" si="2"/>
        <v>Reducir</v>
      </c>
      <c r="Q16" s="286"/>
      <c r="R16" s="286"/>
      <c r="S16" s="287"/>
      <c r="T16" s="287"/>
      <c r="U16" s="218"/>
      <c r="V16" s="218"/>
      <c r="Y16" s="236"/>
      <c r="Z16" s="223" t="s">
        <v>672</v>
      </c>
      <c r="AA16" s="213" t="s">
        <v>1128</v>
      </c>
      <c r="AB16" s="213" t="s">
        <v>1129</v>
      </c>
      <c r="AC16" s="236"/>
      <c r="AD16" s="288" t="s">
        <v>1132</v>
      </c>
      <c r="AE16" s="379"/>
      <c r="AF16" s="236"/>
      <c r="AG16" s="236"/>
      <c r="AH16" s="236"/>
      <c r="AI16" s="214"/>
      <c r="AJ16" s="214"/>
      <c r="AK16" s="237"/>
      <c r="AL16" s="237"/>
      <c r="AM16" s="237"/>
      <c r="AN16" s="237"/>
      <c r="AO16" s="237"/>
      <c r="AP16" s="237"/>
      <c r="AQ16" s="214"/>
      <c r="AR16" s="214"/>
    </row>
    <row r="17" spans="1:44" ht="273" customHeight="1" x14ac:dyDescent="0.25">
      <c r="A17" s="215" t="str">
        <f>'4 MAPA CALOR INHERENTE'!A17</f>
        <v>R2DE</v>
      </c>
      <c r="B17" s="216" t="str">
        <f>'4 MAPA CALOR INHERENTE'!B17</f>
        <v>Posibilidad de afectación reputacional por sanciones de entes de control debido a falencias en la Calidad de la información  sobre la ejecucion de los proyectos de inversion.</v>
      </c>
      <c r="C17" s="285">
        <f>'3 PROBABIL E IMPACTO INHERENTE'!E17</f>
        <v>0.6</v>
      </c>
      <c r="D17" s="285">
        <f>'3 PROBABIL E IMPACTO INHERENTE'!M17</f>
        <v>0.6</v>
      </c>
      <c r="E17" s="270" t="str">
        <f>'4 MAPA CALOR INHERENTE'!C17</f>
        <v>Media</v>
      </c>
      <c r="F17" s="270" t="str">
        <f>'4 MAPA CALOR INHERENTE'!D17</f>
        <v>Moderado</v>
      </c>
      <c r="G17" s="216" t="str">
        <f>'4 MAPA CALOR INHERENTE'!E17</f>
        <v>Moderado</v>
      </c>
      <c r="H17" s="205">
        <f>'6 MAPA CALOR RESIDUAL'!C17</f>
        <v>0.36</v>
      </c>
      <c r="I17" s="301">
        <f>'6 MAPA CALOR RESIDUAL'!D17</f>
        <v>0.6</v>
      </c>
      <c r="J17" s="270" t="str">
        <f>'6 MAPA CALOR RESIDUAL'!E17</f>
        <v>Baja</v>
      </c>
      <c r="K17" s="270" t="str">
        <f>'6 MAPA CALOR RESIDUAL'!F17</f>
        <v>Moderado</v>
      </c>
      <c r="L17" s="216" t="str">
        <f>'6 MAPA CALOR RESIDUAL'!G17</f>
        <v>Moderado</v>
      </c>
      <c r="M17" s="216" t="str">
        <f>+IF($N17="","",IF($N17=$AA$14,$AB$14,IF($N17=$AA$17,$AB$17)))</f>
        <v>Requiere Plan de Acción</v>
      </c>
      <c r="N17" s="216" t="str">
        <f t="shared" si="1"/>
        <v>Reducir_Compartir_Transferir_Evitar</v>
      </c>
      <c r="O17" s="286" t="s">
        <v>1126</v>
      </c>
      <c r="P17" s="216" t="str">
        <f t="shared" si="2"/>
        <v>Reducir</v>
      </c>
      <c r="Q17" s="286"/>
      <c r="R17" s="286"/>
      <c r="S17" s="287"/>
      <c r="T17" s="287"/>
      <c r="U17" s="218"/>
      <c r="V17" s="218"/>
      <c r="Y17" s="236"/>
      <c r="Z17" s="227" t="s">
        <v>689</v>
      </c>
      <c r="AA17" s="213" t="s">
        <v>1133</v>
      </c>
      <c r="AB17" s="213" t="s">
        <v>1134</v>
      </c>
      <c r="AE17" s="343"/>
      <c r="AG17" s="236"/>
      <c r="AH17" s="236"/>
      <c r="AI17" s="214"/>
      <c r="AJ17" s="214"/>
      <c r="AK17" s="214"/>
      <c r="AL17" s="222"/>
      <c r="AM17" s="222"/>
      <c r="AN17" s="222"/>
      <c r="AO17" s="222"/>
      <c r="AP17" s="222"/>
      <c r="AQ17" s="214"/>
      <c r="AR17" s="214"/>
    </row>
    <row r="18" spans="1:44" ht="273" customHeight="1" x14ac:dyDescent="0.25">
      <c r="A18" s="215" t="str">
        <f>'4 MAPA CALOR INHERENTE'!A18</f>
        <v>R2FI</v>
      </c>
      <c r="B18" s="216" t="str">
        <f>'4 MAPA CALOR INHERENTE'!B18</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285">
        <f>'3 PROBABIL E IMPACTO INHERENTE'!E18</f>
        <v>0.2</v>
      </c>
      <c r="D18" s="285">
        <f>'3 PROBABIL E IMPACTO INHERENTE'!M18</f>
        <v>0.8</v>
      </c>
      <c r="E18" s="270" t="str">
        <f>'4 MAPA CALOR INHERENTE'!C18</f>
        <v>Muy Baja</v>
      </c>
      <c r="F18" s="270" t="str">
        <f>'4 MAPA CALOR INHERENTE'!D18</f>
        <v>Mayor</v>
      </c>
      <c r="G18" s="216" t="str">
        <f>'4 MAPA CALOR INHERENTE'!E18</f>
        <v>Alto</v>
      </c>
      <c r="H18" s="205">
        <f>'6 MAPA CALOR RESIDUAL'!C18</f>
        <v>1.5551999999999996E-2</v>
      </c>
      <c r="I18" s="301">
        <f>'6 MAPA CALOR RESIDUAL'!D18</f>
        <v>0.8</v>
      </c>
      <c r="J18" s="270" t="str">
        <f>'6 MAPA CALOR RESIDUAL'!E18</f>
        <v>Muy Baja</v>
      </c>
      <c r="K18" s="270" t="str">
        <f>'6 MAPA CALOR RESIDUAL'!F18</f>
        <v>Mayor</v>
      </c>
      <c r="L18" s="216" t="str">
        <f>'6 MAPA CALOR RESIDUAL'!G18</f>
        <v>Alto</v>
      </c>
      <c r="M18" s="216" t="str">
        <f t="shared" si="0"/>
        <v>Requiere Plan de Acción</v>
      </c>
      <c r="N18" s="216" t="str">
        <f t="shared" si="1"/>
        <v>Reducir_Compartir_Transferir_Evitar</v>
      </c>
      <c r="O18" s="286" t="s">
        <v>1126</v>
      </c>
      <c r="P18" s="238" t="str">
        <f t="shared" si="2"/>
        <v>Reducir</v>
      </c>
      <c r="Q18" s="289"/>
      <c r="R18" s="289"/>
      <c r="S18" s="290"/>
      <c r="T18" s="290"/>
      <c r="U18" s="218"/>
      <c r="V18" s="218"/>
      <c r="W18" s="239"/>
      <c r="X18" s="239"/>
      <c r="Y18" s="236"/>
      <c r="Z18" s="397"/>
      <c r="AE18" s="343"/>
      <c r="AG18" s="236"/>
      <c r="AH18" s="236"/>
      <c r="AI18" s="214"/>
      <c r="AJ18" s="214"/>
      <c r="AK18" s="214"/>
      <c r="AL18" s="222"/>
      <c r="AM18" s="222"/>
      <c r="AN18" s="222"/>
      <c r="AO18" s="222"/>
      <c r="AP18" s="222"/>
      <c r="AQ18" s="214"/>
      <c r="AR18" s="214"/>
    </row>
    <row r="19" spans="1:44" ht="273" customHeight="1" x14ac:dyDescent="0.25">
      <c r="A19" s="215" t="str">
        <f>'4 MAPA CALOR INHERENTE'!A19</f>
        <v>R3FI</v>
      </c>
      <c r="B19" s="216" t="str">
        <f>'4 MAPA CALOR INHERENTE'!B19</f>
        <v xml:space="preserve">Posibilidad de afectación reputacional por queja de un grupo de valor debido a fallas en la formulacion de planes institucionales en materia de MIPG </v>
      </c>
      <c r="C19" s="285">
        <f>'3 PROBABIL E IMPACTO INHERENTE'!E19</f>
        <v>0.2</v>
      </c>
      <c r="D19" s="285">
        <f>'3 PROBABIL E IMPACTO INHERENTE'!M19</f>
        <v>0.6</v>
      </c>
      <c r="E19" s="270" t="str">
        <f>'4 MAPA CALOR INHERENTE'!C19</f>
        <v>Muy Baja</v>
      </c>
      <c r="F19" s="270" t="str">
        <f>'4 MAPA CALOR INHERENTE'!D19</f>
        <v>Moderado</v>
      </c>
      <c r="G19" s="216" t="str">
        <f>'4 MAPA CALOR INHERENTE'!E19</f>
        <v>Moderado</v>
      </c>
      <c r="H19" s="205">
        <f>'6 MAPA CALOR RESIDUAL'!C19</f>
        <v>0.12</v>
      </c>
      <c r="I19" s="301">
        <f>'6 MAPA CALOR RESIDUAL'!D19</f>
        <v>0.6</v>
      </c>
      <c r="J19" s="270" t="str">
        <f>'6 MAPA CALOR RESIDUAL'!E19</f>
        <v>Muy Baja</v>
      </c>
      <c r="K19" s="270" t="str">
        <f>'6 MAPA CALOR RESIDUAL'!F19</f>
        <v>Moderado</v>
      </c>
      <c r="L19" s="216" t="str">
        <f>'6 MAPA CALOR RESIDUAL'!G19</f>
        <v>Moderado</v>
      </c>
      <c r="M19" s="216" t="str">
        <f t="shared" si="0"/>
        <v>Requiere Plan de Acción</v>
      </c>
      <c r="N19" s="216" t="str">
        <f t="shared" si="1"/>
        <v>Reducir_Compartir_Transferir_Evitar</v>
      </c>
      <c r="O19" s="286" t="s">
        <v>1126</v>
      </c>
      <c r="P19" s="216" t="str">
        <f t="shared" si="2"/>
        <v>Reducir</v>
      </c>
      <c r="Q19" s="286"/>
      <c r="R19" s="286"/>
      <c r="S19" s="287"/>
      <c r="T19" s="287"/>
      <c r="U19" s="218"/>
      <c r="V19" s="218"/>
      <c r="W19" s="239"/>
      <c r="X19" s="239"/>
      <c r="Y19" s="240"/>
      <c r="AE19" s="343"/>
      <c r="AG19" s="236"/>
      <c r="AH19" s="236"/>
      <c r="AI19" s="214"/>
      <c r="AJ19" s="234"/>
      <c r="AK19" s="234"/>
      <c r="AL19" s="234"/>
      <c r="AM19" s="234"/>
      <c r="AN19" s="234"/>
      <c r="AO19" s="234"/>
      <c r="AP19" s="222"/>
      <c r="AQ19" s="214"/>
      <c r="AR19" s="214"/>
    </row>
    <row r="20" spans="1:44" ht="273" customHeight="1" x14ac:dyDescent="0.25">
      <c r="A20" s="215" t="str">
        <f>'4 MAPA CALOR INHERENTE'!A20</f>
        <v>R1GC</v>
      </c>
      <c r="B20" s="216" t="str">
        <f>'4 MAPA CALOR INHERENTE'!B20</f>
        <v xml:space="preserve">Posibilidad de afectación reputacional por sanciones de entes de control y/o quejas de un grupo de valor  debido a  publicación no autorizada que genere desinformación en la opinión pública	</v>
      </c>
      <c r="C20" s="285">
        <f>'3 PROBABIL E IMPACTO INHERENTE'!E20</f>
        <v>0.6</v>
      </c>
      <c r="D20" s="285">
        <f>'3 PROBABIL E IMPACTO INHERENTE'!M20</f>
        <v>0.6</v>
      </c>
      <c r="E20" s="270" t="str">
        <f>'4 MAPA CALOR INHERENTE'!C20</f>
        <v>Media</v>
      </c>
      <c r="F20" s="270" t="str">
        <f>'4 MAPA CALOR INHERENTE'!D20</f>
        <v>Moderado</v>
      </c>
      <c r="G20" s="216" t="str">
        <f>'4 MAPA CALOR INHERENTE'!E20</f>
        <v>Moderado</v>
      </c>
      <c r="H20" s="205">
        <f>'6 MAPA CALOR RESIDUAL'!C20</f>
        <v>0.216</v>
      </c>
      <c r="I20" s="301">
        <f>'6 MAPA CALOR RESIDUAL'!D20</f>
        <v>0.33749999999999997</v>
      </c>
      <c r="J20" s="270" t="str">
        <f>'6 MAPA CALOR RESIDUAL'!E20</f>
        <v>Baja</v>
      </c>
      <c r="K20" s="270" t="str">
        <f>'6 MAPA CALOR RESIDUAL'!F20</f>
        <v>Menor</v>
      </c>
      <c r="L20" s="216" t="str">
        <f>'6 MAPA CALOR RESIDUAL'!G20</f>
        <v>Moderado</v>
      </c>
      <c r="M20" s="216" t="str">
        <f t="shared" si="0"/>
        <v>Requiere Plan de Acción</v>
      </c>
      <c r="N20" s="216" t="str">
        <f t="shared" si="1"/>
        <v>Reducir_Compartir_Transferir_Evitar</v>
      </c>
      <c r="O20" s="286" t="s">
        <v>1126</v>
      </c>
      <c r="P20" s="216" t="str">
        <f t="shared" si="2"/>
        <v>Reducir</v>
      </c>
      <c r="Q20" s="286"/>
      <c r="R20" s="286"/>
      <c r="S20" s="287"/>
      <c r="T20" s="287"/>
      <c r="U20" s="218"/>
      <c r="V20" s="218"/>
      <c r="W20" s="239"/>
      <c r="X20" s="239"/>
      <c r="AE20" s="343"/>
      <c r="AI20" s="214"/>
      <c r="AJ20" s="241"/>
      <c r="AK20" s="241"/>
      <c r="AL20" s="241"/>
      <c r="AM20" s="241"/>
      <c r="AN20" s="241"/>
      <c r="AO20" s="241"/>
      <c r="AP20" s="222"/>
      <c r="AQ20" s="214"/>
      <c r="AR20" s="214"/>
    </row>
    <row r="21" spans="1:44" ht="273" customHeight="1" x14ac:dyDescent="0.25">
      <c r="A21" s="215" t="str">
        <f>'4 MAPA CALOR INHERENTE'!A21</f>
        <v>R1GE</v>
      </c>
      <c r="B21" s="216" t="str">
        <f>'4 MAPA CALOR INHERENTE'!B21</f>
        <v>Posibilidad de afectación reputacional y económica por sanciones o multas de entes de control. 
o por demandas, tutelas, derechos de petición debido a la falla total o parcial en el servicio de atención de la línea de Seguridad y Emergencias 123.</v>
      </c>
      <c r="C21" s="285">
        <f>'3 PROBABIL E IMPACTO INHERENTE'!E21</f>
        <v>0.6</v>
      </c>
      <c r="D21" s="285">
        <f>'3 PROBABIL E IMPACTO INHERENTE'!M21</f>
        <v>0.8</v>
      </c>
      <c r="E21" s="270" t="str">
        <f>'4 MAPA CALOR INHERENTE'!C21</f>
        <v>Media</v>
      </c>
      <c r="F21" s="270" t="str">
        <f>'4 MAPA CALOR INHERENTE'!D21</f>
        <v>Mayor</v>
      </c>
      <c r="G21" s="216" t="str">
        <f>'4 MAPA CALOR INHERENTE'!E21</f>
        <v>Alto</v>
      </c>
      <c r="H21" s="205">
        <f>'6 MAPA CALOR RESIDUAL'!C21</f>
        <v>0.216</v>
      </c>
      <c r="I21" s="301">
        <f>'6 MAPA CALOR RESIDUAL'!D21</f>
        <v>0.8</v>
      </c>
      <c r="J21" s="270" t="str">
        <f>'6 MAPA CALOR RESIDUAL'!E21</f>
        <v>Baja</v>
      </c>
      <c r="K21" s="270" t="str">
        <f>'6 MAPA CALOR RESIDUAL'!F21</f>
        <v>Mayor</v>
      </c>
      <c r="L21" s="216" t="str">
        <f>'6 MAPA CALOR RESIDUAL'!G21</f>
        <v>Alto</v>
      </c>
      <c r="M21" s="216" t="str">
        <f t="shared" si="0"/>
        <v>Requiere Plan de Acción</v>
      </c>
      <c r="N21" s="216" t="str">
        <f t="shared" si="1"/>
        <v>Reducir_Compartir_Transferir_Evitar</v>
      </c>
      <c r="O21" s="286" t="s">
        <v>1126</v>
      </c>
      <c r="P21" s="216" t="str">
        <f t="shared" si="2"/>
        <v>Reducir</v>
      </c>
      <c r="Q21" s="286"/>
      <c r="R21" s="286"/>
      <c r="S21" s="287"/>
      <c r="T21" s="287"/>
      <c r="U21" s="218"/>
      <c r="V21" s="218"/>
      <c r="W21" s="239"/>
      <c r="X21" s="239"/>
      <c r="AE21" s="343"/>
      <c r="AI21" s="214"/>
      <c r="AJ21" s="234"/>
      <c r="AK21" s="234"/>
      <c r="AL21" s="234"/>
      <c r="AM21" s="234"/>
      <c r="AN21" s="234"/>
      <c r="AO21" s="234"/>
      <c r="AP21" s="222"/>
      <c r="AQ21" s="214"/>
      <c r="AR21" s="214"/>
    </row>
    <row r="22" spans="1:44" ht="273" customHeight="1" x14ac:dyDescent="0.25">
      <c r="A22" s="215" t="str">
        <f>'4 MAPA CALOR INHERENTE'!A22</f>
        <v>R2GE</v>
      </c>
      <c r="B22" s="216" t="str">
        <f>'4 MAPA CALOR INHERENTE'!B22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285">
        <f>'3 PROBABIL E IMPACTO INHERENTE'!E22</f>
        <v>0.6</v>
      </c>
      <c r="D22" s="285">
        <f>'3 PROBABIL E IMPACTO INHERENTE'!M22</f>
        <v>0.8</v>
      </c>
      <c r="E22" s="270" t="str">
        <f>'4 MAPA CALOR INHERENTE'!C22</f>
        <v>Media</v>
      </c>
      <c r="F22" s="270" t="str">
        <f>'4 MAPA CALOR INHERENTE'!D22</f>
        <v>Mayor</v>
      </c>
      <c r="G22" s="216" t="str">
        <f>'4 MAPA CALOR INHERENTE'!E22</f>
        <v>Alto</v>
      </c>
      <c r="H22" s="205">
        <f>'6 MAPA CALOR RESIDUAL'!C22</f>
        <v>7.7759999999999996E-2</v>
      </c>
      <c r="I22" s="301">
        <f>'6 MAPA CALOR RESIDUAL'!D22</f>
        <v>0.8</v>
      </c>
      <c r="J22" s="270" t="str">
        <f>'6 MAPA CALOR RESIDUAL'!E22</f>
        <v>Muy Baja</v>
      </c>
      <c r="K22" s="270" t="str">
        <f>'6 MAPA CALOR RESIDUAL'!F22</f>
        <v>Mayor</v>
      </c>
      <c r="L22" s="216" t="str">
        <f>'6 MAPA CALOR RESIDUAL'!G22</f>
        <v>Alto</v>
      </c>
      <c r="M22" s="216" t="str">
        <f t="shared" si="0"/>
        <v>Requiere Plan de Acción</v>
      </c>
      <c r="N22" s="216" t="str">
        <f t="shared" si="1"/>
        <v>Reducir_Compartir_Transferir_Evitar</v>
      </c>
      <c r="O22" s="286" t="s">
        <v>1126</v>
      </c>
      <c r="P22" s="216" t="str">
        <f t="shared" si="2"/>
        <v>Reducir</v>
      </c>
      <c r="Q22" s="286"/>
      <c r="R22" s="286"/>
      <c r="S22" s="287"/>
      <c r="T22" s="287"/>
      <c r="U22" s="218"/>
      <c r="V22" s="218"/>
      <c r="AE22" s="343"/>
      <c r="AI22" s="214"/>
      <c r="AJ22" s="234"/>
      <c r="AK22" s="234"/>
      <c r="AL22" s="234"/>
      <c r="AM22" s="234"/>
      <c r="AN22" s="234"/>
      <c r="AO22" s="234"/>
      <c r="AP22" s="222"/>
      <c r="AQ22" s="214"/>
      <c r="AR22" s="214"/>
    </row>
    <row r="23" spans="1:44" ht="273" customHeight="1" x14ac:dyDescent="0.3">
      <c r="A23" s="215" t="str">
        <f>'4 MAPA CALOR INHERENTE'!A23</f>
        <v>R3GE</v>
      </c>
      <c r="B23" s="216" t="str">
        <f>'4 MAPA CALOR INHERENTE'!B23</f>
        <v>Posibilidad de afectación reputacional y económica por sanciones o multas de entes de control. 
o por demandas, tutelas, derechos de petición debido a la afectación de personas, bienes o recursos por servicio o atención inadecuada de incidentes desde el NUSE 123.</v>
      </c>
      <c r="C23" s="285">
        <f>'3 PROBABIL E IMPACTO INHERENTE'!E23</f>
        <v>0.6</v>
      </c>
      <c r="D23" s="285">
        <f>'3 PROBABIL E IMPACTO INHERENTE'!M23</f>
        <v>0.8</v>
      </c>
      <c r="E23" s="270" t="str">
        <f>'4 MAPA CALOR INHERENTE'!C23</f>
        <v>Media</v>
      </c>
      <c r="F23" s="270" t="str">
        <f>'4 MAPA CALOR INHERENTE'!D23</f>
        <v>Mayor</v>
      </c>
      <c r="G23" s="216" t="str">
        <f>'4 MAPA CALOR INHERENTE'!E23</f>
        <v>Alto</v>
      </c>
      <c r="H23" s="205">
        <f>'6 MAPA CALOR RESIDUAL'!C23</f>
        <v>0.36</v>
      </c>
      <c r="I23" s="301">
        <f>'6 MAPA CALOR RESIDUAL'!D23</f>
        <v>0.8</v>
      </c>
      <c r="J23" s="270" t="str">
        <f>'6 MAPA CALOR RESIDUAL'!E23</f>
        <v>Baja</v>
      </c>
      <c r="K23" s="270" t="str">
        <f>'6 MAPA CALOR RESIDUAL'!F23</f>
        <v>Mayor</v>
      </c>
      <c r="L23" s="216" t="str">
        <f>'6 MAPA CALOR RESIDUAL'!G23</f>
        <v>Alto</v>
      </c>
      <c r="M23" s="216" t="str">
        <f t="shared" si="0"/>
        <v>Requiere Plan de Acción</v>
      </c>
      <c r="N23" s="216" t="str">
        <f t="shared" si="1"/>
        <v>Reducir_Compartir_Transferir_Evitar</v>
      </c>
      <c r="O23" s="286" t="s">
        <v>1126</v>
      </c>
      <c r="P23" s="216" t="str">
        <f t="shared" si="2"/>
        <v>Reducir</v>
      </c>
      <c r="Q23" s="286"/>
      <c r="R23" s="286"/>
      <c r="S23" s="287"/>
      <c r="T23" s="287"/>
      <c r="U23" s="218"/>
      <c r="V23" s="218"/>
      <c r="AE23" s="343"/>
    </row>
    <row r="24" spans="1:44" ht="273" hidden="1" customHeight="1" x14ac:dyDescent="0.3">
      <c r="A24" s="215" t="str">
        <f>'4 MAPA CALOR INHERENTE'!A24</f>
        <v>R1GD</v>
      </c>
      <c r="B24" s="216" t="str">
        <f>'4 MAPA CALOR INHERENTE'!B24</f>
        <v>Posibilidad de afectación reputacional por perdida o extravió documental  debido a la falta de acatamiento de las directrices establecidas por el proceso de Recursos Físicos y documental por parte de los servidores y/o contratistas de la entidad</v>
      </c>
      <c r="C24" s="285">
        <f>'3 PROBABIL E IMPACTO INHERENTE'!E24</f>
        <v>0.6</v>
      </c>
      <c r="D24" s="285">
        <f>'3 PROBABIL E IMPACTO INHERENTE'!M24</f>
        <v>0.4</v>
      </c>
      <c r="E24" s="270" t="str">
        <f>'4 MAPA CALOR INHERENTE'!C24</f>
        <v>Media</v>
      </c>
      <c r="F24" s="270" t="str">
        <f>'4 MAPA CALOR INHERENTE'!D24</f>
        <v>Menor</v>
      </c>
      <c r="G24" s="216" t="str">
        <f>'4 MAPA CALOR INHERENTE'!E24</f>
        <v>Moderado</v>
      </c>
      <c r="H24" s="205">
        <f>'6 MAPA CALOR RESIDUAL'!C24</f>
        <v>0.12959999999999999</v>
      </c>
      <c r="I24" s="301">
        <f>'6 MAPA CALOR RESIDUAL'!D24</f>
        <v>0.4</v>
      </c>
      <c r="J24" s="270" t="str">
        <f>'6 MAPA CALOR RESIDUAL'!E24</f>
        <v>Muy Baja</v>
      </c>
      <c r="K24" s="270" t="str">
        <f>'6 MAPA CALOR RESIDUAL'!F24</f>
        <v>Menor</v>
      </c>
      <c r="L24" s="216" t="str">
        <f>'6 MAPA CALOR RESIDUAL'!G24</f>
        <v>Bajo</v>
      </c>
      <c r="M24" s="216" t="str">
        <f t="shared" si="0"/>
        <v>No requiere Plan de Acción</v>
      </c>
      <c r="N24" s="216" t="str">
        <f t="shared" si="1"/>
        <v>Aceptar</v>
      </c>
      <c r="O24" s="286" t="s">
        <v>1126</v>
      </c>
      <c r="P24" s="216" t="str">
        <f t="shared" si="2"/>
        <v>Aceptar</v>
      </c>
      <c r="Q24" s="286"/>
      <c r="R24" s="286"/>
      <c r="S24" s="287"/>
      <c r="T24" s="287"/>
      <c r="U24" s="218"/>
      <c r="V24" s="218"/>
      <c r="AE24" s="343"/>
    </row>
    <row r="25" spans="1:44" ht="273" hidden="1" customHeight="1" x14ac:dyDescent="0.3">
      <c r="A25" s="215" t="str">
        <f>'4 MAPA CALOR INHERENTE'!A25</f>
        <v>R1GRF</v>
      </c>
      <c r="B25" s="216" t="str">
        <f>'4 MAPA CALOR INHERENTE'!B25</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285">
        <f>'3 PROBABIL E IMPACTO INHERENTE'!E25</f>
        <v>0.6</v>
      </c>
      <c r="D25" s="285">
        <f>'3 PROBABIL E IMPACTO INHERENTE'!M25</f>
        <v>0.4</v>
      </c>
      <c r="E25" s="270" t="str">
        <f>'4 MAPA CALOR INHERENTE'!C25</f>
        <v>Media</v>
      </c>
      <c r="F25" s="270" t="str">
        <f>'4 MAPA CALOR INHERENTE'!D25</f>
        <v>Menor</v>
      </c>
      <c r="G25" s="216" t="str">
        <f>'4 MAPA CALOR INHERENTE'!E25</f>
        <v>Moderado</v>
      </c>
      <c r="H25" s="205">
        <f>'6 MAPA CALOR RESIDUAL'!C25</f>
        <v>0.12959999999999999</v>
      </c>
      <c r="I25" s="301">
        <f>'6 MAPA CALOR RESIDUAL'!D25</f>
        <v>0.4</v>
      </c>
      <c r="J25" s="270" t="str">
        <f>'6 MAPA CALOR RESIDUAL'!E25</f>
        <v>Muy Baja</v>
      </c>
      <c r="K25" s="270" t="str">
        <f>'6 MAPA CALOR RESIDUAL'!F25</f>
        <v>Menor</v>
      </c>
      <c r="L25" s="216" t="str">
        <f>'6 MAPA CALOR RESIDUAL'!G25</f>
        <v>Bajo</v>
      </c>
      <c r="M25" s="216" t="str">
        <f t="shared" si="0"/>
        <v>No requiere Plan de Acción</v>
      </c>
      <c r="N25" s="216" t="str">
        <f t="shared" si="1"/>
        <v>Aceptar</v>
      </c>
      <c r="O25" s="286" t="s">
        <v>1126</v>
      </c>
      <c r="P25" s="216" t="str">
        <f t="shared" si="2"/>
        <v>Aceptar</v>
      </c>
      <c r="Q25" s="286"/>
      <c r="R25" s="286"/>
      <c r="S25" s="287"/>
      <c r="T25" s="287"/>
      <c r="U25" s="218"/>
      <c r="V25" s="218"/>
      <c r="AE25" s="343"/>
    </row>
    <row r="26" spans="1:44" ht="273" customHeight="1" x14ac:dyDescent="0.3">
      <c r="A26" s="215" t="str">
        <f>'4 MAPA CALOR INHERENTE'!A26</f>
        <v>R1GT</v>
      </c>
      <c r="B26" s="216" t="str">
        <f>'4 MAPA CALOR INHERENTE'!B26</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285">
        <f>'3 PROBABIL E IMPACTO INHERENTE'!E26</f>
        <v>0.6</v>
      </c>
      <c r="D26" s="285">
        <f>'3 PROBABIL E IMPACTO INHERENTE'!M26</f>
        <v>0.4</v>
      </c>
      <c r="E26" s="270" t="str">
        <f>'4 MAPA CALOR INHERENTE'!C26</f>
        <v>Media</v>
      </c>
      <c r="F26" s="270" t="str">
        <f>'4 MAPA CALOR INHERENTE'!D26</f>
        <v>Menor</v>
      </c>
      <c r="G26" s="216" t="str">
        <f>'4 MAPA CALOR INHERENTE'!E26</f>
        <v>Moderado</v>
      </c>
      <c r="H26" s="205">
        <f>'6 MAPA CALOR RESIDUAL'!C26</f>
        <v>0.42</v>
      </c>
      <c r="I26" s="301">
        <f>'6 MAPA CALOR RESIDUAL'!D26</f>
        <v>0.4</v>
      </c>
      <c r="J26" s="270" t="str">
        <f>'6 MAPA CALOR RESIDUAL'!E26</f>
        <v>Media</v>
      </c>
      <c r="K26" s="270" t="str">
        <f>'6 MAPA CALOR RESIDUAL'!F26</f>
        <v>Menor</v>
      </c>
      <c r="L26" s="216" t="str">
        <f>'6 MAPA CALOR RESIDUAL'!G26</f>
        <v>Moderado</v>
      </c>
      <c r="M26" s="216" t="str">
        <f t="shared" si="0"/>
        <v>Requiere Plan de Acción</v>
      </c>
      <c r="N26" s="216" t="str">
        <f t="shared" si="1"/>
        <v>Reducir_Compartir_Transferir_Evitar</v>
      </c>
      <c r="O26" s="286" t="s">
        <v>1126</v>
      </c>
      <c r="P26" s="216" t="str">
        <f t="shared" si="2"/>
        <v>Reducir</v>
      </c>
      <c r="Q26" s="286"/>
      <c r="R26" s="286"/>
      <c r="S26" s="287"/>
      <c r="T26" s="287"/>
      <c r="U26" s="218"/>
      <c r="V26" s="218"/>
      <c r="AE26" s="343"/>
    </row>
    <row r="27" spans="1:44" ht="273" customHeight="1" x14ac:dyDescent="0.3">
      <c r="A27" s="215" t="str">
        <f>'4 MAPA CALOR INHERENTE'!A27</f>
        <v>R2GT</v>
      </c>
      <c r="B27" s="216" t="str">
        <f>'4 MAPA CALOR INHERENTE'!B27</f>
        <v>Posibilidad de afectación económica or investigaciones, demandas y/o sanciones debido falencias en el seguimiento a la ejecución contractual</v>
      </c>
      <c r="C27" s="285">
        <f>'3 PROBABIL E IMPACTO INHERENTE'!E27</f>
        <v>0.4</v>
      </c>
      <c r="D27" s="285">
        <f>'3 PROBABIL E IMPACTO INHERENTE'!M27</f>
        <v>0.4</v>
      </c>
      <c r="E27" s="270" t="str">
        <f>'4 MAPA CALOR INHERENTE'!C27</f>
        <v>Baja</v>
      </c>
      <c r="F27" s="270" t="str">
        <f>'4 MAPA CALOR INHERENTE'!D27</f>
        <v>Menor</v>
      </c>
      <c r="G27" s="216" t="str">
        <f>'4 MAPA CALOR INHERENTE'!E27</f>
        <v>Moderado</v>
      </c>
      <c r="H27" s="205">
        <f>'6 MAPA CALOR RESIDUAL'!C27</f>
        <v>0.24</v>
      </c>
      <c r="I27" s="301">
        <f>'6 MAPA CALOR RESIDUAL'!D27</f>
        <v>0.4</v>
      </c>
      <c r="J27" s="270" t="str">
        <f>'6 MAPA CALOR RESIDUAL'!E27</f>
        <v>Baja</v>
      </c>
      <c r="K27" s="270" t="str">
        <f>'6 MAPA CALOR RESIDUAL'!F27</f>
        <v>Menor</v>
      </c>
      <c r="L27" s="216" t="str">
        <f>'6 MAPA CALOR RESIDUAL'!G27</f>
        <v>Moderado</v>
      </c>
      <c r="M27" s="216" t="str">
        <f>+IF($N27="","",IF($N27=$AA$14,$AB$14,IF($N27=$AA$17,$AB$17)))</f>
        <v>Requiere Plan de Acción</v>
      </c>
      <c r="N27" s="216" t="str">
        <f t="shared" si="1"/>
        <v>Reducir_Compartir_Transferir_Evitar</v>
      </c>
      <c r="O27" s="286" t="s">
        <v>1126</v>
      </c>
      <c r="P27" s="216" t="str">
        <f t="shared" si="2"/>
        <v>Reducir</v>
      </c>
      <c r="Q27" s="204"/>
      <c r="R27" s="204"/>
      <c r="S27" s="291"/>
      <c r="T27" s="291"/>
      <c r="U27" s="204"/>
      <c r="V27" s="204"/>
      <c r="AE27" s="343"/>
      <c r="AG27" s="208"/>
      <c r="AH27" s="208"/>
      <c r="AI27" s="208"/>
      <c r="AJ27" s="208"/>
      <c r="AK27" s="208"/>
      <c r="AL27" s="204"/>
      <c r="AM27" s="204"/>
      <c r="AN27" s="204"/>
      <c r="AO27" s="204"/>
      <c r="AP27" s="204"/>
    </row>
    <row r="28" spans="1:44" ht="273" hidden="1" customHeight="1" thickBot="1" x14ac:dyDescent="0.35">
      <c r="A28" s="215" t="str">
        <f>'4 MAPA CALOR INHERENTE'!A28</f>
        <v>R3GT</v>
      </c>
      <c r="B28" s="216" t="str">
        <f>'4 MAPA CALOR INHERENTE'!B28</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285">
        <f>'3 PROBABIL E IMPACTO INHERENTE'!E28</f>
        <v>0.4</v>
      </c>
      <c r="D28" s="285">
        <f>'3 PROBABIL E IMPACTO INHERENTE'!M28</f>
        <v>0.4</v>
      </c>
      <c r="E28" s="270" t="str">
        <f>'4 MAPA CALOR INHERENTE'!C28</f>
        <v>Baja</v>
      </c>
      <c r="F28" s="270" t="str">
        <f>'4 MAPA CALOR INHERENTE'!D28</f>
        <v>Menor</v>
      </c>
      <c r="G28" s="216" t="str">
        <f>'4 MAPA CALOR INHERENTE'!E28</f>
        <v>Moderado</v>
      </c>
      <c r="H28" s="205">
        <f>'6 MAPA CALOR RESIDUAL'!C28</f>
        <v>8.6399999999999991E-2</v>
      </c>
      <c r="I28" s="301">
        <f>'6 MAPA CALOR RESIDUAL'!D28</f>
        <v>0.4</v>
      </c>
      <c r="J28" s="270" t="str">
        <f>'6 MAPA CALOR RESIDUAL'!E28</f>
        <v>Muy Baja</v>
      </c>
      <c r="K28" s="270" t="str">
        <f>'6 MAPA CALOR RESIDUAL'!F28</f>
        <v>Menor</v>
      </c>
      <c r="L28" s="216" t="str">
        <f>'6 MAPA CALOR RESIDUAL'!G28</f>
        <v>Bajo</v>
      </c>
      <c r="M28" s="216" t="str">
        <f t="shared" si="0"/>
        <v>No requiere Plan de Acción</v>
      </c>
      <c r="N28" s="216" t="str">
        <f t="shared" si="1"/>
        <v>Aceptar</v>
      </c>
      <c r="O28" s="286" t="s">
        <v>1126</v>
      </c>
      <c r="P28" s="216" t="str">
        <f t="shared" si="2"/>
        <v>Aceptar</v>
      </c>
      <c r="Q28" s="347"/>
      <c r="R28" s="347"/>
      <c r="S28" s="398"/>
      <c r="T28" s="398"/>
      <c r="U28" s="347"/>
      <c r="V28" s="347"/>
      <c r="W28" s="347"/>
      <c r="X28" s="347"/>
      <c r="Y28" s="347"/>
      <c r="Z28" s="347"/>
      <c r="AA28" s="347"/>
      <c r="AB28" s="347"/>
      <c r="AC28" s="347"/>
      <c r="AD28" s="347"/>
      <c r="AE28" s="348"/>
      <c r="AG28" s="208"/>
      <c r="AH28" s="208"/>
      <c r="AI28" s="208"/>
      <c r="AJ28" s="208"/>
      <c r="AK28" s="208"/>
      <c r="AL28" s="204"/>
      <c r="AM28" s="204"/>
      <c r="AN28" s="204"/>
      <c r="AO28" s="204"/>
      <c r="AP28" s="204"/>
    </row>
    <row r="29" spans="1:44" ht="273" hidden="1" customHeight="1" x14ac:dyDescent="0.3">
      <c r="A29" s="215" t="str">
        <f>'4 MAPA CALOR INHERENTE'!A29</f>
        <v>R4GT</v>
      </c>
      <c r="B29" s="216" t="str">
        <f>'4 MAPA CALOR INHERENTE'!B29</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285">
        <f>'3 PROBABIL E IMPACTO INHERENTE'!E29</f>
        <v>0.4</v>
      </c>
      <c r="D29" s="285">
        <f>'3 PROBABIL E IMPACTO INHERENTE'!M29</f>
        <v>0.4</v>
      </c>
      <c r="E29" s="270" t="str">
        <f>'4 MAPA CALOR INHERENTE'!C29</f>
        <v>Baja</v>
      </c>
      <c r="F29" s="270" t="str">
        <f>'4 MAPA CALOR INHERENTE'!D29</f>
        <v>Menor</v>
      </c>
      <c r="G29" s="216" t="str">
        <f>'4 MAPA CALOR INHERENTE'!E29</f>
        <v>Moderado</v>
      </c>
      <c r="H29" s="205">
        <f>'6 MAPA CALOR RESIDUAL'!C29</f>
        <v>0.14399999999999999</v>
      </c>
      <c r="I29" s="301">
        <f>'6 MAPA CALOR RESIDUAL'!D29</f>
        <v>0.4</v>
      </c>
      <c r="J29" s="270" t="str">
        <f>'6 MAPA CALOR RESIDUAL'!E29</f>
        <v>Muy Baja</v>
      </c>
      <c r="K29" s="270" t="str">
        <f>'6 MAPA CALOR RESIDUAL'!F29</f>
        <v>Menor</v>
      </c>
      <c r="L29" s="216" t="str">
        <f>'6 MAPA CALOR RESIDUAL'!G29</f>
        <v>Bajo</v>
      </c>
      <c r="M29" s="216" t="str">
        <f t="shared" si="0"/>
        <v>No requiere Plan de Acción</v>
      </c>
      <c r="N29" s="216" t="str">
        <f t="shared" si="1"/>
        <v>Aceptar</v>
      </c>
      <c r="O29" s="286" t="s">
        <v>1126</v>
      </c>
      <c r="P29" s="216" t="str">
        <f t="shared" si="2"/>
        <v>Aceptar</v>
      </c>
      <c r="Q29" s="204"/>
      <c r="R29" s="204"/>
      <c r="S29" s="291"/>
      <c r="T29" s="291"/>
      <c r="U29" s="204"/>
      <c r="V29" s="204"/>
      <c r="AG29" s="208"/>
      <c r="AH29" s="208"/>
      <c r="AI29" s="208"/>
      <c r="AJ29" s="208"/>
      <c r="AK29" s="208"/>
      <c r="AL29" s="204"/>
      <c r="AM29" s="204"/>
      <c r="AN29" s="204"/>
      <c r="AO29" s="204"/>
      <c r="AP29" s="204"/>
    </row>
    <row r="30" spans="1:44" ht="273" hidden="1" customHeight="1" x14ac:dyDescent="0.3">
      <c r="A30" s="215" t="str">
        <f>'4 MAPA CALOR INHERENTE'!A30</f>
        <v>R5GT</v>
      </c>
      <c r="B30" s="216" t="str">
        <f>'4 MAPA CALOR INHERENTE'!B30</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285">
        <f>'3 PROBABIL E IMPACTO INHERENTE'!E30</f>
        <v>0.4</v>
      </c>
      <c r="D30" s="285">
        <f>'3 PROBABIL E IMPACTO INHERENTE'!M30</f>
        <v>0.4</v>
      </c>
      <c r="E30" s="270" t="str">
        <f>'4 MAPA CALOR INHERENTE'!C30</f>
        <v>Baja</v>
      </c>
      <c r="F30" s="270" t="str">
        <f>'4 MAPA CALOR INHERENTE'!D30</f>
        <v>Menor</v>
      </c>
      <c r="G30" s="216" t="str">
        <f>'4 MAPA CALOR INHERENTE'!E30</f>
        <v>Moderado</v>
      </c>
      <c r="H30" s="205">
        <f>'6 MAPA CALOR RESIDUAL'!C30</f>
        <v>1.8662399999999996E-2</v>
      </c>
      <c r="I30" s="301">
        <f>'6 MAPA CALOR RESIDUAL'!D30</f>
        <v>0.4</v>
      </c>
      <c r="J30" s="270" t="str">
        <f>'6 MAPA CALOR RESIDUAL'!E30</f>
        <v>Muy Baja</v>
      </c>
      <c r="K30" s="270" t="str">
        <f>'6 MAPA CALOR RESIDUAL'!F30</f>
        <v>Menor</v>
      </c>
      <c r="L30" s="216" t="str">
        <f>'6 MAPA CALOR RESIDUAL'!G30</f>
        <v>Bajo</v>
      </c>
      <c r="M30" s="216" t="str">
        <f t="shared" si="0"/>
        <v>No requiere Plan de Acción</v>
      </c>
      <c r="N30" s="216" t="str">
        <f t="shared" si="1"/>
        <v>Aceptar</v>
      </c>
      <c r="O30" s="286" t="s">
        <v>1126</v>
      </c>
      <c r="P30" s="216" t="str">
        <f t="shared" si="2"/>
        <v>Aceptar</v>
      </c>
      <c r="Q30" s="204"/>
      <c r="R30" s="204"/>
      <c r="S30" s="291"/>
      <c r="T30" s="291"/>
      <c r="U30" s="204"/>
      <c r="V30" s="204"/>
      <c r="AG30" s="208"/>
      <c r="AH30" s="208"/>
      <c r="AI30" s="208"/>
      <c r="AJ30" s="208"/>
      <c r="AK30" s="208"/>
      <c r="AL30" s="204"/>
      <c r="AM30" s="204"/>
      <c r="AN30" s="204"/>
      <c r="AO30" s="204"/>
      <c r="AP30" s="204"/>
    </row>
    <row r="31" spans="1:44" ht="273" customHeight="1" x14ac:dyDescent="0.3">
      <c r="A31" s="215" t="str">
        <f>'4 MAPA CALOR INHERENTE'!A31</f>
        <v>R6GT</v>
      </c>
      <c r="B31" s="216" t="str">
        <f>'4 MAPA CALOR INHERENTE'!B31</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285">
        <f>'3 PROBABIL E IMPACTO INHERENTE'!E31</f>
        <v>0.4</v>
      </c>
      <c r="D31" s="285">
        <f>'3 PROBABIL E IMPACTO INHERENTE'!M31</f>
        <v>0.4</v>
      </c>
      <c r="E31" s="270" t="str">
        <f>'4 MAPA CALOR INHERENTE'!C31</f>
        <v>Baja</v>
      </c>
      <c r="F31" s="270" t="str">
        <f>'4 MAPA CALOR INHERENTE'!D31</f>
        <v>Menor</v>
      </c>
      <c r="G31" s="216" t="str">
        <f>'4 MAPA CALOR INHERENTE'!E31</f>
        <v>Moderado</v>
      </c>
      <c r="H31" s="205">
        <f>'6 MAPA CALOR RESIDUAL'!C31</f>
        <v>0.28000000000000003</v>
      </c>
      <c r="I31" s="301">
        <f>'6 MAPA CALOR RESIDUAL'!D31</f>
        <v>0.4</v>
      </c>
      <c r="J31" s="270" t="str">
        <f>'6 MAPA CALOR RESIDUAL'!E31</f>
        <v>Baja</v>
      </c>
      <c r="K31" s="270" t="str">
        <f>'6 MAPA CALOR RESIDUAL'!F31</f>
        <v>Menor</v>
      </c>
      <c r="L31" s="216" t="str">
        <f>'6 MAPA CALOR RESIDUAL'!G31</f>
        <v>Moderado</v>
      </c>
      <c r="M31" s="216" t="str">
        <f t="shared" si="0"/>
        <v>Requiere Plan de Acción</v>
      </c>
      <c r="N31" s="216" t="str">
        <f t="shared" si="1"/>
        <v>Reducir_Compartir_Transferir_Evitar</v>
      </c>
      <c r="O31" s="286" t="s">
        <v>1126</v>
      </c>
      <c r="P31" s="216" t="str">
        <f t="shared" si="2"/>
        <v>Reducir</v>
      </c>
      <c r="Q31" s="204"/>
      <c r="R31" s="204"/>
      <c r="S31" s="291"/>
      <c r="T31" s="291"/>
      <c r="U31" s="204"/>
      <c r="V31" s="204"/>
      <c r="AG31" s="208"/>
      <c r="AH31" s="208"/>
      <c r="AI31" s="208"/>
      <c r="AJ31" s="208"/>
      <c r="AK31" s="208"/>
      <c r="AL31" s="204"/>
      <c r="AM31" s="204"/>
      <c r="AN31" s="204"/>
      <c r="AO31" s="204"/>
      <c r="AP31" s="204"/>
    </row>
    <row r="32" spans="1:44" ht="273" customHeight="1" x14ac:dyDescent="0.3">
      <c r="A32" s="215" t="str">
        <f>'4 MAPA CALOR INHERENTE'!A32</f>
        <v>R7GT</v>
      </c>
      <c r="B32" s="216" t="str">
        <f>'4 MAPA CALOR INHERENTE'!B32</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285">
        <f>'3 PROBABIL E IMPACTO INHERENTE'!E32</f>
        <v>0.4</v>
      </c>
      <c r="D32" s="285">
        <f>'3 PROBABIL E IMPACTO INHERENTE'!M32</f>
        <v>0.4</v>
      </c>
      <c r="E32" s="270" t="str">
        <f>'4 MAPA CALOR INHERENTE'!C32</f>
        <v>Baja</v>
      </c>
      <c r="F32" s="270" t="str">
        <f>'4 MAPA CALOR INHERENTE'!D32</f>
        <v>Menor</v>
      </c>
      <c r="G32" s="216" t="str">
        <f>'4 MAPA CALOR INHERENTE'!E32</f>
        <v>Moderado</v>
      </c>
      <c r="H32" s="205">
        <f>'6 MAPA CALOR RESIDUAL'!C32</f>
        <v>0.24</v>
      </c>
      <c r="I32" s="301">
        <f>'6 MAPA CALOR RESIDUAL'!D32</f>
        <v>0.4</v>
      </c>
      <c r="J32" s="270" t="str">
        <f>'6 MAPA CALOR RESIDUAL'!E32</f>
        <v>Baja</v>
      </c>
      <c r="K32" s="270" t="str">
        <f>'6 MAPA CALOR RESIDUAL'!F32</f>
        <v>Menor</v>
      </c>
      <c r="L32" s="216" t="str">
        <f>'6 MAPA CALOR RESIDUAL'!G32</f>
        <v>Moderado</v>
      </c>
      <c r="M32" s="216" t="str">
        <f t="shared" si="0"/>
        <v>Requiere Plan de Acción</v>
      </c>
      <c r="N32" s="216" t="str">
        <f t="shared" si="1"/>
        <v>Reducir_Compartir_Transferir_Evitar</v>
      </c>
      <c r="O32" s="286" t="s">
        <v>1126</v>
      </c>
      <c r="P32" s="216" t="str">
        <f t="shared" si="2"/>
        <v>Reducir</v>
      </c>
      <c r="Q32" s="204"/>
      <c r="R32" s="204"/>
      <c r="S32" s="291"/>
      <c r="T32" s="291"/>
      <c r="U32" s="204"/>
      <c r="V32" s="204"/>
      <c r="AG32" s="208"/>
      <c r="AH32" s="208"/>
      <c r="AI32" s="208"/>
      <c r="AJ32" s="208"/>
      <c r="AK32" s="208"/>
      <c r="AL32" s="204"/>
      <c r="AM32" s="204"/>
      <c r="AN32" s="204"/>
      <c r="AO32" s="204"/>
      <c r="AP32" s="204"/>
    </row>
    <row r="33" spans="1:37" s="204" customFormat="1" ht="273" hidden="1" customHeight="1" x14ac:dyDescent="0.3">
      <c r="A33" s="215" t="str">
        <f>'4 MAPA CALOR INHERENTE'!A33</f>
        <v>R1GF</v>
      </c>
      <c r="B33" s="216" t="str">
        <f>'4 MAPA CALOR INHERENTE'!B33</f>
        <v>Posibilidad de afectación reputacional por no contar con el fenecimiento de la cuenta en la vigencia  debido a la identificación, clasificación y registro de información contable en rubros y cuantías que no correspondan</v>
      </c>
      <c r="C33" s="285">
        <f>'3 PROBABIL E IMPACTO INHERENTE'!E33</f>
        <v>0.4</v>
      </c>
      <c r="D33" s="285">
        <f>'3 PROBABIL E IMPACTO INHERENTE'!M33</f>
        <v>0.4</v>
      </c>
      <c r="E33" s="270" t="str">
        <f>'4 MAPA CALOR INHERENTE'!C33</f>
        <v>Baja</v>
      </c>
      <c r="F33" s="270" t="str">
        <f>'4 MAPA CALOR INHERENTE'!D33</f>
        <v>Menor</v>
      </c>
      <c r="G33" s="216" t="str">
        <f>'4 MAPA CALOR INHERENTE'!E33</f>
        <v>Moderado</v>
      </c>
      <c r="H33" s="205">
        <f>'6 MAPA CALOR RESIDUAL'!C33</f>
        <v>0.16799999999999998</v>
      </c>
      <c r="I33" s="301">
        <f>'6 MAPA CALOR RESIDUAL'!D33</f>
        <v>0.4</v>
      </c>
      <c r="J33" s="270" t="str">
        <f>'6 MAPA CALOR RESIDUAL'!E33</f>
        <v>Muy Baja</v>
      </c>
      <c r="K33" s="270" t="str">
        <f>'6 MAPA CALOR RESIDUAL'!F33</f>
        <v>Menor</v>
      </c>
      <c r="L33" s="216" t="str">
        <f>'6 MAPA CALOR RESIDUAL'!G33</f>
        <v>Bajo</v>
      </c>
      <c r="M33" s="216" t="str">
        <f t="shared" si="0"/>
        <v>No requiere Plan de Acción</v>
      </c>
      <c r="N33" s="216" t="str">
        <f t="shared" si="1"/>
        <v>Aceptar</v>
      </c>
      <c r="O33" s="286" t="s">
        <v>1126</v>
      </c>
      <c r="P33" s="216" t="str">
        <f t="shared" si="2"/>
        <v>Aceptar</v>
      </c>
      <c r="S33" s="291"/>
      <c r="T33" s="291"/>
      <c r="AG33" s="208"/>
      <c r="AH33" s="208"/>
      <c r="AI33" s="208"/>
      <c r="AJ33" s="208"/>
      <c r="AK33" s="208"/>
    </row>
    <row r="34" spans="1:37" ht="273" customHeight="1" x14ac:dyDescent="0.3">
      <c r="A34" s="215" t="str">
        <f>'4 MAPA CALOR INHERENTE'!A34</f>
        <v>R2GF</v>
      </c>
      <c r="B34" s="216" t="str">
        <f>'4 MAPA CALOR INHERENTE'!B34</f>
        <v>Posibilidad de afectación económica por sanciones o multas de entes de control o demandas de terceros  debido a la realización de pagos indebidos</v>
      </c>
      <c r="C34" s="285">
        <f>'3 PROBABIL E IMPACTO INHERENTE'!E34</f>
        <v>0.4</v>
      </c>
      <c r="D34" s="285">
        <f>'3 PROBABIL E IMPACTO INHERENTE'!M34</f>
        <v>0.4</v>
      </c>
      <c r="E34" s="270" t="str">
        <f>'4 MAPA CALOR INHERENTE'!C34</f>
        <v>Baja</v>
      </c>
      <c r="F34" s="270" t="str">
        <f>'4 MAPA CALOR INHERENTE'!D34</f>
        <v>Menor</v>
      </c>
      <c r="G34" s="216" t="str">
        <f>'4 MAPA CALOR INHERENTE'!E34</f>
        <v>Moderado</v>
      </c>
      <c r="H34" s="205">
        <f>'6 MAPA CALOR RESIDUAL'!C34</f>
        <v>0.24</v>
      </c>
      <c r="I34" s="301">
        <f>'6 MAPA CALOR RESIDUAL'!D34</f>
        <v>0.4</v>
      </c>
      <c r="J34" s="270" t="str">
        <f>'6 MAPA CALOR RESIDUAL'!E34</f>
        <v>Baja</v>
      </c>
      <c r="K34" s="270" t="str">
        <f>'6 MAPA CALOR RESIDUAL'!F34</f>
        <v>Menor</v>
      </c>
      <c r="L34" s="216" t="str">
        <f>'6 MAPA CALOR RESIDUAL'!G34</f>
        <v>Moderado</v>
      </c>
      <c r="M34" s="216" t="str">
        <f t="shared" si="0"/>
        <v>Requiere Plan de Acción</v>
      </c>
      <c r="N34" s="216" t="str">
        <f t="shared" si="1"/>
        <v>Reducir_Compartir_Transferir_Evitar</v>
      </c>
      <c r="O34" s="286" t="s">
        <v>1126</v>
      </c>
      <c r="P34" s="216" t="str">
        <f t="shared" si="2"/>
        <v>Reducir</v>
      </c>
    </row>
    <row r="35" spans="1:37" ht="273" customHeight="1" x14ac:dyDescent="0.3">
      <c r="A35" s="215" t="str">
        <f>'4 MAPA CALOR INHERENTE'!A35</f>
        <v>R3GF</v>
      </c>
      <c r="B35" s="216" t="str">
        <f>'4 MAPA CALOR INHERENTE'!B35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285">
        <f>'3 PROBABIL E IMPACTO INHERENTE'!E35</f>
        <v>0.6</v>
      </c>
      <c r="D35" s="285">
        <f>'3 PROBABIL E IMPACTO INHERENTE'!M35</f>
        <v>0.4</v>
      </c>
      <c r="E35" s="270" t="str">
        <f>'4 MAPA CALOR INHERENTE'!C35</f>
        <v>Media</v>
      </c>
      <c r="F35" s="270" t="str">
        <f>'4 MAPA CALOR INHERENTE'!D35</f>
        <v>Menor</v>
      </c>
      <c r="G35" s="216" t="str">
        <f>'4 MAPA CALOR INHERENTE'!E35</f>
        <v>Moderado</v>
      </c>
      <c r="H35" s="205">
        <f>'6 MAPA CALOR RESIDUAL'!C35</f>
        <v>0.36</v>
      </c>
      <c r="I35" s="301">
        <f>'6 MAPA CALOR RESIDUAL'!D35</f>
        <v>0.4</v>
      </c>
      <c r="J35" s="270" t="str">
        <f>'6 MAPA CALOR RESIDUAL'!E35</f>
        <v>Baja</v>
      </c>
      <c r="K35" s="270" t="str">
        <f>'6 MAPA CALOR RESIDUAL'!F35</f>
        <v>Menor</v>
      </c>
      <c r="L35" s="216" t="str">
        <f>'6 MAPA CALOR RESIDUAL'!G35</f>
        <v>Moderado</v>
      </c>
      <c r="M35" s="216" t="str">
        <f t="shared" si="0"/>
        <v>Requiere Plan de Acción</v>
      </c>
      <c r="N35" s="216" t="str">
        <f t="shared" si="1"/>
        <v>Reducir_Compartir_Transferir_Evitar</v>
      </c>
      <c r="O35" s="286" t="s">
        <v>1126</v>
      </c>
      <c r="P35" s="216" t="str">
        <f t="shared" si="2"/>
        <v>Reducir</v>
      </c>
    </row>
    <row r="36" spans="1:37" ht="273" customHeight="1" x14ac:dyDescent="0.3">
      <c r="A36" s="215" t="str">
        <f>'4 MAPA CALOR INHERENTE'!A36</f>
        <v>R1GCT</v>
      </c>
      <c r="B36" s="216" t="str">
        <f>'4 MAPA CALOR INHERENTE'!B36</f>
        <v>Posibilidad de afectación reputacional y económica por la suscripción de contratos que presentan documentación inconsistente debido a deficiencias en la verificación de los requisitos habilitantes por parte del proceso de contratación.</v>
      </c>
      <c r="C36" s="285">
        <f>'3 PROBABIL E IMPACTO INHERENTE'!E36</f>
        <v>0.8</v>
      </c>
      <c r="D36" s="285">
        <f>'3 PROBABIL E IMPACTO INHERENTE'!M36</f>
        <v>0.8</v>
      </c>
      <c r="E36" s="270" t="str">
        <f>'4 MAPA CALOR INHERENTE'!C36</f>
        <v>Alta</v>
      </c>
      <c r="F36" s="270" t="str">
        <f>'4 MAPA CALOR INHERENTE'!D36</f>
        <v>Mayor</v>
      </c>
      <c r="G36" s="216" t="str">
        <f>'4 MAPA CALOR INHERENTE'!E36</f>
        <v>Alto</v>
      </c>
      <c r="H36" s="205">
        <f>'6 MAPA CALOR RESIDUAL'!C36</f>
        <v>0.28799999999999998</v>
      </c>
      <c r="I36" s="301">
        <f>'6 MAPA CALOR RESIDUAL'!D36</f>
        <v>0.8</v>
      </c>
      <c r="J36" s="270" t="str">
        <f>'6 MAPA CALOR RESIDUAL'!E36</f>
        <v>Baja</v>
      </c>
      <c r="K36" s="270" t="str">
        <f>'6 MAPA CALOR RESIDUAL'!F36</f>
        <v>Mayor</v>
      </c>
      <c r="L36" s="216" t="str">
        <f>'6 MAPA CALOR RESIDUAL'!G36</f>
        <v>Alto</v>
      </c>
      <c r="M36" s="216" t="str">
        <f t="shared" si="0"/>
        <v>Requiere Plan de Acción</v>
      </c>
      <c r="N36" s="216" t="str">
        <f t="shared" si="1"/>
        <v>Reducir_Compartir_Transferir_Evitar</v>
      </c>
      <c r="O36" s="286" t="s">
        <v>1126</v>
      </c>
      <c r="P36" s="216" t="str">
        <f t="shared" si="2"/>
        <v>Reducir</v>
      </c>
    </row>
    <row r="37" spans="1:37" ht="273" customHeight="1" x14ac:dyDescent="0.3">
      <c r="A37" s="215" t="str">
        <f>'4 MAPA CALOR INHERENTE'!A37</f>
        <v>R2GCT</v>
      </c>
      <c r="B37" s="216" t="str">
        <f>'4 MAPA CALOR INHERENTE'!B37</f>
        <v>Posibilidad de afectación reputacional y económica  por pasivos exigibles debido a liquidación extemporánea de los contratos fuera de los plazos acordados en el contrato o los establecidos por la ley</v>
      </c>
      <c r="C37" s="285">
        <f>'3 PROBABIL E IMPACTO INHERENTE'!E37</f>
        <v>0.6</v>
      </c>
      <c r="D37" s="285">
        <f>'3 PROBABIL E IMPACTO INHERENTE'!M37</f>
        <v>1</v>
      </c>
      <c r="E37" s="270" t="str">
        <f>'4 MAPA CALOR INHERENTE'!C37</f>
        <v>Media</v>
      </c>
      <c r="F37" s="270" t="str">
        <f>'4 MAPA CALOR INHERENTE'!D37</f>
        <v>Catastrófico</v>
      </c>
      <c r="G37" s="216" t="str">
        <f>'4 MAPA CALOR INHERENTE'!E37</f>
        <v>Extremo</v>
      </c>
      <c r="H37" s="205">
        <f>'6 MAPA CALOR RESIDUAL'!C37</f>
        <v>0.36</v>
      </c>
      <c r="I37" s="301">
        <f>'6 MAPA CALOR RESIDUAL'!D37</f>
        <v>1</v>
      </c>
      <c r="J37" s="270" t="str">
        <f>'6 MAPA CALOR RESIDUAL'!E37</f>
        <v>Baja</v>
      </c>
      <c r="K37" s="270" t="str">
        <f>'6 MAPA CALOR RESIDUAL'!F37</f>
        <v>Catastrófico</v>
      </c>
      <c r="L37" s="216" t="str">
        <f>'6 MAPA CALOR RESIDUAL'!G37</f>
        <v>Extremo</v>
      </c>
      <c r="M37" s="216" t="str">
        <f t="shared" si="0"/>
        <v>Requiere Plan de Acción</v>
      </c>
      <c r="N37" s="216" t="str">
        <f t="shared" si="1"/>
        <v>Reducir_Compartir_Transferir_Evitar</v>
      </c>
      <c r="O37" s="286" t="s">
        <v>1126</v>
      </c>
      <c r="P37" s="216" t="str">
        <f t="shared" si="2"/>
        <v>Reducir</v>
      </c>
    </row>
    <row r="38" spans="1:37" ht="273" customHeight="1" x14ac:dyDescent="0.3">
      <c r="A38" s="215" t="str">
        <f>'4 MAPA CALOR INHERENTE'!A38</f>
        <v>R3GCT</v>
      </c>
      <c r="B38" s="216" t="str">
        <f>'4 MAPA CALOR INHERENTE'!B38</f>
        <v>Posibilidad de afectación reputacional y económica por multa y/o sancion de entes de control  debido a la presentación extemporanea y/o con falencias en los reportes enviados a la dirección financiera para posterior cargue en en el aplicativo SIVICOF y SIDEAP</v>
      </c>
      <c r="C38" s="285">
        <f>'3 PROBABIL E IMPACTO INHERENTE'!E38</f>
        <v>0.4</v>
      </c>
      <c r="D38" s="285">
        <f>'3 PROBABIL E IMPACTO INHERENTE'!M38</f>
        <v>0.8</v>
      </c>
      <c r="E38" s="270" t="str">
        <f>'4 MAPA CALOR INHERENTE'!C38</f>
        <v>Baja</v>
      </c>
      <c r="F38" s="270" t="str">
        <f>'4 MAPA CALOR INHERENTE'!D38</f>
        <v>Mayor</v>
      </c>
      <c r="G38" s="216" t="str">
        <f>'4 MAPA CALOR INHERENTE'!E38</f>
        <v>Alto</v>
      </c>
      <c r="H38" s="205">
        <f>'6 MAPA CALOR RESIDUAL'!C38</f>
        <v>0.24</v>
      </c>
      <c r="I38" s="301">
        <f>'6 MAPA CALOR RESIDUAL'!D38</f>
        <v>0.8</v>
      </c>
      <c r="J38" s="270" t="str">
        <f>'6 MAPA CALOR RESIDUAL'!E38</f>
        <v>Baja</v>
      </c>
      <c r="K38" s="270" t="str">
        <f>'6 MAPA CALOR RESIDUAL'!F38</f>
        <v>Mayor</v>
      </c>
      <c r="L38" s="216" t="str">
        <f>'6 MAPA CALOR RESIDUAL'!G38</f>
        <v>Alto</v>
      </c>
      <c r="M38" s="216" t="str">
        <f t="shared" si="0"/>
        <v>Requiere Plan de Acción</v>
      </c>
      <c r="N38" s="216" t="str">
        <f t="shared" si="1"/>
        <v>Reducir_Compartir_Transferir_Evitar</v>
      </c>
      <c r="O38" s="286" t="s">
        <v>1126</v>
      </c>
      <c r="P38" s="216" t="str">
        <f t="shared" si="2"/>
        <v>Reducir</v>
      </c>
    </row>
    <row r="39" spans="1:37" ht="273" customHeight="1" x14ac:dyDescent="0.3">
      <c r="A39" s="215" t="str">
        <f>'4 MAPA CALOR INHERENTE'!A39</f>
        <v>R4GCT</v>
      </c>
      <c r="B39" s="216" t="str">
        <f>'4 MAPA CALOR INHERENTE'!B39</f>
        <v xml:space="preserve">Posibilidad de afectación reputacional y económica por sanciones o multas de entes de control  debido a demoras en la adquisicion de los bienes y servicios requeridos </v>
      </c>
      <c r="C39" s="285">
        <f>'3 PROBABIL E IMPACTO INHERENTE'!E39</f>
        <v>0.8</v>
      </c>
      <c r="D39" s="285">
        <f>'3 PROBABIL E IMPACTO INHERENTE'!M39</f>
        <v>1</v>
      </c>
      <c r="E39" s="270" t="str">
        <f>'4 MAPA CALOR INHERENTE'!C39</f>
        <v>Alta</v>
      </c>
      <c r="F39" s="270" t="str">
        <f>'4 MAPA CALOR INHERENTE'!D39</f>
        <v>Catastrófico</v>
      </c>
      <c r="G39" s="216" t="str">
        <f>'4 MAPA CALOR INHERENTE'!E39</f>
        <v>Extremo</v>
      </c>
      <c r="H39" s="205">
        <f>'6 MAPA CALOR RESIDUAL'!C39</f>
        <v>0.28799999999999998</v>
      </c>
      <c r="I39" s="301">
        <f>'6 MAPA CALOR RESIDUAL'!D39</f>
        <v>1</v>
      </c>
      <c r="J39" s="270" t="str">
        <f>'6 MAPA CALOR RESIDUAL'!E39</f>
        <v>Baja</v>
      </c>
      <c r="K39" s="270" t="str">
        <f>'6 MAPA CALOR RESIDUAL'!F39</f>
        <v>Catastrófico</v>
      </c>
      <c r="L39" s="216" t="str">
        <f>'6 MAPA CALOR RESIDUAL'!G39</f>
        <v>Extremo</v>
      </c>
      <c r="M39" s="216" t="str">
        <f t="shared" si="0"/>
        <v>Requiere Plan de Acción</v>
      </c>
      <c r="N39" s="216" t="str">
        <f t="shared" si="1"/>
        <v>Reducir_Compartir_Transferir_Evitar</v>
      </c>
      <c r="O39" s="286" t="s">
        <v>1126</v>
      </c>
      <c r="P39" s="216" t="str">
        <f t="shared" si="2"/>
        <v>Reducir</v>
      </c>
    </row>
    <row r="40" spans="1:37" ht="273" customHeight="1" x14ac:dyDescent="0.3">
      <c r="A40" s="215" t="str">
        <f>'4 MAPA CALOR INHERENTE'!A40</f>
        <v>R5GCT</v>
      </c>
      <c r="B40" s="216" t="str">
        <f>'4 MAPA CALOR INHERENTE'!B40</f>
        <v xml:space="preserve">Posibilidad de afectación reputacional y económica por multa y/o sancion o de un ente de control  y/o quejas de un grupo de valor  debido al incumplimiento en la ejecucion de los contratos </v>
      </c>
      <c r="C40" s="285">
        <f>'3 PROBABIL E IMPACTO INHERENTE'!E40</f>
        <v>0.8</v>
      </c>
      <c r="D40" s="285">
        <f>'3 PROBABIL E IMPACTO INHERENTE'!M40</f>
        <v>1</v>
      </c>
      <c r="E40" s="270" t="str">
        <f>'4 MAPA CALOR INHERENTE'!C40</f>
        <v>Alta</v>
      </c>
      <c r="F40" s="270" t="str">
        <f>'4 MAPA CALOR INHERENTE'!D40</f>
        <v>Catastrófico</v>
      </c>
      <c r="G40" s="216" t="str">
        <f>'4 MAPA CALOR INHERENTE'!E40</f>
        <v>Extremo</v>
      </c>
      <c r="H40" s="205">
        <f>'6 MAPA CALOR RESIDUAL'!C40</f>
        <v>0.48</v>
      </c>
      <c r="I40" s="301">
        <f>'6 MAPA CALOR RESIDUAL'!D40</f>
        <v>1</v>
      </c>
      <c r="J40" s="270" t="str">
        <f>'6 MAPA CALOR RESIDUAL'!E40</f>
        <v>Media</v>
      </c>
      <c r="K40" s="270" t="str">
        <f>'6 MAPA CALOR RESIDUAL'!F40</f>
        <v>Catastrófico</v>
      </c>
      <c r="L40" s="216" t="str">
        <f>'6 MAPA CALOR RESIDUAL'!G40</f>
        <v>Extremo</v>
      </c>
      <c r="M40" s="216" t="str">
        <f t="shared" si="0"/>
        <v>Requiere Plan de Acción</v>
      </c>
      <c r="N40" s="216" t="str">
        <f t="shared" si="1"/>
        <v>Reducir_Compartir_Transferir_Evitar</v>
      </c>
      <c r="O40" s="286" t="s">
        <v>1126</v>
      </c>
      <c r="P40" s="216" t="str">
        <f t="shared" si="2"/>
        <v>Reducir</v>
      </c>
    </row>
    <row r="41" spans="1:37" ht="273" customHeight="1" x14ac:dyDescent="0.3">
      <c r="A41" s="215" t="str">
        <f>'4 MAPA CALOR INHERENTE'!A41</f>
        <v>R1GJ</v>
      </c>
      <c r="B41" s="216" t="str">
        <f>'4 MAPA CALOR INHERENTE'!B41</f>
        <v>Posibilidad de afectación reputacional por sanciones administrativas  debido al incumplimiento en la respuesta a requerimientos asociados a los procesos judiciales y acciones constitucionales</v>
      </c>
      <c r="C41" s="285">
        <f>'3 PROBABIL E IMPACTO INHERENTE'!E41</f>
        <v>0.8</v>
      </c>
      <c r="D41" s="285">
        <f>'3 PROBABIL E IMPACTO INHERENTE'!M41</f>
        <v>1</v>
      </c>
      <c r="E41" s="270" t="str">
        <f>'4 MAPA CALOR INHERENTE'!C41</f>
        <v>Alta</v>
      </c>
      <c r="F41" s="270" t="str">
        <f>'4 MAPA CALOR INHERENTE'!D41</f>
        <v>Catastrófico</v>
      </c>
      <c r="G41" s="216" t="str">
        <f>'4 MAPA CALOR INHERENTE'!E41</f>
        <v>Extremo</v>
      </c>
      <c r="H41" s="205">
        <f>'6 MAPA CALOR RESIDUAL'!C41</f>
        <v>0.28799999999999998</v>
      </c>
      <c r="I41" s="301">
        <f>'6 MAPA CALOR RESIDUAL'!D41</f>
        <v>1</v>
      </c>
      <c r="J41" s="270" t="str">
        <f>'6 MAPA CALOR RESIDUAL'!E41</f>
        <v>Baja</v>
      </c>
      <c r="K41" s="270" t="str">
        <f>'6 MAPA CALOR RESIDUAL'!F41</f>
        <v>Catastrófico</v>
      </c>
      <c r="L41" s="216" t="str">
        <f>'6 MAPA CALOR RESIDUAL'!G41</f>
        <v>Extremo</v>
      </c>
      <c r="M41" s="216" t="str">
        <f t="shared" si="0"/>
        <v>Requiere Plan de Acción</v>
      </c>
      <c r="N41" s="216" t="str">
        <f t="shared" si="1"/>
        <v>Reducir_Compartir_Transferir_Evitar</v>
      </c>
      <c r="O41" s="286" t="s">
        <v>1126</v>
      </c>
      <c r="P41" s="216" t="str">
        <f t="shared" si="2"/>
        <v>Reducir</v>
      </c>
    </row>
    <row r="42" spans="1:37" ht="273" customHeight="1" x14ac:dyDescent="0.3">
      <c r="A42" s="215" t="str">
        <f>'4 MAPA CALOR INHERENTE'!A42</f>
        <v>R1GI</v>
      </c>
      <c r="B42" s="216" t="str">
        <f>'4 MAPA CALOR INHERENTE'!B42</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285">
        <f>'3 PROBABIL E IMPACTO INHERENTE'!E42</f>
        <v>0.6</v>
      </c>
      <c r="D42" s="285">
        <f>'3 PROBABIL E IMPACTO INHERENTE'!M42</f>
        <v>0.6</v>
      </c>
      <c r="E42" s="270" t="str">
        <f>'4 MAPA CALOR INHERENTE'!C42</f>
        <v>Media</v>
      </c>
      <c r="F42" s="270" t="str">
        <f>'4 MAPA CALOR INHERENTE'!D42</f>
        <v>Moderado</v>
      </c>
      <c r="G42" s="216" t="str">
        <f>'4 MAPA CALOR INHERENTE'!E42</f>
        <v>Moderado</v>
      </c>
      <c r="H42" s="205">
        <f>'6 MAPA CALOR RESIDUAL'!C42</f>
        <v>0.216</v>
      </c>
      <c r="I42" s="301">
        <f>'6 MAPA CALOR RESIDUAL'!D42</f>
        <v>0.6</v>
      </c>
      <c r="J42" s="270" t="str">
        <f>'6 MAPA CALOR RESIDUAL'!E42</f>
        <v>Baja</v>
      </c>
      <c r="K42" s="270" t="str">
        <f>'6 MAPA CALOR RESIDUAL'!F42</f>
        <v>Moderado</v>
      </c>
      <c r="L42" s="216" t="str">
        <f>'6 MAPA CALOR RESIDUAL'!G42</f>
        <v>Moderado</v>
      </c>
      <c r="M42" s="216" t="str">
        <f t="shared" si="0"/>
        <v>Requiere Plan de Acción</v>
      </c>
      <c r="N42" s="216" t="str">
        <f t="shared" si="1"/>
        <v>Reducir_Compartir_Transferir_Evitar</v>
      </c>
      <c r="O42" s="286" t="s">
        <v>1126</v>
      </c>
      <c r="P42" s="216" t="str">
        <f t="shared" si="2"/>
        <v>Reducir</v>
      </c>
    </row>
    <row r="43" spans="1:37" ht="273" customHeight="1" x14ac:dyDescent="0.3">
      <c r="A43" s="215" t="str">
        <f>'4 MAPA CALOR INHERENTE'!A43</f>
        <v>R1SM</v>
      </c>
      <c r="B43" s="216" t="str">
        <f>'4 MAPA CALOR INHERENTE'!B43</f>
        <v>Posibilidad de afectación reputacional por hallazgos a la Entidad por parte de entes de control  debido al incumplimiento y/o inoportuna emisión de los informes de ley contemplados en el Plan Anual de Auditoria</v>
      </c>
      <c r="C43" s="285">
        <f>'3 PROBABIL E IMPACTO INHERENTE'!E43</f>
        <v>0.6</v>
      </c>
      <c r="D43" s="285">
        <f>'3 PROBABIL E IMPACTO INHERENTE'!M43</f>
        <v>0.8</v>
      </c>
      <c r="E43" s="270" t="str">
        <f>'4 MAPA CALOR INHERENTE'!C43</f>
        <v>Media</v>
      </c>
      <c r="F43" s="270" t="str">
        <f>'4 MAPA CALOR INHERENTE'!D43</f>
        <v>Mayor</v>
      </c>
      <c r="G43" s="216" t="str">
        <f>'4 MAPA CALOR INHERENTE'!E43</f>
        <v>Alto</v>
      </c>
      <c r="H43" s="205">
        <f>'6 MAPA CALOR RESIDUAL'!C43</f>
        <v>0.216</v>
      </c>
      <c r="I43" s="301">
        <f>'6 MAPA CALOR RESIDUAL'!D43</f>
        <v>0.8</v>
      </c>
      <c r="J43" s="270" t="str">
        <f>'6 MAPA CALOR RESIDUAL'!E43</f>
        <v>Baja</v>
      </c>
      <c r="K43" s="270" t="str">
        <f>'6 MAPA CALOR RESIDUAL'!F43</f>
        <v>Mayor</v>
      </c>
      <c r="L43" s="216" t="str">
        <f>'6 MAPA CALOR RESIDUAL'!G43</f>
        <v>Alto</v>
      </c>
      <c r="M43" s="216" t="str">
        <f t="shared" si="0"/>
        <v>Requiere Plan de Acción</v>
      </c>
      <c r="N43" s="216" t="str">
        <f t="shared" si="1"/>
        <v>Reducir_Compartir_Transferir_Evitar</v>
      </c>
      <c r="O43" s="286" t="s">
        <v>1126</v>
      </c>
      <c r="P43" s="216" t="str">
        <f t="shared" si="2"/>
        <v>Reducir</v>
      </c>
    </row>
    <row r="44" spans="1:37" ht="273" customHeight="1" x14ac:dyDescent="0.3">
      <c r="A44" s="215" t="str">
        <f>'4 MAPA CALOR INHERENTE'!A44</f>
        <v>R2SM</v>
      </c>
      <c r="B44" s="216" t="str">
        <f>'4 MAPA CALOR INHERENTE'!B44</f>
        <v>Posibilidad de afectación reputacional por falencias en la planeación y ejecución de las auditorías internas  debido a inoportunidad y/o inconsistencia en la verificación de la información suministrada para la realización de la auditoria</v>
      </c>
      <c r="C44" s="285">
        <f>'3 PROBABIL E IMPACTO INHERENTE'!E44</f>
        <v>0.6</v>
      </c>
      <c r="D44" s="285">
        <f>'3 PROBABIL E IMPACTO INHERENTE'!M44</f>
        <v>0.8</v>
      </c>
      <c r="E44" s="270" t="str">
        <f>'4 MAPA CALOR INHERENTE'!C44</f>
        <v>Media</v>
      </c>
      <c r="F44" s="270" t="str">
        <f>'4 MAPA CALOR INHERENTE'!D44</f>
        <v>Mayor</v>
      </c>
      <c r="G44" s="216" t="str">
        <f>'4 MAPA CALOR INHERENTE'!E44</f>
        <v>Alto</v>
      </c>
      <c r="H44" s="205">
        <f>'6 MAPA CALOR RESIDUAL'!C44</f>
        <v>0.216</v>
      </c>
      <c r="I44" s="301">
        <f>'6 MAPA CALOR RESIDUAL'!D44</f>
        <v>0.8</v>
      </c>
      <c r="J44" s="270" t="str">
        <f>'6 MAPA CALOR RESIDUAL'!E44</f>
        <v>Baja</v>
      </c>
      <c r="K44" s="270" t="str">
        <f>'6 MAPA CALOR RESIDUAL'!F44</f>
        <v>Mayor</v>
      </c>
      <c r="L44" s="216" t="str">
        <f>'6 MAPA CALOR RESIDUAL'!G44</f>
        <v>Alto</v>
      </c>
      <c r="M44" s="216" t="str">
        <f t="shared" si="0"/>
        <v>Requiere Plan de Acción</v>
      </c>
      <c r="N44" s="216" t="str">
        <f t="shared" si="1"/>
        <v>Reducir_Compartir_Transferir_Evitar</v>
      </c>
      <c r="O44" s="286" t="s">
        <v>1126</v>
      </c>
      <c r="P44" s="216" t="str">
        <f t="shared" si="2"/>
        <v>Reducir</v>
      </c>
    </row>
    <row r="45" spans="1:37" ht="273" customHeight="1" x14ac:dyDescent="0.3">
      <c r="A45" s="215" t="str">
        <f>'4 MAPA CALOR INHERENTE'!A45</f>
        <v>R1GH</v>
      </c>
      <c r="B45" s="216" t="str">
        <f>'4 MAPA CALOR INHERENTE'!B45</f>
        <v>Posibilidad de afectación reputacional y económica por sanciones y/o multas de entes de control y/o demandas debido al ingreso tardío, incompleto o con errores de las novedades administrativas al aplicativo de nómina.</v>
      </c>
      <c r="C45" s="285">
        <f>'3 PROBABIL E IMPACTO INHERENTE'!E45</f>
        <v>1</v>
      </c>
      <c r="D45" s="285">
        <f>'3 PROBABIL E IMPACTO INHERENTE'!M45</f>
        <v>0.8</v>
      </c>
      <c r="E45" s="270" t="str">
        <f>'4 MAPA CALOR INHERENTE'!C45</f>
        <v>Muy Alta</v>
      </c>
      <c r="F45" s="270" t="str">
        <f>'4 MAPA CALOR INHERENTE'!D45</f>
        <v>Mayor</v>
      </c>
      <c r="G45" s="216" t="str">
        <f>'4 MAPA CALOR INHERENTE'!E45</f>
        <v>Alto</v>
      </c>
      <c r="H45" s="205">
        <f>'6 MAPA CALOR RESIDUAL'!C45</f>
        <v>0.6</v>
      </c>
      <c r="I45" s="301">
        <f>'6 MAPA CALOR RESIDUAL'!D45</f>
        <v>0.60000000000000009</v>
      </c>
      <c r="J45" s="270" t="str">
        <f>'6 MAPA CALOR RESIDUAL'!E45</f>
        <v>Media</v>
      </c>
      <c r="K45" s="270" t="str">
        <f>'6 MAPA CALOR RESIDUAL'!F45</f>
        <v>Moderado</v>
      </c>
      <c r="L45" s="216" t="str">
        <f>'6 MAPA CALOR RESIDUAL'!G45</f>
        <v>Moderado</v>
      </c>
      <c r="M45" s="216" t="str">
        <f t="shared" si="0"/>
        <v>Requiere Plan de Acción</v>
      </c>
      <c r="N45" s="216" t="str">
        <f t="shared" si="1"/>
        <v>Reducir_Compartir_Transferir_Evitar</v>
      </c>
      <c r="O45" s="286" t="s">
        <v>1126</v>
      </c>
      <c r="P45" s="216" t="str">
        <f t="shared" si="2"/>
        <v>Reducir</v>
      </c>
    </row>
    <row r="46" spans="1:37" ht="273" customHeight="1" x14ac:dyDescent="0.3">
      <c r="A46" s="215" t="str">
        <f>'4 MAPA CALOR INHERENTE'!A46</f>
        <v>R2GH</v>
      </c>
      <c r="B46" s="216" t="str">
        <f>'4 MAPA CALOR INHERENTE'!B46</f>
        <v>Posibilidad de afectación reputacional y económica por sanciones y/o multas de entes de control y/o demandas debido a fallas en el seguimiento a la ejecución de las actividades programadas en Plan de Trabajo de SGSST</v>
      </c>
      <c r="C46" s="285">
        <f>'3 PROBABIL E IMPACTO INHERENTE'!E46</f>
        <v>0.6</v>
      </c>
      <c r="D46" s="285">
        <f>'3 PROBABIL E IMPACTO INHERENTE'!M46</f>
        <v>0.8</v>
      </c>
      <c r="E46" s="270" t="str">
        <f>'4 MAPA CALOR INHERENTE'!C46</f>
        <v>Media</v>
      </c>
      <c r="F46" s="270" t="str">
        <f>'4 MAPA CALOR INHERENTE'!D46</f>
        <v>Mayor</v>
      </c>
      <c r="G46" s="216" t="str">
        <f>'4 MAPA CALOR INHERENTE'!E46</f>
        <v>Alto</v>
      </c>
      <c r="H46" s="205">
        <f>'6 MAPA CALOR RESIDUAL'!C46</f>
        <v>0.36</v>
      </c>
      <c r="I46" s="301">
        <f>'6 MAPA CALOR RESIDUAL'!D46</f>
        <v>0.8</v>
      </c>
      <c r="J46" s="270" t="str">
        <f>'6 MAPA CALOR RESIDUAL'!E46</f>
        <v>Baja</v>
      </c>
      <c r="K46" s="270" t="str">
        <f>'6 MAPA CALOR RESIDUAL'!F46</f>
        <v>Mayor</v>
      </c>
      <c r="L46" s="216" t="str">
        <f>'6 MAPA CALOR RESIDUAL'!G46</f>
        <v>Alto</v>
      </c>
      <c r="M46" s="216" t="str">
        <f t="shared" si="0"/>
        <v>Requiere Plan de Acción</v>
      </c>
      <c r="N46" s="216" t="str">
        <f t="shared" si="1"/>
        <v>Reducir_Compartir_Transferir_Evitar</v>
      </c>
      <c r="O46" s="286" t="s">
        <v>1126</v>
      </c>
      <c r="P46" s="216" t="str">
        <f t="shared" si="2"/>
        <v>Reducir</v>
      </c>
    </row>
    <row r="47" spans="1:37" ht="273" customHeight="1" x14ac:dyDescent="0.3">
      <c r="A47" s="215" t="str">
        <f>'4 MAPA CALOR INHERENTE'!A47</f>
        <v>R3GH</v>
      </c>
      <c r="B47" s="216" t="str">
        <f>'4 MAPA CALOR INHERENTE'!B47</f>
        <v>Posibilidad de afectación reputacional por sanciones de entes de control debido al incumplimiento en la ejecución del Plan Estratégico del Talento Humano</v>
      </c>
      <c r="C47" s="285">
        <f>'3 PROBABIL E IMPACTO INHERENTE'!E47</f>
        <v>0.6</v>
      </c>
      <c r="D47" s="285">
        <f>'3 PROBABIL E IMPACTO INHERENTE'!M47</f>
        <v>0.6</v>
      </c>
      <c r="E47" s="270" t="str">
        <f>'4 MAPA CALOR INHERENTE'!C47</f>
        <v>Media</v>
      </c>
      <c r="F47" s="270" t="str">
        <f>'4 MAPA CALOR INHERENTE'!D47</f>
        <v>Moderado</v>
      </c>
      <c r="G47" s="216" t="str">
        <f>'4 MAPA CALOR INHERENTE'!E47</f>
        <v>Moderado</v>
      </c>
      <c r="H47" s="205">
        <f>'6 MAPA CALOR RESIDUAL'!C47</f>
        <v>0.36</v>
      </c>
      <c r="I47" s="301">
        <f>'6 MAPA CALOR RESIDUAL'!D47</f>
        <v>0.6</v>
      </c>
      <c r="J47" s="270" t="str">
        <f>'6 MAPA CALOR RESIDUAL'!E47</f>
        <v>Baja</v>
      </c>
      <c r="K47" s="270" t="str">
        <f>'6 MAPA CALOR RESIDUAL'!F47</f>
        <v>Moderado</v>
      </c>
      <c r="L47" s="216" t="str">
        <f>'6 MAPA CALOR RESIDUAL'!G47</f>
        <v>Moderado</v>
      </c>
      <c r="M47" s="216" t="str">
        <f t="shared" si="0"/>
        <v>Requiere Plan de Acción</v>
      </c>
      <c r="N47" s="216" t="str">
        <f t="shared" si="1"/>
        <v>Reducir_Compartir_Transferir_Evitar</v>
      </c>
      <c r="O47" s="286" t="s">
        <v>1126</v>
      </c>
      <c r="P47" s="216" t="str">
        <f t="shared" si="2"/>
        <v>Reducir</v>
      </c>
    </row>
    <row r="48" spans="1:37" ht="273" customHeight="1" x14ac:dyDescent="0.3">
      <c r="A48" s="215" t="str">
        <f>'4 MAPA CALOR INHERENTE'!A48</f>
        <v>R4GH</v>
      </c>
      <c r="B48" s="216" t="str">
        <f>'4 MAPA CALOR INHERENTE'!B48</f>
        <v>Posibilidad de afectación reputacional por sanciones de entes de control o quejas de un grupo de valor debido a fallas en la planeacion de la estrategia del plan de cultura de integridad</v>
      </c>
      <c r="C48" s="285">
        <f>'3 PROBABIL E IMPACTO INHERENTE'!E48</f>
        <v>0.2</v>
      </c>
      <c r="D48" s="285">
        <f>'3 PROBABIL E IMPACTO INHERENTE'!M48</f>
        <v>0.6</v>
      </c>
      <c r="E48" s="270" t="str">
        <f>'4 MAPA CALOR INHERENTE'!C48</f>
        <v>Muy Baja</v>
      </c>
      <c r="F48" s="270" t="str">
        <f>'4 MAPA CALOR INHERENTE'!D48</f>
        <v>Moderado</v>
      </c>
      <c r="G48" s="216" t="str">
        <f>'4 MAPA CALOR INHERENTE'!E48</f>
        <v>Moderado</v>
      </c>
      <c r="H48" s="205">
        <f>'6 MAPA CALOR RESIDUAL'!C48</f>
        <v>0.12</v>
      </c>
      <c r="I48" s="301">
        <f>'6 MAPA CALOR RESIDUAL'!D48</f>
        <v>0.6</v>
      </c>
      <c r="J48" s="270" t="str">
        <f>'6 MAPA CALOR RESIDUAL'!E48</f>
        <v>Muy Baja</v>
      </c>
      <c r="K48" s="270" t="str">
        <f>'6 MAPA CALOR RESIDUAL'!F48</f>
        <v>Moderado</v>
      </c>
      <c r="L48" s="216" t="str">
        <f>'6 MAPA CALOR RESIDUAL'!G48</f>
        <v>Moderado</v>
      </c>
      <c r="M48" s="216" t="str">
        <f t="shared" si="0"/>
        <v>Requiere Plan de Acción</v>
      </c>
      <c r="N48" s="216" t="str">
        <f t="shared" si="1"/>
        <v>Reducir_Compartir_Transferir_Evitar</v>
      </c>
      <c r="O48" s="286" t="s">
        <v>1126</v>
      </c>
      <c r="P48" s="216" t="str">
        <f t="shared" si="2"/>
        <v>Reducir</v>
      </c>
    </row>
    <row r="49" spans="1:16" ht="273" customHeight="1" x14ac:dyDescent="0.3">
      <c r="A49" s="215" t="str">
        <f>'4 MAPA CALOR INHERENTE'!A49</f>
        <v>R1GS</v>
      </c>
      <c r="B49" s="216" t="str">
        <f>'4 MAPA CALOR INHERENTE'!B49</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285">
        <f>'3 PROBABIL E IMPACTO INHERENTE'!E49</f>
        <v>0.6</v>
      </c>
      <c r="D49" s="285">
        <f>'3 PROBABIL E IMPACTO INHERENTE'!M49</f>
        <v>0.6</v>
      </c>
      <c r="E49" s="270" t="str">
        <f>'4 MAPA CALOR INHERENTE'!C49</f>
        <v>Media</v>
      </c>
      <c r="F49" s="270" t="str">
        <f>'4 MAPA CALOR INHERENTE'!D49</f>
        <v>Moderado</v>
      </c>
      <c r="G49" s="216" t="str">
        <f>'4 MAPA CALOR INHERENTE'!E49</f>
        <v>Moderado</v>
      </c>
      <c r="H49" s="205">
        <f>'6 MAPA CALOR RESIDUAL'!C49</f>
        <v>0.216</v>
      </c>
      <c r="I49" s="301">
        <f>'6 MAPA CALOR RESIDUAL'!D49</f>
        <v>0.6</v>
      </c>
      <c r="J49" s="270" t="str">
        <f>'6 MAPA CALOR RESIDUAL'!E49</f>
        <v>Baja</v>
      </c>
      <c r="K49" s="270" t="str">
        <f>'6 MAPA CALOR RESIDUAL'!F49</f>
        <v>Moderado</v>
      </c>
      <c r="L49" s="216" t="str">
        <f>'6 MAPA CALOR RESIDUAL'!G49</f>
        <v>Moderado</v>
      </c>
      <c r="M49" s="216" t="str">
        <f t="shared" si="0"/>
        <v>Requiere Plan de Acción</v>
      </c>
      <c r="N49" s="216" t="str">
        <f t="shared" si="1"/>
        <v>Reducir_Compartir_Transferir_Evitar</v>
      </c>
      <c r="O49" s="286" t="s">
        <v>1126</v>
      </c>
      <c r="P49" s="216" t="str">
        <f t="shared" si="2"/>
        <v>Reducir</v>
      </c>
    </row>
    <row r="50" spans="1:16" ht="273" customHeight="1" x14ac:dyDescent="0.3">
      <c r="A50" s="215" t="str">
        <f>'4 MAPA CALOR INHERENTE'!A50</f>
        <v>R2GS</v>
      </c>
      <c r="B50" s="216" t="str">
        <f>'4 MAPA CALOR INHERENTE'!B50</f>
        <v>Posibilidad de afectación reputacional y económica por sobrecostos en  recursos técnicos y humanos debido al desconocimiento de las actividades a desarrollar al interior del proceso</v>
      </c>
      <c r="C50" s="285">
        <f>'3 PROBABIL E IMPACTO INHERENTE'!E50</f>
        <v>0.6</v>
      </c>
      <c r="D50" s="285">
        <f>'3 PROBABIL E IMPACTO INHERENTE'!M50</f>
        <v>0.6</v>
      </c>
      <c r="E50" s="270" t="str">
        <f>'4 MAPA CALOR INHERENTE'!C50</f>
        <v>Media</v>
      </c>
      <c r="F50" s="270" t="str">
        <f>'4 MAPA CALOR INHERENTE'!D50</f>
        <v>Moderado</v>
      </c>
      <c r="G50" s="216" t="str">
        <f>'4 MAPA CALOR INHERENTE'!E50</f>
        <v>Moderado</v>
      </c>
      <c r="H50" s="205">
        <f>'6 MAPA CALOR RESIDUAL'!C50</f>
        <v>0.36</v>
      </c>
      <c r="I50" s="301">
        <f>'6 MAPA CALOR RESIDUAL'!D50</f>
        <v>0.6</v>
      </c>
      <c r="J50" s="270" t="str">
        <f>'6 MAPA CALOR RESIDUAL'!E50</f>
        <v>Baja</v>
      </c>
      <c r="K50" s="270" t="str">
        <f>'6 MAPA CALOR RESIDUAL'!F50</f>
        <v>Moderado</v>
      </c>
      <c r="L50" s="216" t="str">
        <f>'6 MAPA CALOR RESIDUAL'!G50</f>
        <v>Moderado</v>
      </c>
      <c r="M50" s="216" t="str">
        <f t="shared" si="0"/>
        <v>Requiere Plan de Acción</v>
      </c>
      <c r="N50" s="216" t="str">
        <f t="shared" si="1"/>
        <v>Reducir_Compartir_Transferir_Evitar</v>
      </c>
      <c r="O50" s="286" t="s">
        <v>1126</v>
      </c>
      <c r="P50" s="216" t="str">
        <f t="shared" si="2"/>
        <v>Reducir</v>
      </c>
    </row>
    <row r="51" spans="1:16" ht="273" customHeight="1" x14ac:dyDescent="0.3">
      <c r="A51" s="215" t="str">
        <f>'4 MAPA CALOR INHERENTE'!A51</f>
        <v>R3GS</v>
      </c>
      <c r="B51" s="216" t="str">
        <f>'4 MAPA CALOR INHERENTE'!B51</f>
        <v>Posibilidad de afectación reputacional por deficiente atención a los usuarios de los bienes y servicios del proceso debido a la falta de capacitación</v>
      </c>
      <c r="C51" s="285">
        <f>'3 PROBABIL E IMPACTO INHERENTE'!E51</f>
        <v>0.6</v>
      </c>
      <c r="D51" s="285">
        <f>'3 PROBABIL E IMPACTO INHERENTE'!M51</f>
        <v>0.6</v>
      </c>
      <c r="E51" s="270" t="str">
        <f>'4 MAPA CALOR INHERENTE'!C51</f>
        <v>Media</v>
      </c>
      <c r="F51" s="270" t="str">
        <f>'4 MAPA CALOR INHERENTE'!D51</f>
        <v>Moderado</v>
      </c>
      <c r="G51" s="216" t="str">
        <f>'4 MAPA CALOR INHERENTE'!E51</f>
        <v>Moderado</v>
      </c>
      <c r="H51" s="205">
        <f>'6 MAPA CALOR RESIDUAL'!C51</f>
        <v>0.36</v>
      </c>
      <c r="I51" s="301">
        <f>'6 MAPA CALOR RESIDUAL'!D51</f>
        <v>0.6</v>
      </c>
      <c r="J51" s="270" t="str">
        <f>'6 MAPA CALOR RESIDUAL'!E51</f>
        <v>Baja</v>
      </c>
      <c r="K51" s="270" t="str">
        <f>'6 MAPA CALOR RESIDUAL'!F51</f>
        <v>Moderado</v>
      </c>
      <c r="L51" s="216" t="str">
        <f>'6 MAPA CALOR RESIDUAL'!G51</f>
        <v>Moderado</v>
      </c>
      <c r="M51" s="216" t="str">
        <f t="shared" si="0"/>
        <v>Requiere Plan de Acción</v>
      </c>
      <c r="N51" s="216" t="str">
        <f t="shared" si="1"/>
        <v>Reducir_Compartir_Transferir_Evitar</v>
      </c>
      <c r="O51" s="286" t="s">
        <v>1126</v>
      </c>
      <c r="P51" s="216" t="str">
        <f t="shared" si="2"/>
        <v>Reducir</v>
      </c>
    </row>
    <row r="52" spans="1:16" ht="273" customHeight="1" x14ac:dyDescent="0.3">
      <c r="A52" s="215" t="str">
        <f>'4 MAPA CALOR INHERENTE'!A52</f>
        <v>R4GS</v>
      </c>
      <c r="B52" s="216" t="str">
        <f>'4 MAPA CALOR INHERENTE'!B52</f>
        <v>Posibilidad de afectación reputacional y económica por demandas o extralimitación de funciones de servidores debido al inadecuado acompañamiento a las manifestaciones, movilizaciones, eventos o aglomeraciones</v>
      </c>
      <c r="C52" s="285">
        <f>'3 PROBABIL E IMPACTO INHERENTE'!E52</f>
        <v>0.6</v>
      </c>
      <c r="D52" s="285">
        <f>'3 PROBABIL E IMPACTO INHERENTE'!M52</f>
        <v>0.6</v>
      </c>
      <c r="E52" s="270" t="str">
        <f>'4 MAPA CALOR INHERENTE'!C52</f>
        <v>Media</v>
      </c>
      <c r="F52" s="270" t="str">
        <f>'4 MAPA CALOR INHERENTE'!D52</f>
        <v>Moderado</v>
      </c>
      <c r="G52" s="216" t="str">
        <f>'4 MAPA CALOR INHERENTE'!E52</f>
        <v>Moderado</v>
      </c>
      <c r="H52" s="205">
        <f>'6 MAPA CALOR RESIDUAL'!C52</f>
        <v>0.29399999999999998</v>
      </c>
      <c r="I52" s="301">
        <f>'6 MAPA CALOR RESIDUAL'!D52</f>
        <v>0.6</v>
      </c>
      <c r="J52" s="270" t="str">
        <f>'6 MAPA CALOR RESIDUAL'!E52</f>
        <v>Baja</v>
      </c>
      <c r="K52" s="270" t="str">
        <f>'6 MAPA CALOR RESIDUAL'!F52</f>
        <v>Moderado</v>
      </c>
      <c r="L52" s="216" t="str">
        <f>'6 MAPA CALOR RESIDUAL'!G52</f>
        <v>Moderado</v>
      </c>
      <c r="M52" s="216" t="str">
        <f t="shared" si="0"/>
        <v>Requiere Plan de Acción</v>
      </c>
      <c r="N52" s="216" t="str">
        <f t="shared" si="1"/>
        <v>Reducir_Compartir_Transferir_Evitar</v>
      </c>
      <c r="O52" s="286" t="s">
        <v>1126</v>
      </c>
      <c r="P52" s="216" t="str">
        <f t="shared" si="2"/>
        <v>Reducir</v>
      </c>
    </row>
    <row r="53" spans="1:16" ht="273" customHeight="1" x14ac:dyDescent="0.3">
      <c r="A53" s="215" t="str">
        <f>'4 MAPA CALOR INHERENTE'!A53</f>
        <v>R1AB</v>
      </c>
      <c r="B53" s="216" t="str">
        <f>'4 MAPA CALOR INHERENTE'!B53</f>
        <v>Posibilidad de afectación reputacional y económica por sanciones o multas de entes de control y las quejas recibidas por los grupos de valor debido al uso de los bienes en comodato con un fin diferente a lo pactado contractualmente</v>
      </c>
      <c r="C53" s="285">
        <f>'3 PROBABIL E IMPACTO INHERENTE'!E53</f>
        <v>0.6</v>
      </c>
      <c r="D53" s="285">
        <f>'3 PROBABIL E IMPACTO INHERENTE'!M53</f>
        <v>0.8</v>
      </c>
      <c r="E53" s="270" t="str">
        <f>'4 MAPA CALOR INHERENTE'!C53</f>
        <v>Media</v>
      </c>
      <c r="F53" s="270" t="str">
        <f>'4 MAPA CALOR INHERENTE'!D53</f>
        <v>Mayor</v>
      </c>
      <c r="G53" s="216" t="str">
        <f>'4 MAPA CALOR INHERENTE'!E53</f>
        <v>Alto</v>
      </c>
      <c r="H53" s="205">
        <f>'6 MAPA CALOR RESIDUAL'!C53</f>
        <v>0.36</v>
      </c>
      <c r="I53" s="301">
        <f>'6 MAPA CALOR RESIDUAL'!D53</f>
        <v>0.8</v>
      </c>
      <c r="J53" s="270" t="str">
        <f>'6 MAPA CALOR RESIDUAL'!E53</f>
        <v>Baja</v>
      </c>
      <c r="K53" s="270" t="str">
        <f>'6 MAPA CALOR RESIDUAL'!F53</f>
        <v>Mayor</v>
      </c>
      <c r="L53" s="216" t="str">
        <f>'6 MAPA CALOR RESIDUAL'!G53</f>
        <v>Alto</v>
      </c>
      <c r="M53" s="216" t="str">
        <f t="shared" si="0"/>
        <v>Requiere Plan de Acción</v>
      </c>
      <c r="N53" s="216" t="str">
        <f t="shared" si="1"/>
        <v>Reducir_Compartir_Transferir_Evitar</v>
      </c>
      <c r="O53" s="286" t="s">
        <v>1126</v>
      </c>
      <c r="P53" s="216" t="str">
        <f t="shared" si="2"/>
        <v>Reducir</v>
      </c>
    </row>
    <row r="54" spans="1:16" ht="273" customHeight="1" x14ac:dyDescent="0.3">
      <c r="A54" s="215" t="str">
        <f>'4 MAPA CALOR INHERENTE'!A54</f>
        <v>R2AB</v>
      </c>
      <c r="B54" s="216" t="str">
        <f>'4 MAPA CALOR INHERENTE'!B54</f>
        <v xml:space="preserve">Posibilidad de afectación económica por sanciones o multas de entes de control   debido a la reclamación de los siniestros fuera de los tiempos establecidos en los que no opere la prescripción   </v>
      </c>
      <c r="C54" s="285">
        <f>'3 PROBABIL E IMPACTO INHERENTE'!E54</f>
        <v>0.6</v>
      </c>
      <c r="D54" s="285">
        <f>'3 PROBABIL E IMPACTO INHERENTE'!M54</f>
        <v>0.8</v>
      </c>
      <c r="E54" s="270" t="str">
        <f>'4 MAPA CALOR INHERENTE'!C54</f>
        <v>Media</v>
      </c>
      <c r="F54" s="270" t="str">
        <f>'4 MAPA CALOR INHERENTE'!D54</f>
        <v>Mayor</v>
      </c>
      <c r="G54" s="216" t="str">
        <f>'4 MAPA CALOR INHERENTE'!E54</f>
        <v>Alto</v>
      </c>
      <c r="H54" s="205">
        <f>'6 MAPA CALOR RESIDUAL'!C54</f>
        <v>0.42</v>
      </c>
      <c r="I54" s="301">
        <f>'6 MAPA CALOR RESIDUAL'!D54</f>
        <v>0.8</v>
      </c>
      <c r="J54" s="270" t="str">
        <f>'6 MAPA CALOR RESIDUAL'!E54</f>
        <v>Media</v>
      </c>
      <c r="K54" s="270" t="str">
        <f>'6 MAPA CALOR RESIDUAL'!F54</f>
        <v>Mayor</v>
      </c>
      <c r="L54" s="216" t="str">
        <f>'6 MAPA CALOR RESIDUAL'!G54</f>
        <v>Alto</v>
      </c>
      <c r="M54" s="216" t="str">
        <f t="shared" si="0"/>
        <v>Requiere Plan de Acción</v>
      </c>
      <c r="N54" s="216" t="str">
        <f t="shared" si="1"/>
        <v>Reducir_Compartir_Transferir_Evitar</v>
      </c>
      <c r="O54" s="286" t="s">
        <v>1126</v>
      </c>
      <c r="P54" s="216" t="str">
        <f t="shared" si="2"/>
        <v>Reducir</v>
      </c>
    </row>
    <row r="55" spans="1:16" ht="273" customHeight="1" x14ac:dyDescent="0.3">
      <c r="A55" s="215" t="str">
        <f>'4 MAPA CALOR INHERENTE'!A55</f>
        <v>R3AB</v>
      </c>
      <c r="B55" s="216" t="str">
        <f>'4 MAPA CALOR INHERENTE'!B55</f>
        <v xml:space="preserve">Posibilidad de afectación reputacional y económica  por sanciones o multas de entes de control  debido al suministro de los bienes y servicios requeridos, fuera de los tiempos establecidos en los contratos </v>
      </c>
      <c r="C55" s="285">
        <f>'3 PROBABIL E IMPACTO INHERENTE'!E55</f>
        <v>0.6</v>
      </c>
      <c r="D55" s="285">
        <f>'3 PROBABIL E IMPACTO INHERENTE'!M55</f>
        <v>0.8</v>
      </c>
      <c r="E55" s="270" t="str">
        <f>'4 MAPA CALOR INHERENTE'!C55</f>
        <v>Media</v>
      </c>
      <c r="F55" s="270" t="str">
        <f>'4 MAPA CALOR INHERENTE'!D55</f>
        <v>Mayor</v>
      </c>
      <c r="G55" s="216" t="str">
        <f>'4 MAPA CALOR INHERENTE'!E55</f>
        <v>Alto</v>
      </c>
      <c r="H55" s="205">
        <f>'6 MAPA CALOR RESIDUAL'!C55</f>
        <v>0.216</v>
      </c>
      <c r="I55" s="301">
        <f>'6 MAPA CALOR RESIDUAL'!D55</f>
        <v>0.8</v>
      </c>
      <c r="J55" s="270" t="str">
        <f>'6 MAPA CALOR RESIDUAL'!E55</f>
        <v>Baja</v>
      </c>
      <c r="K55" s="270" t="str">
        <f>'6 MAPA CALOR RESIDUAL'!F55</f>
        <v>Mayor</v>
      </c>
      <c r="L55" s="216" t="str">
        <f>'6 MAPA CALOR RESIDUAL'!G55</f>
        <v>Alto</v>
      </c>
      <c r="M55" s="216" t="str">
        <f t="shared" si="0"/>
        <v>Requiere Plan de Acción</v>
      </c>
      <c r="N55" s="216" t="str">
        <f t="shared" si="1"/>
        <v>Reducir_Compartir_Transferir_Evitar</v>
      </c>
      <c r="O55" s="286" t="s">
        <v>1126</v>
      </c>
      <c r="P55" s="216" t="str">
        <f t="shared" si="2"/>
        <v>Reducir</v>
      </c>
    </row>
    <row r="56" spans="1:16" ht="273" customHeight="1" x14ac:dyDescent="0.3">
      <c r="A56" s="215" t="str">
        <f>'4 MAPA CALOR INHERENTE'!A56</f>
        <v>R4AB</v>
      </c>
      <c r="B56" s="216" t="str">
        <f>'4 MAPA CALOR INHERENTE'!B56</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285">
        <f>'3 PROBABIL E IMPACTO INHERENTE'!E56</f>
        <v>0.6</v>
      </c>
      <c r="D56" s="285">
        <f>'3 PROBABIL E IMPACTO INHERENTE'!M56</f>
        <v>0.8</v>
      </c>
      <c r="E56" s="270" t="str">
        <f>'4 MAPA CALOR INHERENTE'!C56</f>
        <v>Media</v>
      </c>
      <c r="F56" s="270" t="str">
        <f>'4 MAPA CALOR INHERENTE'!D56</f>
        <v>Mayor</v>
      </c>
      <c r="G56" s="216" t="str">
        <f>'4 MAPA CALOR INHERENTE'!E56</f>
        <v>Alto</v>
      </c>
      <c r="H56" s="205">
        <f>'6 MAPA CALOR RESIDUAL'!C56</f>
        <v>0.216</v>
      </c>
      <c r="I56" s="301">
        <f>'6 MAPA CALOR RESIDUAL'!D56</f>
        <v>0.8</v>
      </c>
      <c r="J56" s="270" t="str">
        <f>'6 MAPA CALOR RESIDUAL'!E56</f>
        <v>Baja</v>
      </c>
      <c r="K56" s="270" t="str">
        <f>'6 MAPA CALOR RESIDUAL'!F56</f>
        <v>Mayor</v>
      </c>
      <c r="L56" s="216" t="str">
        <f>'6 MAPA CALOR RESIDUAL'!G56</f>
        <v>Alto</v>
      </c>
      <c r="M56" s="216" t="str">
        <f t="shared" si="0"/>
        <v>Requiere Plan de Acción</v>
      </c>
      <c r="N56" s="216" t="str">
        <f t="shared" si="1"/>
        <v>Reducir_Compartir_Transferir_Evitar</v>
      </c>
      <c r="O56" s="286" t="s">
        <v>1126</v>
      </c>
      <c r="P56" s="216" t="str">
        <f t="shared" si="2"/>
        <v>Reducir</v>
      </c>
    </row>
    <row r="57" spans="1:16" ht="273" customHeight="1" x14ac:dyDescent="0.3">
      <c r="A57" s="215" t="str">
        <f>'4 MAPA CALOR INHERENTE'!A57</f>
        <v>R5AB</v>
      </c>
      <c r="B57" s="216" t="str">
        <f>'4 MAPA CALOR INHERENTE'!B57</f>
        <v>Posibilidad de afectación reputacional y económica por sanciones o multas de entes de control y/o quejas de los grupos de interes debido a la inadecuada disposición de los residuos peligrosos (Talleres)</v>
      </c>
      <c r="C57" s="285">
        <f>'3 PROBABIL E IMPACTO INHERENTE'!E57</f>
        <v>0.6</v>
      </c>
      <c r="D57" s="285">
        <f>'3 PROBABIL E IMPACTO INHERENTE'!M57</f>
        <v>0.8</v>
      </c>
      <c r="E57" s="270" t="str">
        <f>'4 MAPA CALOR INHERENTE'!C57</f>
        <v>Media</v>
      </c>
      <c r="F57" s="270" t="str">
        <f>'4 MAPA CALOR INHERENTE'!D57</f>
        <v>Mayor</v>
      </c>
      <c r="G57" s="216" t="str">
        <f>'4 MAPA CALOR INHERENTE'!E57</f>
        <v>Alto</v>
      </c>
      <c r="H57" s="205">
        <f>'6 MAPA CALOR RESIDUAL'!C57</f>
        <v>0.216</v>
      </c>
      <c r="I57" s="301">
        <f>'6 MAPA CALOR RESIDUAL'!D57</f>
        <v>0.8</v>
      </c>
      <c r="J57" s="270" t="str">
        <f>'6 MAPA CALOR RESIDUAL'!E57</f>
        <v>Baja</v>
      </c>
      <c r="K57" s="270" t="str">
        <f>'6 MAPA CALOR RESIDUAL'!F57</f>
        <v>Mayor</v>
      </c>
      <c r="L57" s="216" t="str">
        <f>'6 MAPA CALOR RESIDUAL'!G57</f>
        <v>Alto</v>
      </c>
      <c r="M57" s="216" t="str">
        <f t="shared" si="0"/>
        <v>Requiere Plan de Acción</v>
      </c>
      <c r="N57" s="216" t="str">
        <f t="shared" si="1"/>
        <v>Reducir_Compartir_Transferir_Evitar</v>
      </c>
      <c r="O57" s="286" t="s">
        <v>1126</v>
      </c>
      <c r="P57" s="216" t="str">
        <f t="shared" si="2"/>
        <v>Reducir</v>
      </c>
    </row>
    <row r="58" spans="1:16" ht="273" customHeight="1" x14ac:dyDescent="0.3">
      <c r="A58" s="215" t="str">
        <f>'4 MAPA CALOR INHERENTE'!A58</f>
        <v>R1GIP</v>
      </c>
      <c r="B58" s="216" t="str">
        <f>'4 MAPA CALOR INHERENTE'!B58</f>
        <v>Posibilidad de afectación reputacional y económica por denuncias o sanciones de entes de control debido al incumplimiento en la prestación del servicio psicosocial (Prestación continua e ininterrumpida del servicio)</v>
      </c>
      <c r="C58" s="285">
        <f>'3 PROBABIL E IMPACTO INHERENTE'!E58</f>
        <v>0.8</v>
      </c>
      <c r="D58" s="285">
        <f>'3 PROBABIL E IMPACTO INHERENTE'!M58</f>
        <v>0.6</v>
      </c>
      <c r="E58" s="270" t="str">
        <f>'4 MAPA CALOR INHERENTE'!C58</f>
        <v>Alta</v>
      </c>
      <c r="F58" s="270" t="str">
        <f>'4 MAPA CALOR INHERENTE'!D58</f>
        <v>Moderado</v>
      </c>
      <c r="G58" s="216" t="str">
        <f>'4 MAPA CALOR INHERENTE'!E58</f>
        <v>Alto</v>
      </c>
      <c r="H58" s="205">
        <f>'6 MAPA CALOR RESIDUAL'!C58</f>
        <v>0.48</v>
      </c>
      <c r="I58" s="301">
        <f>'6 MAPA CALOR RESIDUAL'!D58</f>
        <v>0.6</v>
      </c>
      <c r="J58" s="270" t="str">
        <f>'6 MAPA CALOR RESIDUAL'!E58</f>
        <v>Media</v>
      </c>
      <c r="K58" s="270" t="str">
        <f>'6 MAPA CALOR RESIDUAL'!F58</f>
        <v>Moderado</v>
      </c>
      <c r="L58" s="216" t="str">
        <f>'6 MAPA CALOR RESIDUAL'!G58</f>
        <v>Moderado</v>
      </c>
      <c r="M58" s="216" t="str">
        <f t="shared" si="0"/>
        <v>Requiere Plan de Acción</v>
      </c>
      <c r="N58" s="216" t="str">
        <f t="shared" si="1"/>
        <v>Reducir_Compartir_Transferir_Evitar</v>
      </c>
      <c r="O58" s="286" t="s">
        <v>1126</v>
      </c>
      <c r="P58" s="216" t="str">
        <f t="shared" si="2"/>
        <v>Reducir</v>
      </c>
    </row>
    <row r="59" spans="1:16" ht="273" customHeight="1" x14ac:dyDescent="0.3">
      <c r="A59" s="215" t="str">
        <f>'4 MAPA CALOR INHERENTE'!A59</f>
        <v>R2GIP</v>
      </c>
      <c r="B59" s="216" t="str">
        <f>'4 MAPA CALOR INHERENTE'!B59</f>
        <v>Posibilidad de afectación reputacional y económica por sanciones o multas de entes de control, detrimento patrimonial. O perdida de la certificación ACA debido a la disminución de la cobertura ocupacional en las actividades válidas para la redención de pena</v>
      </c>
      <c r="C59" s="285">
        <f>'3 PROBABIL E IMPACTO INHERENTE'!E59</f>
        <v>0.6</v>
      </c>
      <c r="D59" s="285">
        <f>'3 PROBABIL E IMPACTO INHERENTE'!M59</f>
        <v>0.6</v>
      </c>
      <c r="E59" s="270" t="str">
        <f>'4 MAPA CALOR INHERENTE'!C59</f>
        <v>Media</v>
      </c>
      <c r="F59" s="270" t="str">
        <f>'4 MAPA CALOR INHERENTE'!D59</f>
        <v>Moderado</v>
      </c>
      <c r="G59" s="216" t="str">
        <f>'4 MAPA CALOR INHERENTE'!E59</f>
        <v>Moderado</v>
      </c>
      <c r="H59" s="205">
        <f>'6 MAPA CALOR RESIDUAL'!C59</f>
        <v>0.36</v>
      </c>
      <c r="I59" s="301">
        <f>'6 MAPA CALOR RESIDUAL'!D59</f>
        <v>0.6</v>
      </c>
      <c r="J59" s="270" t="str">
        <f>'6 MAPA CALOR RESIDUAL'!E59</f>
        <v>Baja</v>
      </c>
      <c r="K59" s="270" t="str">
        <f>'6 MAPA CALOR RESIDUAL'!F59</f>
        <v>Moderado</v>
      </c>
      <c r="L59" s="216" t="str">
        <f>'6 MAPA CALOR RESIDUAL'!G59</f>
        <v>Moderado</v>
      </c>
      <c r="M59" s="216" t="str">
        <f t="shared" si="0"/>
        <v>Requiere Plan de Acción</v>
      </c>
      <c r="N59" s="216" t="str">
        <f t="shared" si="1"/>
        <v>Reducir_Compartir_Transferir_Evitar</v>
      </c>
      <c r="O59" s="286" t="s">
        <v>1126</v>
      </c>
      <c r="P59" s="216" t="str">
        <f t="shared" si="2"/>
        <v>Reducir</v>
      </c>
    </row>
    <row r="60" spans="1:16" ht="273" customHeight="1" x14ac:dyDescent="0.3">
      <c r="A60" s="215" t="str">
        <f>'4 MAPA CALOR INHERENTE'!A60</f>
        <v>R3GIP</v>
      </c>
      <c r="B60" s="216" t="str">
        <f>'4 MAPA CALOR INHERENTE'!B60</f>
        <v>Posibilidad de afectación reputacional por demandas legales y disciplinarias  debido a la fuga o Rescate de PPL en remisiones salud</v>
      </c>
      <c r="C60" s="285">
        <f>'3 PROBABIL E IMPACTO INHERENTE'!E60</f>
        <v>0.6</v>
      </c>
      <c r="D60" s="285">
        <f>'3 PROBABIL E IMPACTO INHERENTE'!M60</f>
        <v>0.6</v>
      </c>
      <c r="E60" s="270" t="str">
        <f>'4 MAPA CALOR INHERENTE'!C60</f>
        <v>Media</v>
      </c>
      <c r="F60" s="270" t="str">
        <f>'4 MAPA CALOR INHERENTE'!D60</f>
        <v>Moderado</v>
      </c>
      <c r="G60" s="216" t="str">
        <f>'4 MAPA CALOR INHERENTE'!E60</f>
        <v>Moderado</v>
      </c>
      <c r="H60" s="205">
        <f>'6 MAPA CALOR RESIDUAL'!C60</f>
        <v>0.36</v>
      </c>
      <c r="I60" s="301">
        <f>'6 MAPA CALOR RESIDUAL'!D60</f>
        <v>0.6</v>
      </c>
      <c r="J60" s="270" t="str">
        <f>'6 MAPA CALOR RESIDUAL'!E60</f>
        <v>Baja</v>
      </c>
      <c r="K60" s="270" t="str">
        <f>'6 MAPA CALOR RESIDUAL'!F60</f>
        <v>Moderado</v>
      </c>
      <c r="L60" s="216" t="str">
        <f>'6 MAPA CALOR RESIDUAL'!G60</f>
        <v>Moderado</v>
      </c>
      <c r="M60" s="216" t="str">
        <f t="shared" si="0"/>
        <v>Requiere Plan de Acción</v>
      </c>
      <c r="N60" s="216" t="str">
        <f t="shared" si="1"/>
        <v>Reducir_Compartir_Transferir_Evitar</v>
      </c>
      <c r="O60" s="286" t="s">
        <v>1126</v>
      </c>
      <c r="P60" s="216" t="str">
        <f t="shared" si="2"/>
        <v>Reducir</v>
      </c>
    </row>
    <row r="61" spans="1:16" ht="273" customHeight="1" x14ac:dyDescent="0.3">
      <c r="A61" s="215" t="str">
        <f>'4 MAPA CALOR INHERENTE'!A61</f>
        <v>R4GIP</v>
      </c>
      <c r="B61" s="216" t="str">
        <f>'4 MAPA CALOR INHERENTE'!B61</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285">
        <f>'3 PROBABIL E IMPACTO INHERENTE'!E61</f>
        <v>0.6</v>
      </c>
      <c r="D61" s="285">
        <f>'3 PROBABIL E IMPACTO INHERENTE'!M61</f>
        <v>0.6</v>
      </c>
      <c r="E61" s="270" t="str">
        <f>'4 MAPA CALOR INHERENTE'!C61</f>
        <v>Media</v>
      </c>
      <c r="F61" s="270" t="str">
        <f>'4 MAPA CALOR INHERENTE'!D61</f>
        <v>Moderado</v>
      </c>
      <c r="G61" s="216" t="str">
        <f>'4 MAPA CALOR INHERENTE'!E61</f>
        <v>Moderado</v>
      </c>
      <c r="H61" s="205">
        <f>'6 MAPA CALOR RESIDUAL'!C61</f>
        <v>0.216</v>
      </c>
      <c r="I61" s="301">
        <f>'6 MAPA CALOR RESIDUAL'!D61</f>
        <v>0.6</v>
      </c>
      <c r="J61" s="270" t="str">
        <f>'6 MAPA CALOR RESIDUAL'!E61</f>
        <v>Baja</v>
      </c>
      <c r="K61" s="270" t="str">
        <f>'6 MAPA CALOR RESIDUAL'!F61</f>
        <v>Moderado</v>
      </c>
      <c r="L61" s="216" t="str">
        <f>'6 MAPA CALOR RESIDUAL'!G61</f>
        <v>Moderado</v>
      </c>
      <c r="M61" s="216" t="str">
        <f t="shared" si="0"/>
        <v>Requiere Plan de Acción</v>
      </c>
      <c r="N61" s="216" t="str">
        <f t="shared" si="1"/>
        <v>Reducir_Compartir_Transferir_Evitar</v>
      </c>
      <c r="O61" s="286" t="s">
        <v>1126</v>
      </c>
      <c r="P61" s="216" t="str">
        <f t="shared" si="2"/>
        <v>Reducir</v>
      </c>
    </row>
    <row r="62" spans="1:16" ht="273" customHeight="1" x14ac:dyDescent="0.3">
      <c r="A62" s="215" t="str">
        <f>'4 MAPA CALOR INHERENTE'!A62</f>
        <v>R5GIP</v>
      </c>
      <c r="B62" s="216" t="str">
        <f>'4 MAPA CALOR INHERENTE'!B62</f>
        <v>Posibilidad de afectación reputacional y económica por demanda de los PPL, familiar, tercero o entes control debido al incumplimiento en la cobertura de los puestos de servicio y las actividades programadas</v>
      </c>
      <c r="C62" s="285">
        <f>'3 PROBABIL E IMPACTO INHERENTE'!E62</f>
        <v>0.4</v>
      </c>
      <c r="D62" s="285">
        <f>'3 PROBABIL E IMPACTO INHERENTE'!M62</f>
        <v>0.6</v>
      </c>
      <c r="E62" s="270" t="str">
        <f>'4 MAPA CALOR INHERENTE'!C62</f>
        <v>Baja</v>
      </c>
      <c r="F62" s="270" t="str">
        <f>'4 MAPA CALOR INHERENTE'!D62</f>
        <v>Moderado</v>
      </c>
      <c r="G62" s="216" t="str">
        <f>'4 MAPA CALOR INHERENTE'!E62</f>
        <v>Moderado</v>
      </c>
      <c r="H62" s="205">
        <f>'6 MAPA CALOR RESIDUAL'!C62</f>
        <v>0.24</v>
      </c>
      <c r="I62" s="301">
        <f>'6 MAPA CALOR RESIDUAL'!D62</f>
        <v>0.6</v>
      </c>
      <c r="J62" s="270" t="str">
        <f>'6 MAPA CALOR RESIDUAL'!E62</f>
        <v>Baja</v>
      </c>
      <c r="K62" s="270" t="str">
        <f>'6 MAPA CALOR RESIDUAL'!F62</f>
        <v>Moderado</v>
      </c>
      <c r="L62" s="216" t="str">
        <f>'6 MAPA CALOR RESIDUAL'!G62</f>
        <v>Moderado</v>
      </c>
      <c r="M62" s="216" t="str">
        <f t="shared" si="0"/>
        <v>Requiere Plan de Acción</v>
      </c>
      <c r="N62" s="216" t="str">
        <f t="shared" si="1"/>
        <v>Reducir_Compartir_Transferir_Evitar</v>
      </c>
      <c r="O62" s="286" t="s">
        <v>1126</v>
      </c>
      <c r="P62" s="216" t="str">
        <f t="shared" si="2"/>
        <v>Reducir</v>
      </c>
    </row>
    <row r="63" spans="1:16" ht="273" customHeight="1" x14ac:dyDescent="0.3">
      <c r="A63" s="215" t="str">
        <f>'4 MAPA CALOR INHERENTE'!A63</f>
        <v>R6GIP</v>
      </c>
      <c r="B63" s="216" t="str">
        <f>'4 MAPA CALOR INHERENTE'!B63</f>
        <v>Posibilidad de afectación económica por demanda de los PPL, familiar, tercero o entes control  debido a falencias en seguridad y deficiencia en los tiempos de reacción a los eventos que atenten contra la seguridad de las PPL/Funcionarios/Guardia.</v>
      </c>
      <c r="C63" s="285">
        <f>'3 PROBABIL E IMPACTO INHERENTE'!E63</f>
        <v>0.6</v>
      </c>
      <c r="D63" s="285">
        <f>'3 PROBABIL E IMPACTO INHERENTE'!M63</f>
        <v>0.4</v>
      </c>
      <c r="E63" s="270" t="str">
        <f>'4 MAPA CALOR INHERENTE'!C63</f>
        <v>Media</v>
      </c>
      <c r="F63" s="270" t="str">
        <f>'4 MAPA CALOR INHERENTE'!D63</f>
        <v>Menor</v>
      </c>
      <c r="G63" s="216" t="str">
        <f>'4 MAPA CALOR INHERENTE'!E63</f>
        <v>Moderado</v>
      </c>
      <c r="H63" s="205">
        <f>'6 MAPA CALOR RESIDUAL'!C63</f>
        <v>0.36</v>
      </c>
      <c r="I63" s="301">
        <f>'6 MAPA CALOR RESIDUAL'!D63</f>
        <v>0.4</v>
      </c>
      <c r="J63" s="270" t="str">
        <f>'6 MAPA CALOR RESIDUAL'!E63</f>
        <v>Baja</v>
      </c>
      <c r="K63" s="270" t="str">
        <f>'6 MAPA CALOR RESIDUAL'!F63</f>
        <v>Menor</v>
      </c>
      <c r="L63" s="216" t="str">
        <f>'6 MAPA CALOR RESIDUAL'!G63</f>
        <v>Moderado</v>
      </c>
      <c r="M63" s="216" t="str">
        <f t="shared" si="0"/>
        <v>Requiere Plan de Acción</v>
      </c>
      <c r="N63" s="216" t="str">
        <f t="shared" si="1"/>
        <v>Reducir_Compartir_Transferir_Evitar</v>
      </c>
      <c r="O63" s="286" t="s">
        <v>1126</v>
      </c>
      <c r="P63" s="216" t="str">
        <f t="shared" si="2"/>
        <v>Reducir</v>
      </c>
    </row>
    <row r="64" spans="1:16" ht="273" customHeight="1" x14ac:dyDescent="0.3">
      <c r="A64" s="215" t="str">
        <f>'4 MAPA CALOR INHERENTE'!A64</f>
        <v>R7GIP</v>
      </c>
      <c r="B64" s="216" t="str">
        <f>'4 MAPA CALOR INHERENTE'!B64</f>
        <v>Posibilidad de afectación reputacional por sanción disciplinaria  debido a fuga/rescates o falencia en la seguridad dentro del sistema penitenciario</v>
      </c>
      <c r="C64" s="285">
        <f>'3 PROBABIL E IMPACTO INHERENTE'!E64</f>
        <v>0.4</v>
      </c>
      <c r="D64" s="285">
        <f>'3 PROBABIL E IMPACTO INHERENTE'!M64</f>
        <v>0.8</v>
      </c>
      <c r="E64" s="270" t="str">
        <f>'4 MAPA CALOR INHERENTE'!C64</f>
        <v>Baja</v>
      </c>
      <c r="F64" s="270" t="str">
        <f>'4 MAPA CALOR INHERENTE'!D64</f>
        <v>Mayor</v>
      </c>
      <c r="G64" s="216" t="str">
        <f>'4 MAPA CALOR INHERENTE'!E64</f>
        <v>Alto</v>
      </c>
      <c r="H64" s="205">
        <f>'6 MAPA CALOR RESIDUAL'!C64</f>
        <v>0.24</v>
      </c>
      <c r="I64" s="301">
        <f>'6 MAPA CALOR RESIDUAL'!D64</f>
        <v>0.8</v>
      </c>
      <c r="J64" s="270" t="str">
        <f>'6 MAPA CALOR RESIDUAL'!E64</f>
        <v>Baja</v>
      </c>
      <c r="K64" s="270" t="str">
        <f>'6 MAPA CALOR RESIDUAL'!F64</f>
        <v>Mayor</v>
      </c>
      <c r="L64" s="216" t="str">
        <f>'6 MAPA CALOR RESIDUAL'!G64</f>
        <v>Alto</v>
      </c>
      <c r="M64" s="216" t="str">
        <f t="shared" si="0"/>
        <v>Requiere Plan de Acción</v>
      </c>
      <c r="N64" s="216" t="str">
        <f t="shared" si="1"/>
        <v>Reducir_Compartir_Transferir_Evitar</v>
      </c>
      <c r="O64" s="286" t="s">
        <v>1126</v>
      </c>
      <c r="P64" s="216" t="str">
        <f t="shared" si="2"/>
        <v>Reducir</v>
      </c>
    </row>
    <row r="65" spans="1:16" ht="273" customHeight="1" x14ac:dyDescent="0.3">
      <c r="A65" s="215" t="str">
        <f>'4 MAPA CALOR INHERENTE'!A65</f>
        <v>R8GIP</v>
      </c>
      <c r="B65" s="216" t="str">
        <f>'4 MAPA CALOR INHERENTE'!B65</f>
        <v>Posibilidad de afectación reputacional por requerimientos de entes de control debido a la pérdida de la confidencialidad de la información</v>
      </c>
      <c r="C65" s="285">
        <f>'3 PROBABIL E IMPACTO INHERENTE'!E65</f>
        <v>0.6</v>
      </c>
      <c r="D65" s="285">
        <f>'3 PROBABIL E IMPACTO INHERENTE'!M65</f>
        <v>0.8</v>
      </c>
      <c r="E65" s="270" t="str">
        <f>'4 MAPA CALOR INHERENTE'!C65</f>
        <v>Media</v>
      </c>
      <c r="F65" s="270" t="str">
        <f>'4 MAPA CALOR INHERENTE'!D65</f>
        <v>Mayor</v>
      </c>
      <c r="G65" s="216" t="str">
        <f>'4 MAPA CALOR INHERENTE'!E65</f>
        <v>Alto</v>
      </c>
      <c r="H65" s="205">
        <f>'6 MAPA CALOR RESIDUAL'!C65</f>
        <v>0.36</v>
      </c>
      <c r="I65" s="301">
        <f>'6 MAPA CALOR RESIDUAL'!D65</f>
        <v>0.8</v>
      </c>
      <c r="J65" s="270" t="str">
        <f>'6 MAPA CALOR RESIDUAL'!E65</f>
        <v>Baja</v>
      </c>
      <c r="K65" s="270" t="str">
        <f>'6 MAPA CALOR RESIDUAL'!F65</f>
        <v>Mayor</v>
      </c>
      <c r="L65" s="216" t="str">
        <f>'6 MAPA CALOR RESIDUAL'!G65</f>
        <v>Alto</v>
      </c>
      <c r="M65" s="216" t="str">
        <f t="shared" si="0"/>
        <v>Requiere Plan de Acción</v>
      </c>
      <c r="N65" s="216" t="str">
        <f t="shared" si="1"/>
        <v>Reducir_Compartir_Transferir_Evitar</v>
      </c>
      <c r="O65" s="286" t="s">
        <v>1126</v>
      </c>
      <c r="P65" s="216" t="str">
        <f t="shared" si="2"/>
        <v>Reducir</v>
      </c>
    </row>
    <row r="66" spans="1:16" ht="273" customHeight="1" x14ac:dyDescent="0.3">
      <c r="A66" s="215" t="str">
        <f>'4 MAPA CALOR INHERENTE'!A66</f>
        <v>R9GIP</v>
      </c>
      <c r="B66" s="216" t="str">
        <f>'4 MAPA CALOR INHERENTE'!B66</f>
        <v xml:space="preserve">Posibilidad de afectación reputacional por requerimientos de entes de control y autoridades judiciales debido al vencimiento de trámites Jurídicos. </v>
      </c>
      <c r="C66" s="285">
        <f>'3 PROBABIL E IMPACTO INHERENTE'!E66</f>
        <v>0.6</v>
      </c>
      <c r="D66" s="285">
        <f>'3 PROBABIL E IMPACTO INHERENTE'!M66</f>
        <v>0.8</v>
      </c>
      <c r="E66" s="270" t="str">
        <f>'4 MAPA CALOR INHERENTE'!C66</f>
        <v>Media</v>
      </c>
      <c r="F66" s="270" t="str">
        <f>'4 MAPA CALOR INHERENTE'!D66</f>
        <v>Mayor</v>
      </c>
      <c r="G66" s="216" t="str">
        <f>'4 MAPA CALOR INHERENTE'!E66</f>
        <v>Alto</v>
      </c>
      <c r="H66" s="205">
        <f>'6 MAPA CALOR RESIDUAL'!C66</f>
        <v>0.36</v>
      </c>
      <c r="I66" s="301">
        <f>'6 MAPA CALOR RESIDUAL'!D66</f>
        <v>0.8</v>
      </c>
      <c r="J66" s="270" t="str">
        <f>'6 MAPA CALOR RESIDUAL'!E66</f>
        <v>Baja</v>
      </c>
      <c r="K66" s="270" t="str">
        <f>'6 MAPA CALOR RESIDUAL'!F66</f>
        <v>Mayor</v>
      </c>
      <c r="L66" s="216" t="str">
        <f>'6 MAPA CALOR RESIDUAL'!G66</f>
        <v>Alto</v>
      </c>
      <c r="M66" s="216" t="str">
        <f t="shared" si="0"/>
        <v>Requiere Plan de Acción</v>
      </c>
      <c r="N66" s="216" t="str">
        <f t="shared" si="1"/>
        <v>Reducir_Compartir_Transferir_Evitar</v>
      </c>
      <c r="O66" s="286" t="s">
        <v>1126</v>
      </c>
      <c r="P66" s="216" t="str">
        <f t="shared" si="2"/>
        <v>Reducir</v>
      </c>
    </row>
    <row r="67" spans="1:16" ht="273" customHeight="1" x14ac:dyDescent="0.3">
      <c r="A67" s="215" t="str">
        <f>'4 MAPA CALOR INHERENTE'!A67</f>
        <v>R10GIP</v>
      </c>
      <c r="B67" s="216" t="str">
        <f>'4 MAPA CALOR INHERENTE'!B67</f>
        <v xml:space="preserve">Posibilidad de afectación reputacional por requerimientos de entes de control y autoridades judiciales debido a la prescripción de trámites Jurídicos. </v>
      </c>
      <c r="C67" s="285">
        <f>'3 PROBABIL E IMPACTO INHERENTE'!E67</f>
        <v>0.6</v>
      </c>
      <c r="D67" s="285">
        <f>'3 PROBABIL E IMPACTO INHERENTE'!M67</f>
        <v>0.8</v>
      </c>
      <c r="E67" s="270" t="str">
        <f>'4 MAPA CALOR INHERENTE'!C67</f>
        <v>Media</v>
      </c>
      <c r="F67" s="270" t="str">
        <f>'4 MAPA CALOR INHERENTE'!D67</f>
        <v>Mayor</v>
      </c>
      <c r="G67" s="216" t="str">
        <f>'4 MAPA CALOR INHERENTE'!E67</f>
        <v>Alto</v>
      </c>
      <c r="H67" s="205">
        <f>'6 MAPA CALOR RESIDUAL'!C67</f>
        <v>0.36</v>
      </c>
      <c r="I67" s="301">
        <f>'6 MAPA CALOR RESIDUAL'!D67</f>
        <v>0.8</v>
      </c>
      <c r="J67" s="270" t="str">
        <f>'6 MAPA CALOR RESIDUAL'!E67</f>
        <v>Baja</v>
      </c>
      <c r="K67" s="270" t="str">
        <f>'6 MAPA CALOR RESIDUAL'!F67</f>
        <v>Mayor</v>
      </c>
      <c r="L67" s="216" t="str">
        <f>'6 MAPA CALOR RESIDUAL'!G67</f>
        <v>Alto</v>
      </c>
      <c r="M67" s="216" t="str">
        <f t="shared" si="0"/>
        <v>Requiere Plan de Acción</v>
      </c>
      <c r="N67" s="216" t="str">
        <f t="shared" si="1"/>
        <v>Reducir_Compartir_Transferir_Evitar</v>
      </c>
      <c r="O67" s="286" t="s">
        <v>1126</v>
      </c>
      <c r="P67" s="216" t="str">
        <f t="shared" si="2"/>
        <v>Reducir</v>
      </c>
    </row>
    <row r="68" spans="1:16" ht="273" customHeight="1" x14ac:dyDescent="0.3">
      <c r="A68" s="215" t="str">
        <f>'4 MAPA CALOR INHERENTE'!A68</f>
        <v>R11GIP</v>
      </c>
      <c r="B68" s="216" t="str">
        <f>'4 MAPA CALOR INHERENTE'!B68</f>
        <v>Posibilidad de afectación reputacional por requerimientos de entes de control y autoridades judiciales  debido a permitir la prolongación Ilícita de la libertad</v>
      </c>
      <c r="C68" s="285">
        <f>'3 PROBABIL E IMPACTO INHERENTE'!E68</f>
        <v>0.6</v>
      </c>
      <c r="D68" s="285">
        <f>'3 PROBABIL E IMPACTO INHERENTE'!M68</f>
        <v>0.8</v>
      </c>
      <c r="E68" s="270" t="str">
        <f>'4 MAPA CALOR INHERENTE'!C68</f>
        <v>Media</v>
      </c>
      <c r="F68" s="270" t="str">
        <f>'4 MAPA CALOR INHERENTE'!D68</f>
        <v>Mayor</v>
      </c>
      <c r="G68" s="216" t="str">
        <f>'4 MAPA CALOR INHERENTE'!E68</f>
        <v>Alto</v>
      </c>
      <c r="H68" s="205">
        <f>'6 MAPA CALOR RESIDUAL'!C68</f>
        <v>0.216</v>
      </c>
      <c r="I68" s="301">
        <f>'6 MAPA CALOR RESIDUAL'!D68</f>
        <v>0.8</v>
      </c>
      <c r="J68" s="270" t="str">
        <f>'6 MAPA CALOR RESIDUAL'!E68</f>
        <v>Baja</v>
      </c>
      <c r="K68" s="270" t="str">
        <f>'6 MAPA CALOR RESIDUAL'!F68</f>
        <v>Mayor</v>
      </c>
      <c r="L68" s="216" t="str">
        <f>'6 MAPA CALOR RESIDUAL'!G68</f>
        <v>Alto</v>
      </c>
      <c r="M68" s="216" t="str">
        <f t="shared" si="0"/>
        <v>Requiere Plan de Acción</v>
      </c>
      <c r="N68" s="216" t="str">
        <f t="shared" si="1"/>
        <v>Reducir_Compartir_Transferir_Evitar</v>
      </c>
      <c r="O68" s="286" t="s">
        <v>1126</v>
      </c>
      <c r="P68" s="216" t="str">
        <f t="shared" si="2"/>
        <v>Reducir</v>
      </c>
    </row>
    <row r="69" spans="1:16" ht="273" customHeight="1" x14ac:dyDescent="0.3">
      <c r="A69" s="215" t="str">
        <f>'4 MAPA CALOR INHERENTE'!A69</f>
        <v>R12GIP</v>
      </c>
      <c r="B69" s="216" t="str">
        <f>'4 MAPA CALOR INHERENTE'!B69</f>
        <v>Posibilidad de afectación reputacional por requerimientos de entes de control y autoridades judiciales debido a Hojas de vida incompletas, desactualizadas o imprecisas (Física o en el aplicativo SISIPEC WEB)</v>
      </c>
      <c r="C69" s="285">
        <f>'3 PROBABIL E IMPACTO INHERENTE'!E69</f>
        <v>0.6</v>
      </c>
      <c r="D69" s="285">
        <f>'3 PROBABIL E IMPACTO INHERENTE'!M69</f>
        <v>0.8</v>
      </c>
      <c r="E69" s="270" t="str">
        <f>'4 MAPA CALOR INHERENTE'!C69</f>
        <v>Media</v>
      </c>
      <c r="F69" s="270" t="str">
        <f>'4 MAPA CALOR INHERENTE'!D69</f>
        <v>Mayor</v>
      </c>
      <c r="G69" s="216" t="str">
        <f>'4 MAPA CALOR INHERENTE'!E69</f>
        <v>Alto</v>
      </c>
      <c r="H69" s="205">
        <f>'6 MAPA CALOR RESIDUAL'!C69</f>
        <v>0.36</v>
      </c>
      <c r="I69" s="301">
        <f>'6 MAPA CALOR RESIDUAL'!D69</f>
        <v>0.8</v>
      </c>
      <c r="J69" s="270" t="str">
        <f>'6 MAPA CALOR RESIDUAL'!E69</f>
        <v>Baja</v>
      </c>
      <c r="K69" s="270" t="str">
        <f>'6 MAPA CALOR RESIDUAL'!F69</f>
        <v>Mayor</v>
      </c>
      <c r="L69" s="216" t="str">
        <f>'6 MAPA CALOR RESIDUAL'!G69</f>
        <v>Alto</v>
      </c>
      <c r="M69" s="216" t="str">
        <f t="shared" si="0"/>
        <v>Requiere Plan de Acción</v>
      </c>
      <c r="N69" s="216" t="str">
        <f t="shared" si="1"/>
        <v>Reducir_Compartir_Transferir_Evitar</v>
      </c>
      <c r="O69" s="286" t="s">
        <v>1126</v>
      </c>
      <c r="P69" s="216" t="str">
        <f t="shared" si="2"/>
        <v>Reducir</v>
      </c>
    </row>
    <row r="70" spans="1:16" ht="273" customHeight="1" x14ac:dyDescent="0.3">
      <c r="A70" s="215" t="str">
        <f>'4 MAPA CALOR INHERENTE'!A70</f>
        <v>R13GIP</v>
      </c>
      <c r="B70" s="216" t="str">
        <f>'4 MAPA CALOR INHERENTE'!B70</f>
        <v>Posibilidad de afectación reputacional por requerimientos de entes de control y autoridades judiciales debido a conceder u otorgar libertad o trasladar a una PPL sin el debido cumplimiento de los requisitos legales.</v>
      </c>
      <c r="C70" s="285">
        <f>'3 PROBABIL E IMPACTO INHERENTE'!E70</f>
        <v>0.6</v>
      </c>
      <c r="D70" s="285">
        <f>'3 PROBABIL E IMPACTO INHERENTE'!M70</f>
        <v>0.8</v>
      </c>
      <c r="E70" s="270" t="str">
        <f>'4 MAPA CALOR INHERENTE'!C70</f>
        <v>Media</v>
      </c>
      <c r="F70" s="270" t="str">
        <f>'4 MAPA CALOR INHERENTE'!D70</f>
        <v>Mayor</v>
      </c>
      <c r="G70" s="216" t="str">
        <f>'4 MAPA CALOR INHERENTE'!E70</f>
        <v>Alto</v>
      </c>
      <c r="H70" s="205">
        <f>'6 MAPA CALOR RESIDUAL'!C70</f>
        <v>0.36</v>
      </c>
      <c r="I70" s="301">
        <f>'6 MAPA CALOR RESIDUAL'!D70</f>
        <v>0.8</v>
      </c>
      <c r="J70" s="270" t="str">
        <f>'6 MAPA CALOR RESIDUAL'!E70</f>
        <v>Baja</v>
      </c>
      <c r="K70" s="270" t="str">
        <f>'6 MAPA CALOR RESIDUAL'!F70</f>
        <v>Mayor</v>
      </c>
      <c r="L70" s="216" t="str">
        <f>'6 MAPA CALOR RESIDUAL'!G70</f>
        <v>Alto</v>
      </c>
      <c r="M70" s="216" t="str">
        <f t="shared" si="0"/>
        <v>Requiere Plan de Acción</v>
      </c>
      <c r="N70" s="216" t="str">
        <f t="shared" si="1"/>
        <v>Reducir_Compartir_Transferir_Evitar</v>
      </c>
      <c r="O70" s="286" t="s">
        <v>1126</v>
      </c>
      <c r="P70" s="216" t="str">
        <f t="shared" si="2"/>
        <v>Reducir</v>
      </c>
    </row>
    <row r="71" spans="1:16" ht="273" customHeight="1" x14ac:dyDescent="0.3">
      <c r="A71" s="215" t="str">
        <f>'4 MAPA CALOR INHERENTE'!A71</f>
        <v>R14GIP</v>
      </c>
      <c r="B71" s="216" t="str">
        <f>'4 MAPA CALOR INHERENTE'!B71</f>
        <v xml:space="preserve">Posibilidad de afectación reputacional por requerimientos de entes de control y autoridades judiciales  debido a la privación ilegal de la libertad </v>
      </c>
      <c r="C71" s="285">
        <f>'3 PROBABIL E IMPACTO INHERENTE'!E71</f>
        <v>0.6</v>
      </c>
      <c r="D71" s="285">
        <f>'3 PROBABIL E IMPACTO INHERENTE'!M71</f>
        <v>0.8</v>
      </c>
      <c r="E71" s="270" t="str">
        <f>'4 MAPA CALOR INHERENTE'!C71</f>
        <v>Media</v>
      </c>
      <c r="F71" s="270" t="str">
        <f>'4 MAPA CALOR INHERENTE'!D71</f>
        <v>Mayor</v>
      </c>
      <c r="G71" s="216" t="str">
        <f>'4 MAPA CALOR INHERENTE'!E71</f>
        <v>Alto</v>
      </c>
      <c r="H71" s="205">
        <f>'6 MAPA CALOR RESIDUAL'!C71</f>
        <v>0.216</v>
      </c>
      <c r="I71" s="301">
        <f>'6 MAPA CALOR RESIDUAL'!D71</f>
        <v>0.8</v>
      </c>
      <c r="J71" s="270" t="str">
        <f>'6 MAPA CALOR RESIDUAL'!E71</f>
        <v>Baja</v>
      </c>
      <c r="K71" s="270" t="str">
        <f>'6 MAPA CALOR RESIDUAL'!F71</f>
        <v>Mayor</v>
      </c>
      <c r="L71" s="216" t="str">
        <f>'6 MAPA CALOR RESIDUAL'!G71</f>
        <v>Alto</v>
      </c>
      <c r="M71" s="216" t="str">
        <f t="shared" si="0"/>
        <v>Requiere Plan de Acción</v>
      </c>
      <c r="N71" s="216" t="str">
        <f t="shared" ref="N71:N74" si="3">+IF(L71="","",IF(OR(L71=$Z$14,L71=$Z$15,L71=$Z$16),$AA$14,IF(L71=$Z$17,$AA$17)))</f>
        <v>Reducir_Compartir_Transferir_Evitar</v>
      </c>
      <c r="O71" s="286" t="s">
        <v>1126</v>
      </c>
      <c r="P71" s="216" t="str">
        <f t="shared" ref="P71:P74" si="4">+IF($M71="","",IF($M71=$AB$17,$AA$17,$O71))</f>
        <v>Reducir</v>
      </c>
    </row>
    <row r="72" spans="1:16" ht="273" customHeight="1" x14ac:dyDescent="0.3">
      <c r="A72" s="215" t="str">
        <f>'4 MAPA CALOR INHERENTE'!A72</f>
        <v>R1GCI</v>
      </c>
      <c r="B72" s="216" t="str">
        <f>'4 MAPA CALOR INHERENTE'!B72</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285">
        <f>'3 PROBABIL E IMPACTO INHERENTE'!E72</f>
        <v>0.6</v>
      </c>
      <c r="D72" s="285">
        <f>'3 PROBABIL E IMPACTO INHERENTE'!M72</f>
        <v>0.4</v>
      </c>
      <c r="E72" s="270" t="str">
        <f>'4 MAPA CALOR INHERENTE'!C72</f>
        <v>Media</v>
      </c>
      <c r="F72" s="270" t="str">
        <f>'4 MAPA CALOR INHERENTE'!D72</f>
        <v>Menor</v>
      </c>
      <c r="G72" s="216" t="str">
        <f>'4 MAPA CALOR INHERENTE'!E72</f>
        <v>Moderado</v>
      </c>
      <c r="H72" s="205">
        <f>'6 MAPA CALOR RESIDUAL'!C72</f>
        <v>0.36</v>
      </c>
      <c r="I72" s="301">
        <f>'6 MAPA CALOR RESIDUAL'!D72</f>
        <v>0.4</v>
      </c>
      <c r="J72" s="270" t="str">
        <f>'6 MAPA CALOR RESIDUAL'!E72</f>
        <v>Baja</v>
      </c>
      <c r="K72" s="270" t="str">
        <f>'6 MAPA CALOR RESIDUAL'!F72</f>
        <v>Menor</v>
      </c>
      <c r="L72" s="216" t="str">
        <f>'6 MAPA CALOR RESIDUAL'!G72</f>
        <v>Moderado</v>
      </c>
      <c r="M72" s="216" t="str">
        <f t="shared" ref="M72:M74" si="5">+IF($N72="","",IF($N72=$AA$14,$AB$14,IF($N72=$AA$17,$AB$17)))</f>
        <v>Requiere Plan de Acción</v>
      </c>
      <c r="N72" s="216" t="str">
        <f t="shared" si="3"/>
        <v>Reducir_Compartir_Transferir_Evitar</v>
      </c>
      <c r="O72" s="286" t="s">
        <v>1126</v>
      </c>
      <c r="P72" s="216" t="str">
        <f t="shared" si="4"/>
        <v>Reducir</v>
      </c>
    </row>
    <row r="73" spans="1:16" ht="273" customHeight="1" x14ac:dyDescent="0.3">
      <c r="A73" s="215" t="str">
        <f>'4 MAPA CALOR INHERENTE'!A73</f>
        <v>R1GTS</v>
      </c>
      <c r="B73" s="216" t="str">
        <f>'4 MAPA CALOR INHERENTE'!B73</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285">
        <f>'3 PROBABIL E IMPACTO INHERENTE'!E73</f>
        <v>0.4</v>
      </c>
      <c r="D73" s="285">
        <f>'3 PROBABIL E IMPACTO INHERENTE'!M73</f>
        <v>0.6</v>
      </c>
      <c r="E73" s="270" t="str">
        <f>'4 MAPA CALOR INHERENTE'!C73</f>
        <v>Baja</v>
      </c>
      <c r="F73" s="270" t="str">
        <f>'4 MAPA CALOR INHERENTE'!D73</f>
        <v>Moderado</v>
      </c>
      <c r="G73" s="216" t="str">
        <f>'4 MAPA CALOR INHERENTE'!E73</f>
        <v>Moderado</v>
      </c>
      <c r="H73" s="205">
        <f>'6 MAPA CALOR RESIDUAL'!C73</f>
        <v>0.24</v>
      </c>
      <c r="I73" s="301">
        <f>'6 MAPA CALOR RESIDUAL'!D73</f>
        <v>0.6</v>
      </c>
      <c r="J73" s="270" t="str">
        <f>'6 MAPA CALOR RESIDUAL'!E73</f>
        <v>Baja</v>
      </c>
      <c r="K73" s="270" t="str">
        <f>'6 MAPA CALOR RESIDUAL'!F73</f>
        <v>Moderado</v>
      </c>
      <c r="L73" s="216" t="str">
        <f>'6 MAPA CALOR RESIDUAL'!G73</f>
        <v>Moderado</v>
      </c>
      <c r="M73" s="216" t="str">
        <f t="shared" si="5"/>
        <v>Requiere Plan de Acción</v>
      </c>
      <c r="N73" s="216" t="str">
        <f t="shared" si="3"/>
        <v>Reducir_Compartir_Transferir_Evitar</v>
      </c>
      <c r="O73" s="286" t="s">
        <v>1126</v>
      </c>
      <c r="P73" s="216" t="str">
        <f t="shared" si="4"/>
        <v>Reducir</v>
      </c>
    </row>
    <row r="74" spans="1:16" ht="273" customHeight="1" x14ac:dyDescent="0.3">
      <c r="A74" s="215" t="str">
        <f>'4 MAPA CALOR INHERENTE'!A74</f>
        <v>R2GTS</v>
      </c>
      <c r="B74" s="216" t="str">
        <f>'4 MAPA CALOR INHERENTE'!B74</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285">
        <f>'3 PROBABIL E IMPACTO INHERENTE'!E74</f>
        <v>0.2</v>
      </c>
      <c r="D74" s="285">
        <f>'3 PROBABIL E IMPACTO INHERENTE'!M74</f>
        <v>0.6</v>
      </c>
      <c r="E74" s="270" t="str">
        <f>'4 MAPA CALOR INHERENTE'!C74</f>
        <v>Muy Baja</v>
      </c>
      <c r="F74" s="270" t="str">
        <f>'4 MAPA CALOR INHERENTE'!D74</f>
        <v>Moderado</v>
      </c>
      <c r="G74" s="216" t="str">
        <f>'4 MAPA CALOR INHERENTE'!E74</f>
        <v>Moderado</v>
      </c>
      <c r="H74" s="205">
        <f>'6 MAPA CALOR RESIDUAL'!C74</f>
        <v>2.5919999999999995E-2</v>
      </c>
      <c r="I74" s="301">
        <f>'6 MAPA CALOR RESIDUAL'!D74</f>
        <v>0.6</v>
      </c>
      <c r="J74" s="270" t="str">
        <f>'6 MAPA CALOR RESIDUAL'!E74</f>
        <v>Muy Baja</v>
      </c>
      <c r="K74" s="270" t="str">
        <f>'6 MAPA CALOR RESIDUAL'!F74</f>
        <v>Moderado</v>
      </c>
      <c r="L74" s="216" t="str">
        <f>'6 MAPA CALOR RESIDUAL'!G74</f>
        <v>Moderado</v>
      </c>
      <c r="M74" s="216" t="str">
        <f t="shared" si="5"/>
        <v>Requiere Plan de Acción</v>
      </c>
      <c r="N74" s="216" t="str">
        <f t="shared" si="3"/>
        <v>Reducir_Compartir_Transferir_Evitar</v>
      </c>
      <c r="O74" s="286" t="s">
        <v>1126</v>
      </c>
      <c r="P74" s="216" t="str">
        <f t="shared" si="4"/>
        <v>Reducir</v>
      </c>
    </row>
    <row r="75" spans="1:16" x14ac:dyDescent="0.3">
      <c r="A75" s="215"/>
    </row>
  </sheetData>
  <sheetProtection formatCells="0" formatColumns="0" formatRows="0" sort="0" autoFilter="0" pivotTables="0"/>
  <autoFilter ref="A6:T74" xr:uid="{00000000-0009-0000-0000-00000A000000}">
    <filterColumn colId="13">
      <filters>
        <filter val="Reducir_Compartir_Transferir_Evitar"/>
      </filters>
    </filterColumn>
  </autoFilter>
  <dataConsolidate/>
  <mergeCells count="9">
    <mergeCell ref="E5:G5"/>
    <mergeCell ref="J5:L5"/>
    <mergeCell ref="Q5:T5"/>
    <mergeCell ref="W7:W11"/>
    <mergeCell ref="A1:B1"/>
    <mergeCell ref="C1:AC1"/>
    <mergeCell ref="B3:D3"/>
    <mergeCell ref="Z3:AD3"/>
    <mergeCell ref="AD1:AE1"/>
  </mergeCells>
  <conditionalFormatting sqref="E7:E74">
    <cfRule type="cellIs" dxfId="31" priority="6" operator="equal">
      <formula>$Y$11</formula>
    </cfRule>
    <cfRule type="cellIs" dxfId="30" priority="7" operator="equal">
      <formula>$Y$10</formula>
    </cfRule>
    <cfRule type="cellIs" dxfId="29" priority="8" operator="equal">
      <formula>$Y$9</formula>
    </cfRule>
    <cfRule type="cellIs" dxfId="28" priority="9" operator="equal">
      <formula>$Y$8</formula>
    </cfRule>
    <cfRule type="cellIs" dxfId="27" priority="10" operator="equal">
      <formula>$Y$7</formula>
    </cfRule>
  </conditionalFormatting>
  <conditionalFormatting sqref="F7:F74">
    <cfRule type="cellIs" dxfId="26" priority="1" operator="equal">
      <formula>$Z$6</formula>
    </cfRule>
    <cfRule type="cellIs" dxfId="25" priority="2" operator="equal">
      <formula>$AA$6</formula>
    </cfRule>
    <cfRule type="cellIs" dxfId="24" priority="3" operator="equal">
      <formula>$AB$6</formula>
    </cfRule>
    <cfRule type="cellIs" dxfId="23" priority="4" operator="equal">
      <formula>$AC$6</formula>
    </cfRule>
    <cfRule type="cellIs" dxfId="22" priority="5" operator="equal">
      <formula>$AD$6</formula>
    </cfRule>
  </conditionalFormatting>
  <conditionalFormatting sqref="G7:G74">
    <cfRule type="cellIs" dxfId="21" priority="11" operator="equal">
      <formula>$Z$14</formula>
    </cfRule>
    <cfRule type="cellIs" dxfId="20" priority="12" operator="equal">
      <formula>$Z$15</formula>
    </cfRule>
    <cfRule type="cellIs" dxfId="19" priority="13" operator="equal">
      <formula>$Z$16</formula>
    </cfRule>
    <cfRule type="cellIs" dxfId="18" priority="14" operator="equal">
      <formula>$Z$17</formula>
    </cfRule>
  </conditionalFormatting>
  <conditionalFormatting sqref="I7:J74">
    <cfRule type="cellIs" dxfId="17" priority="15" operator="equal">
      <formula>$Y$11</formula>
    </cfRule>
    <cfRule type="cellIs" dxfId="16" priority="16" operator="equal">
      <formula>$Y$10</formula>
    </cfRule>
    <cfRule type="cellIs" dxfId="15" priority="17" operator="equal">
      <formula>$Y$9</formula>
    </cfRule>
    <cfRule type="cellIs" dxfId="14" priority="18" operator="equal">
      <formula>$Y$8</formula>
    </cfRule>
    <cfRule type="cellIs" dxfId="13" priority="19" operator="equal">
      <formula>$Y$7</formula>
    </cfRule>
  </conditionalFormatting>
  <conditionalFormatting sqref="K7:K74">
    <cfRule type="cellIs" dxfId="12" priority="20" operator="equal">
      <formula>$Z$6</formula>
    </cfRule>
    <cfRule type="cellIs" dxfId="11" priority="21" operator="equal">
      <formula>$AA$6</formula>
    </cfRule>
    <cfRule type="cellIs" dxfId="10" priority="22" operator="equal">
      <formula>$AB$6</formula>
    </cfRule>
    <cfRule type="cellIs" dxfId="9" priority="23" operator="equal">
      <formula>$AC$6</formula>
    </cfRule>
    <cfRule type="cellIs" dxfId="8" priority="24" operator="equal">
      <formula>$AD$6</formula>
    </cfRule>
  </conditionalFormatting>
  <conditionalFormatting sqref="L7:L74">
    <cfRule type="cellIs" dxfId="7" priority="25" operator="equal">
      <formula>$Z$14</formula>
    </cfRule>
    <cfRule type="cellIs" dxfId="6" priority="26" operator="equal">
      <formula>$Z$15</formula>
    </cfRule>
    <cfRule type="cellIs" dxfId="5" priority="27" operator="equal">
      <formula>$Z$16</formula>
    </cfRule>
    <cfRule type="cellIs" dxfId="4" priority="28" operator="equal">
      <formula>$Z$17</formula>
    </cfRule>
  </conditionalFormatting>
  <dataValidations count="3">
    <dataValidation allowBlank="1" showInputMessage="1" showErrorMessage="1" prompt="Es la materialización del riesgo y las consecuencias de su aparición. Su escala es: 5 bajo impacto, 10 medio, 20 alto impacto._x000a_" sqref="JJ6:JP6" xr:uid="{00000000-0002-0000-0A00-000000000000}"/>
    <dataValidation allowBlank="1" showInputMessage="1" showErrorMessage="1" prompt="La probabilidad se encuentra determinada por una escala de 1 a 3, siendo 1 la menor probabilidad de ocurrencia del riesgo y 3 la mayor probabilidad de  ocurrencia." sqref="JI6" xr:uid="{00000000-0002-0000-0A00-000001000000}"/>
    <dataValidation type="list" allowBlank="1" showInputMessage="1" showErrorMessage="1" sqref="JJ7:JP14" xr:uid="{00000000-0002-0000-0A00-000002000000}">
      <formula1>#REF!</formula1>
    </dataValidation>
  </dataValidations>
  <printOptions horizontalCentered="1" verticalCentered="1"/>
  <pageMargins left="0.31496062992125984" right="0.27559055118110237" top="0.23622047244094491" bottom="0.15748031496062992" header="0" footer="0"/>
  <pageSetup paperSize="5" scale="34" orientation="landscape" r:id="rId1"/>
  <headerFooter alignWithMargins="0">
    <oddFooter>&amp;R&amp;G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18"/>
  <sheetViews>
    <sheetView showGridLines="0" zoomScale="93" zoomScaleNormal="93" zoomScaleSheetLayoutView="100" workbookViewId="0">
      <selection activeCell="Y35" sqref="Y35"/>
    </sheetView>
  </sheetViews>
  <sheetFormatPr baseColWidth="10" defaultColWidth="10.88671875" defaultRowHeight="14.4" x14ac:dyDescent="0.3"/>
  <cols>
    <col min="1" max="1" width="32.33203125" style="401" bestFit="1" customWidth="1"/>
    <col min="2" max="2" width="29.44140625" style="401" customWidth="1"/>
    <col min="3" max="3" width="10.88671875" style="401"/>
    <col min="4" max="4" width="27.44140625" style="401" customWidth="1"/>
    <col min="5" max="5" width="10.88671875" style="401"/>
    <col min="6" max="6" width="14.44140625" style="401" customWidth="1"/>
    <col min="7" max="9" width="10.88671875" style="401"/>
    <col min="10" max="10" width="14.44140625" style="401" customWidth="1"/>
    <col min="11" max="11" width="10.88671875" style="401"/>
  </cols>
  <sheetData>
    <row r="1" spans="1:11" ht="81" customHeight="1" thickBot="1" x14ac:dyDescent="0.35">
      <c r="A1" s="399"/>
      <c r="B1" s="766" t="s">
        <v>258</v>
      </c>
      <c r="C1" s="766"/>
      <c r="D1" s="766"/>
      <c r="E1" s="766"/>
      <c r="F1" s="766"/>
      <c r="G1" s="766"/>
      <c r="H1" s="766"/>
      <c r="I1" s="766"/>
      <c r="J1" s="781" t="s">
        <v>1</v>
      </c>
      <c r="K1" s="782"/>
    </row>
    <row r="2" spans="1:11" ht="12" customHeight="1" thickBot="1" x14ac:dyDescent="0.35">
      <c r="A2" s="400"/>
      <c r="B2" s="292"/>
      <c r="C2" s="292"/>
      <c r="D2" s="293"/>
      <c r="E2" s="293"/>
      <c r="F2" s="293"/>
      <c r="G2" s="293"/>
      <c r="H2" s="294"/>
      <c r="I2" s="294"/>
      <c r="J2" s="295"/>
    </row>
    <row r="3" spans="1:11" ht="15" thickBot="1" x14ac:dyDescent="0.35">
      <c r="A3" s="892" t="s">
        <v>1135</v>
      </c>
      <c r="B3" s="893"/>
      <c r="C3" s="893"/>
      <c r="D3" s="893"/>
      <c r="E3" s="893"/>
      <c r="F3" s="893"/>
      <c r="G3" s="893"/>
      <c r="H3" s="893"/>
      <c r="I3" s="893"/>
      <c r="J3" s="893"/>
      <c r="K3" s="894"/>
    </row>
    <row r="4" spans="1:11" ht="6" customHeight="1" thickBot="1" x14ac:dyDescent="0.35">
      <c r="A4" s="895"/>
      <c r="B4" s="896"/>
      <c r="C4" s="896"/>
      <c r="D4" s="896"/>
      <c r="E4" s="896"/>
      <c r="F4" s="896"/>
      <c r="G4" s="896"/>
      <c r="H4" s="896"/>
      <c r="I4" s="896"/>
      <c r="J4" s="896"/>
      <c r="K4" s="897"/>
    </row>
    <row r="5" spans="1:11" ht="34.5" customHeight="1" x14ac:dyDescent="0.3">
      <c r="A5" s="889" t="s">
        <v>1136</v>
      </c>
      <c r="B5" s="890"/>
      <c r="C5" s="890"/>
      <c r="D5" s="890"/>
      <c r="E5" s="890"/>
      <c r="F5" s="890"/>
      <c r="G5" s="890"/>
      <c r="H5" s="890"/>
      <c r="I5" s="890"/>
      <c r="J5" s="890"/>
      <c r="K5" s="891"/>
    </row>
    <row r="6" spans="1:11" ht="18.75" customHeight="1" x14ac:dyDescent="0.3">
      <c r="A6" s="880" t="s">
        <v>1137</v>
      </c>
      <c r="B6" s="881"/>
      <c r="C6" s="881"/>
      <c r="D6" s="881"/>
      <c r="E6" s="881"/>
      <c r="F6" s="881"/>
      <c r="G6" s="881"/>
      <c r="H6" s="881"/>
      <c r="I6" s="881"/>
      <c r="J6" s="881"/>
      <c r="K6" s="882"/>
    </row>
    <row r="7" spans="1:11" ht="34.5" customHeight="1" x14ac:dyDescent="0.3">
      <c r="A7" s="883" t="s">
        <v>1138</v>
      </c>
      <c r="B7" s="884"/>
      <c r="C7" s="884"/>
      <c r="D7" s="884"/>
      <c r="E7" s="884"/>
      <c r="F7" s="884"/>
      <c r="G7" s="884"/>
      <c r="H7" s="884"/>
      <c r="I7" s="884"/>
      <c r="J7" s="884"/>
      <c r="K7" s="885"/>
    </row>
    <row r="8" spans="1:11" ht="50.25" customHeight="1" thickBot="1" x14ac:dyDescent="0.35">
      <c r="A8" s="886" t="s">
        <v>1139</v>
      </c>
      <c r="B8" s="887"/>
      <c r="C8" s="887"/>
      <c r="D8" s="887"/>
      <c r="E8" s="887"/>
      <c r="F8" s="887"/>
      <c r="G8" s="887"/>
      <c r="H8" s="887"/>
      <c r="I8" s="887"/>
      <c r="J8" s="887"/>
      <c r="K8" s="888"/>
    </row>
    <row r="9" spans="1:11" x14ac:dyDescent="0.3">
      <c r="A9" s="402"/>
      <c r="B9" s="402"/>
      <c r="C9" s="402"/>
      <c r="D9" s="402"/>
      <c r="E9" s="402"/>
      <c r="F9" s="402"/>
      <c r="G9" s="402"/>
      <c r="H9" s="402"/>
      <c r="I9" s="402"/>
      <c r="J9" s="402"/>
      <c r="K9" s="402"/>
    </row>
    <row r="10" spans="1:11" s="296" customFormat="1" ht="69" customHeight="1" x14ac:dyDescent="0.3">
      <c r="A10" s="403"/>
      <c r="B10" s="549" t="s">
        <v>1140</v>
      </c>
      <c r="C10" s="550"/>
      <c r="D10" s="549" t="s">
        <v>1141</v>
      </c>
      <c r="E10" s="550"/>
      <c r="F10" s="404"/>
      <c r="G10" s="200" t="s">
        <v>690</v>
      </c>
      <c r="H10" s="404"/>
      <c r="I10" s="404"/>
      <c r="J10" s="404"/>
      <c r="K10" s="404"/>
    </row>
    <row r="11" spans="1:11" x14ac:dyDescent="0.3">
      <c r="A11" s="405" t="s">
        <v>1142</v>
      </c>
      <c r="B11" s="406">
        <f>+COUNTIF('8 MAPA RIESGOS'!$G$7:$G$74,G11)</f>
        <v>5</v>
      </c>
      <c r="C11" s="407">
        <f>+B11/$B$15</f>
        <v>7.3529411764705885E-2</v>
      </c>
      <c r="D11" s="406">
        <f>+COUNTIF('8 MAPA RIESGOS'!$L$7:$L$74,G11)</f>
        <v>4</v>
      </c>
      <c r="E11" s="407">
        <f>+D11/$D$15</f>
        <v>5.8823529411764705E-2</v>
      </c>
      <c r="G11" s="235" t="s">
        <v>688</v>
      </c>
    </row>
    <row r="12" spans="1:11" x14ac:dyDescent="0.3">
      <c r="A12" s="405" t="s">
        <v>1143</v>
      </c>
      <c r="B12" s="406">
        <f>+COUNTIF('8 MAPA RIESGOS'!$G$7:$G$74,G12)</f>
        <v>26</v>
      </c>
      <c r="C12" s="407">
        <f t="shared" ref="C12:C14" si="0">+B12/$B$15</f>
        <v>0.38235294117647056</v>
      </c>
      <c r="D12" s="406">
        <f>+COUNTIF('8 MAPA RIESGOS'!$L$7:$L$74,G12)</f>
        <v>24</v>
      </c>
      <c r="E12" s="407">
        <f t="shared" ref="E12:E15" si="1">+D12/$D$15</f>
        <v>0.35294117647058826</v>
      </c>
      <c r="G12" s="219" t="s">
        <v>687</v>
      </c>
    </row>
    <row r="13" spans="1:11" x14ac:dyDescent="0.3">
      <c r="A13" s="405" t="s">
        <v>1144</v>
      </c>
      <c r="B13" s="406">
        <f>+COUNTIF('8 MAPA RIESGOS'!$G$7:$G$74,G13)</f>
        <v>37</v>
      </c>
      <c r="C13" s="407">
        <f t="shared" si="0"/>
        <v>0.54411764705882348</v>
      </c>
      <c r="D13" s="406">
        <f>+COUNTIF('8 MAPA RIESGOS'!$L$7:$L$74,G13)</f>
        <v>32</v>
      </c>
      <c r="E13" s="407">
        <f t="shared" si="1"/>
        <v>0.47058823529411764</v>
      </c>
      <c r="G13" s="223" t="s">
        <v>672</v>
      </c>
    </row>
    <row r="14" spans="1:11" x14ac:dyDescent="0.3">
      <c r="A14" s="405" t="s">
        <v>1145</v>
      </c>
      <c r="B14" s="406">
        <f>+COUNTIF('8 MAPA RIESGOS'!$G$7:$G$74,G14)</f>
        <v>0</v>
      </c>
      <c r="C14" s="407">
        <f t="shared" si="0"/>
        <v>0</v>
      </c>
      <c r="D14" s="406">
        <f>+COUNTIF('8 MAPA RIESGOS'!$L$7:$L$74,G14)</f>
        <v>8</v>
      </c>
      <c r="E14" s="407">
        <f t="shared" si="1"/>
        <v>0.11764705882352941</v>
      </c>
      <c r="G14" s="227" t="s">
        <v>689</v>
      </c>
    </row>
    <row r="15" spans="1:11" x14ac:dyDescent="0.3">
      <c r="A15" s="405" t="s">
        <v>1146</v>
      </c>
      <c r="B15" s="406">
        <f>+SUM(B11:B14)</f>
        <v>68</v>
      </c>
      <c r="C15" s="407">
        <f>+B15/$B$15</f>
        <v>1</v>
      </c>
      <c r="D15" s="406">
        <f>+SUM(D11:D14)</f>
        <v>68</v>
      </c>
      <c r="E15" s="407">
        <f t="shared" si="1"/>
        <v>1</v>
      </c>
    </row>
    <row r="17" spans="1:11" s="297" customFormat="1" x14ac:dyDescent="0.3">
      <c r="A17" s="408"/>
      <c r="B17" s="409" t="s">
        <v>1147</v>
      </c>
      <c r="C17" s="408"/>
      <c r="D17" s="409" t="s">
        <v>1148</v>
      </c>
      <c r="E17" s="408"/>
      <c r="F17" s="408"/>
      <c r="G17" s="408"/>
      <c r="H17" s="408"/>
      <c r="I17" s="408"/>
      <c r="J17" s="408"/>
      <c r="K17" s="408"/>
    </row>
    <row r="18" spans="1:11" s="297" customFormat="1" ht="41.4" customHeight="1" x14ac:dyDescent="0.3">
      <c r="A18" s="408"/>
      <c r="B18" s="410" t="str">
        <f>+IF((B11/B15)&gt;=0.2,G11,+IF(((B11/B15)+(B12/B15))&gt;=0.3,G12,+IF(((B11/B15)+(B12/B15)+(B13/B15))&gt;=0.4,G13,+IF((B11/B15)+(B12/B15)+(B13/B15)+(B14/B15)&gt;=0.5,G14,""))))</f>
        <v>Alto</v>
      </c>
      <c r="C18" s="408"/>
      <c r="D18" s="410" t="str">
        <f>+IF((D11/D15)&gt;=0.2,G11,+IF(((D11/D15)+(D12/D15))&gt;=0.3,G12,+IF(((D11/D15)+(D12/D15)+(D13/D15))&gt;=0.4,G13,+IF((D11/D15)+(D12/D15)+(D13/D15)+(D14/D15)&gt;=0.5,G14,""))))</f>
        <v>Alto</v>
      </c>
      <c r="E18" s="408"/>
      <c r="F18" s="408"/>
      <c r="G18" s="408"/>
      <c r="H18" s="408"/>
      <c r="I18" s="408"/>
      <c r="J18" s="408"/>
      <c r="K18" s="408"/>
    </row>
  </sheetData>
  <sheetProtection formatCells="0" formatColumns="0" formatRows="0"/>
  <mergeCells count="8">
    <mergeCell ref="A6:K6"/>
    <mergeCell ref="A7:K7"/>
    <mergeCell ref="A8:K8"/>
    <mergeCell ref="A5:K5"/>
    <mergeCell ref="B1:I1"/>
    <mergeCell ref="A3:K3"/>
    <mergeCell ref="A4:K4"/>
    <mergeCell ref="J1:K1"/>
  </mergeCells>
  <conditionalFormatting sqref="B18:D18">
    <cfRule type="containsText" dxfId="3" priority="1" operator="containsText" text="Bajo">
      <formula>NOT(ISERROR(SEARCH("Bajo",B18)))</formula>
    </cfRule>
    <cfRule type="containsText" dxfId="2" priority="2" operator="containsText" text="Moderado">
      <formula>NOT(ISERROR(SEARCH("Moderado",B18)))</formula>
    </cfRule>
    <cfRule type="containsText" dxfId="1" priority="3" operator="containsText" text="Alto">
      <formula>NOT(ISERROR(SEARCH("Alto",B18)))</formula>
    </cfRule>
    <cfRule type="containsText" dxfId="0" priority="4" operator="containsText" text="Extremo">
      <formula>NOT(ISERROR(SEARCH("Extremo",B18)))</formula>
    </cfRule>
  </conditionalFormatting>
  <pageMargins left="0.70866141732283472" right="0.70866141732283472" top="0.74803149606299213" bottom="0.74803149606299213" header="0.31496062992125984" footer="0.31496062992125984"/>
  <pageSetup scale="66" orientation="landscape" r:id="rId1"/>
  <headerFooter>
    <oddFooter>&amp;R&amp;G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F12"/>
  <sheetViews>
    <sheetView view="pageBreakPreview" zoomScaleNormal="100" zoomScaleSheetLayoutView="100" workbookViewId="0">
      <selection activeCell="F2" sqref="F2"/>
    </sheetView>
  </sheetViews>
  <sheetFormatPr baseColWidth="10" defaultColWidth="11.44140625" defaultRowHeight="13.2" x14ac:dyDescent="0.25"/>
  <cols>
    <col min="1" max="1" width="33.44140625" style="129" customWidth="1"/>
    <col min="2" max="2" width="69.6640625" style="129" customWidth="1"/>
    <col min="3" max="4" width="11.44140625" style="129"/>
    <col min="5" max="5" width="20.33203125" style="129" bestFit="1" customWidth="1"/>
    <col min="6" max="6" width="13.109375" style="129" bestFit="1" customWidth="1"/>
    <col min="7" max="16384" width="11.44140625" style="129"/>
  </cols>
  <sheetData>
    <row r="1" spans="1:6" ht="75" customHeight="1" thickBot="1" x14ac:dyDescent="0.3">
      <c r="A1" s="411"/>
      <c r="B1" s="898" t="s">
        <v>258</v>
      </c>
      <c r="C1" s="791"/>
      <c r="D1" s="791"/>
      <c r="E1" s="899"/>
      <c r="F1" s="412" t="s">
        <v>1</v>
      </c>
    </row>
    <row r="2" spans="1:6" ht="9.75" customHeight="1" thickBot="1" x14ac:dyDescent="0.3">
      <c r="A2" s="413"/>
      <c r="B2" s="414"/>
      <c r="C2" s="414"/>
      <c r="D2" s="414"/>
      <c r="E2" s="414"/>
      <c r="F2" s="415"/>
    </row>
    <row r="3" spans="1:6" ht="13.8" thickBot="1" x14ac:dyDescent="0.3">
      <c r="A3" s="787" t="s">
        <v>628</v>
      </c>
      <c r="B3" s="788"/>
      <c r="C3" s="788"/>
      <c r="D3" s="788"/>
      <c r="E3" s="788"/>
      <c r="F3" s="789"/>
    </row>
    <row r="4" spans="1:6" ht="13.8" thickBot="1" x14ac:dyDescent="0.3">
      <c r="A4" s="298" t="s">
        <v>629</v>
      </c>
      <c r="B4" s="773"/>
      <c r="C4" s="774"/>
      <c r="D4" s="774"/>
      <c r="E4" s="774"/>
      <c r="F4" s="775"/>
    </row>
    <row r="5" spans="1:6" ht="13.8" thickBot="1" x14ac:dyDescent="0.3">
      <c r="A5" s="298" t="s">
        <v>631</v>
      </c>
      <c r="B5" s="773"/>
      <c r="C5" s="774"/>
      <c r="D5" s="774"/>
      <c r="E5" s="774"/>
      <c r="F5" s="775"/>
    </row>
    <row r="6" spans="1:6" ht="75" customHeight="1" thickBot="1" x14ac:dyDescent="0.3">
      <c r="A6" s="298" t="s">
        <v>1149</v>
      </c>
      <c r="B6" s="773"/>
      <c r="C6" s="774"/>
      <c r="D6" s="774"/>
      <c r="E6" s="774"/>
      <c r="F6" s="775"/>
    </row>
    <row r="7" spans="1:6" ht="27" thickBot="1" x14ac:dyDescent="0.3">
      <c r="A7" s="298" t="s">
        <v>1150</v>
      </c>
      <c r="B7" s="773"/>
      <c r="C7" s="774"/>
      <c r="D7" s="774"/>
      <c r="E7" s="774"/>
      <c r="F7" s="775"/>
    </row>
    <row r="8" spans="1:6" ht="27" thickBot="1" x14ac:dyDescent="0.3">
      <c r="A8" s="298" t="s">
        <v>1151</v>
      </c>
      <c r="B8" s="773"/>
      <c r="C8" s="774"/>
      <c r="D8" s="774"/>
      <c r="E8" s="774"/>
      <c r="F8" s="775"/>
    </row>
    <row r="9" spans="1:6" ht="40.200000000000003" thickBot="1" x14ac:dyDescent="0.3">
      <c r="A9" s="298" t="s">
        <v>1152</v>
      </c>
      <c r="B9" s="773"/>
      <c r="C9" s="774"/>
      <c r="D9" s="774"/>
      <c r="E9" s="774"/>
      <c r="F9" s="775"/>
    </row>
    <row r="10" spans="1:6" ht="27" thickBot="1" x14ac:dyDescent="0.3">
      <c r="A10" s="298" t="s">
        <v>1153</v>
      </c>
      <c r="B10" s="773"/>
      <c r="C10" s="774"/>
      <c r="D10" s="774"/>
      <c r="E10" s="774"/>
      <c r="F10" s="775"/>
    </row>
    <row r="11" spans="1:6" ht="13.8" thickBot="1" x14ac:dyDescent="0.3">
      <c r="A11" s="298" t="s">
        <v>1154</v>
      </c>
      <c r="B11" s="773"/>
      <c r="C11" s="774"/>
      <c r="D11" s="774"/>
      <c r="E11" s="774"/>
      <c r="F11" s="775"/>
    </row>
    <row r="12" spans="1:6" ht="13.8" thickBot="1" x14ac:dyDescent="0.3">
      <c r="A12" s="416"/>
      <c r="B12" s="417"/>
      <c r="C12" s="417"/>
      <c r="D12" s="417"/>
      <c r="E12" s="417"/>
      <c r="F12" s="418"/>
    </row>
  </sheetData>
  <mergeCells count="10">
    <mergeCell ref="B7:F7"/>
    <mergeCell ref="B8:F8"/>
    <mergeCell ref="B9:F9"/>
    <mergeCell ref="B10:F10"/>
    <mergeCell ref="B11:F11"/>
    <mergeCell ref="B1:E1"/>
    <mergeCell ref="B6:F6"/>
    <mergeCell ref="A3:F3"/>
    <mergeCell ref="B4:F4"/>
    <mergeCell ref="B5:F5"/>
  </mergeCells>
  <pageMargins left="0.70866141732283472" right="0.70866141732283472" top="0.74803149606299213" bottom="0.74803149606299213" header="0.31496062992125984" footer="0.31496062992125984"/>
  <pageSetup paperSize="9" scale="82" orientation="landscape" r:id="rId1"/>
  <headerFooter>
    <oddFooter>&amp;R&amp;G</odd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4.9989318521683403E-2"/>
    <pageSetUpPr fitToPage="1"/>
  </sheetPr>
  <dimension ref="A1:CZ126"/>
  <sheetViews>
    <sheetView showGridLines="0" zoomScale="80" zoomScaleNormal="80" zoomScaleSheetLayoutView="78" workbookViewId="0">
      <pane xSplit="1" topLeftCell="B1" activePane="topRight" state="frozen"/>
      <selection pane="topRight" activeCell="A95" sqref="A95"/>
    </sheetView>
  </sheetViews>
  <sheetFormatPr baseColWidth="10" defaultColWidth="11.44140625" defaultRowHeight="13.8" x14ac:dyDescent="0.3"/>
  <cols>
    <col min="1" max="1" width="14.5546875" style="547" customWidth="1"/>
    <col min="2" max="2" width="18" style="547" customWidth="1"/>
    <col min="3" max="3" width="38.109375" style="547" customWidth="1"/>
    <col min="4" max="4" width="22.33203125" style="547" customWidth="1"/>
    <col min="5" max="5" width="16.33203125" style="547" customWidth="1"/>
    <col min="6" max="6" width="8.5546875" style="548" customWidth="1"/>
    <col min="7" max="7" width="60.33203125" style="547" customWidth="1"/>
    <col min="8" max="8" width="16.5546875" style="547" customWidth="1"/>
    <col min="9" max="9" width="19.109375" style="547" hidden="1" customWidth="1"/>
    <col min="10" max="10" width="21.6640625" style="547" hidden="1" customWidth="1"/>
    <col min="11" max="11" width="18.44140625" style="547" hidden="1" customWidth="1"/>
    <col min="12" max="12" width="96.44140625" style="547" customWidth="1"/>
    <col min="13" max="13" width="61.6640625" style="307" customWidth="1"/>
    <col min="14" max="14" width="59.44140625" style="307" customWidth="1"/>
    <col min="15" max="16384" width="11.44140625" style="307"/>
  </cols>
  <sheetData>
    <row r="1" spans="1:104" s="305" customFormat="1" ht="145.5" customHeight="1" thickBot="1" x14ac:dyDescent="0.35">
      <c r="A1" s="665"/>
      <c r="B1" s="666"/>
      <c r="C1" s="667"/>
      <c r="D1" s="667"/>
      <c r="E1" s="667"/>
      <c r="F1" s="667"/>
      <c r="G1" s="667"/>
      <c r="H1" s="667"/>
      <c r="I1" s="539"/>
      <c r="J1" s="540"/>
      <c r="K1" s="540"/>
      <c r="L1" s="540"/>
      <c r="M1" s="425"/>
      <c r="N1" s="425" t="s">
        <v>1</v>
      </c>
    </row>
    <row r="3" spans="1:104" ht="39.75" customHeight="1" x14ac:dyDescent="0.3">
      <c r="A3" s="668" t="s">
        <v>8</v>
      </c>
      <c r="B3" s="669"/>
      <c r="C3" s="669"/>
      <c r="D3" s="669"/>
      <c r="E3" s="669"/>
      <c r="F3" s="669"/>
      <c r="G3" s="669"/>
      <c r="H3" s="669"/>
      <c r="I3" s="669"/>
      <c r="J3" s="669"/>
      <c r="K3" s="669"/>
      <c r="L3" s="669"/>
      <c r="M3" s="669"/>
      <c r="N3" s="670"/>
    </row>
    <row r="4" spans="1:104" ht="39.75" customHeight="1" x14ac:dyDescent="0.3">
      <c r="A4" s="668"/>
      <c r="B4" s="669"/>
      <c r="C4" s="669"/>
      <c r="D4" s="669"/>
      <c r="E4" s="669"/>
      <c r="F4" s="669"/>
      <c r="G4" s="669"/>
      <c r="H4" s="669"/>
      <c r="I4" s="669"/>
      <c r="J4" s="669"/>
      <c r="K4" s="669"/>
      <c r="L4" s="669"/>
      <c r="M4" s="669"/>
      <c r="N4" s="670"/>
    </row>
    <row r="5" spans="1:104" ht="15.75" customHeight="1" x14ac:dyDescent="0.3">
      <c r="A5" s="561" t="s">
        <v>9</v>
      </c>
      <c r="B5" s="561" t="s">
        <v>10</v>
      </c>
      <c r="C5" s="561" t="s">
        <v>11</v>
      </c>
      <c r="D5" s="561"/>
      <c r="E5" s="561" t="s">
        <v>12</v>
      </c>
      <c r="F5" s="561" t="s">
        <v>13</v>
      </c>
      <c r="G5" s="561" t="s">
        <v>14</v>
      </c>
      <c r="H5" s="561" t="s">
        <v>15</v>
      </c>
      <c r="I5" s="673" t="s">
        <v>16</v>
      </c>
      <c r="J5" s="673" t="s">
        <v>17</v>
      </c>
      <c r="K5" s="673" t="s">
        <v>18</v>
      </c>
      <c r="L5" s="671" t="s">
        <v>19</v>
      </c>
      <c r="M5" s="671"/>
      <c r="N5" s="672"/>
    </row>
    <row r="6" spans="1:104" ht="53.1" customHeight="1" x14ac:dyDescent="0.3">
      <c r="A6" s="563"/>
      <c r="B6" s="563"/>
      <c r="C6" s="563"/>
      <c r="D6" s="562" t="s">
        <v>20</v>
      </c>
      <c r="E6" s="563"/>
      <c r="F6" s="563"/>
      <c r="G6" s="563"/>
      <c r="H6" s="563"/>
      <c r="I6" s="674"/>
      <c r="J6" s="674"/>
      <c r="K6" s="674"/>
      <c r="L6" s="541" t="s">
        <v>21</v>
      </c>
      <c r="M6" s="426" t="s">
        <v>22</v>
      </c>
      <c r="N6" s="537" t="s">
        <v>23</v>
      </c>
      <c r="O6" s="536"/>
      <c r="P6" s="536"/>
    </row>
    <row r="7" spans="1:104" s="452" customFormat="1" ht="243.75" customHeight="1" x14ac:dyDescent="0.3">
      <c r="A7" s="542" t="str">
        <f>'2 CONTEXTO E IDENTIFICACIÓN'!A8</f>
        <v>R1AJ</v>
      </c>
      <c r="B7" s="542" t="s">
        <v>24</v>
      </c>
      <c r="C7" s="656"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D7" s="656" t="s">
        <v>25</v>
      </c>
      <c r="E7" s="657" t="str">
        <f>'4 MAPA CALOR INHERENTE'!E7</f>
        <v>Extremo</v>
      </c>
      <c r="F7" s="538">
        <f>'5 VALORACIÓN DEL CONTROL'!E7</f>
        <v>1</v>
      </c>
      <c r="G7" s="553" t="str">
        <f>'5 VALORACIÓN DEL CONTROL'!I7</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H7" s="544" t="str">
        <f>'5 VALORACIÓN DEL CONTROL'!P7</f>
        <v>Trimestral</v>
      </c>
      <c r="I7" s="544">
        <f>'5 VALORACIÓN DEL CONTROL'!S7</f>
        <v>0.25</v>
      </c>
      <c r="J7" s="654" t="str">
        <f>'6 MAPA CALOR RESIDUAL'!G7</f>
        <v>Moderado</v>
      </c>
      <c r="K7" s="652" t="str">
        <f>'8 MAPA RIESGOS'!P7</f>
        <v>Reducir</v>
      </c>
      <c r="L7" s="533" t="s">
        <v>26</v>
      </c>
      <c r="M7" s="556" t="s">
        <v>27</v>
      </c>
      <c r="N7" s="470" t="s">
        <v>28</v>
      </c>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row>
    <row r="8" spans="1:104" s="452" customFormat="1" ht="243.75" customHeight="1" x14ac:dyDescent="0.3">
      <c r="A8" s="542" t="s">
        <v>29</v>
      </c>
      <c r="B8" s="542" t="s">
        <v>24</v>
      </c>
      <c r="C8" s="656"/>
      <c r="D8" s="656"/>
      <c r="E8" s="657"/>
      <c r="F8" s="538">
        <f>'5 VALORACIÓN DEL CONTROL'!E8</f>
        <v>2</v>
      </c>
      <c r="G8" s="553" t="str">
        <f>'5 VALORACIÓN DEL CONTROL'!I8</f>
        <v>La Dirección de Acceso a la Justicia realiza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v>
      </c>
      <c r="H8" s="544" t="str">
        <f>'5 VALORACIÓN DEL CONTROL'!P8</f>
        <v>Mensual</v>
      </c>
      <c r="I8" s="544">
        <f>'5 VALORACIÓN DEL CONTROL'!S8</f>
        <v>0.4</v>
      </c>
      <c r="J8" s="659"/>
      <c r="K8" s="658"/>
      <c r="L8" s="533" t="s">
        <v>30</v>
      </c>
      <c r="M8" s="556" t="s">
        <v>31</v>
      </c>
      <c r="N8" s="470"/>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62"/>
      <c r="CF8" s="62"/>
      <c r="CG8" s="62"/>
      <c r="CH8" s="62"/>
      <c r="CI8" s="62"/>
      <c r="CJ8" s="62"/>
      <c r="CK8" s="62"/>
      <c r="CL8" s="62"/>
      <c r="CM8" s="62"/>
      <c r="CN8" s="62"/>
      <c r="CO8" s="62"/>
      <c r="CP8" s="62"/>
      <c r="CQ8" s="62"/>
      <c r="CR8" s="62"/>
      <c r="CS8" s="62"/>
      <c r="CT8" s="62"/>
      <c r="CU8" s="62"/>
      <c r="CV8" s="62"/>
      <c r="CW8" s="62"/>
      <c r="CX8" s="62"/>
      <c r="CY8" s="62"/>
      <c r="CZ8" s="62"/>
    </row>
    <row r="9" spans="1:104" s="452" customFormat="1" ht="243.75" customHeight="1" x14ac:dyDescent="0.3">
      <c r="A9" s="542" t="s">
        <v>29</v>
      </c>
      <c r="B9" s="542" t="s">
        <v>24</v>
      </c>
      <c r="C9" s="656"/>
      <c r="D9" s="656"/>
      <c r="E9" s="657"/>
      <c r="F9" s="538">
        <f>'5 VALORACIÓN DEL CONTROL'!E9</f>
        <v>3</v>
      </c>
      <c r="G9" s="553" t="str">
        <f>'5 VALORACIÓN DEL CONTROL'!I9</f>
        <v>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9" s="544" t="str">
        <f>'5 VALORACIÓN DEL CONTROL'!P9</f>
        <v>Cada vez que se Requiera</v>
      </c>
      <c r="I9" s="544">
        <f>'5 VALORACIÓN DEL CONTROL'!S9</f>
        <v>0.25</v>
      </c>
      <c r="J9" s="655"/>
      <c r="K9" s="653"/>
      <c r="L9" s="533" t="s">
        <v>32</v>
      </c>
      <c r="M9" s="557" t="s">
        <v>33</v>
      </c>
      <c r="N9" s="470"/>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row>
    <row r="10" spans="1:104" s="452" customFormat="1" ht="243.75" customHeight="1" x14ac:dyDescent="0.3">
      <c r="A10" s="542" t="s">
        <v>34</v>
      </c>
      <c r="B10" s="542" t="s">
        <v>24</v>
      </c>
      <c r="C10" s="656"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D10" s="656" t="s">
        <v>25</v>
      </c>
      <c r="E10" s="656" t="str">
        <f>'4 MAPA CALOR INHERENTE'!E8</f>
        <v>Moderado</v>
      </c>
      <c r="F10" s="538">
        <f>'5 VALORACIÓN DEL CONTROL'!E13</f>
        <v>1</v>
      </c>
      <c r="G10" s="553" t="str">
        <f>'5 VALORACIÓN DEL CONTROL'!I13</f>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H10" s="544" t="str">
        <f>'5 VALORACIÓN DEL CONTROL'!P13</f>
        <v>Anual</v>
      </c>
      <c r="I10" s="544">
        <f>'5 VALORACIÓN DEL CONTROL'!S13</f>
        <v>0.4</v>
      </c>
      <c r="J10" s="654" t="str">
        <f>'6 MAPA CALOR RESIDUAL'!G8</f>
        <v>Bajo</v>
      </c>
      <c r="K10" s="652" t="str">
        <f>'8 MAPA RIESGOS'!P8</f>
        <v>Aceptar</v>
      </c>
      <c r="L10" s="533" t="s">
        <v>35</v>
      </c>
      <c r="M10" s="535" t="s">
        <v>36</v>
      </c>
      <c r="N10" s="470"/>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row>
    <row r="11" spans="1:104" s="452" customFormat="1" ht="243.75" customHeight="1" x14ac:dyDescent="0.3">
      <c r="A11" s="542" t="s">
        <v>34</v>
      </c>
      <c r="B11" s="542" t="s">
        <v>24</v>
      </c>
      <c r="C11" s="656"/>
      <c r="D11" s="656"/>
      <c r="E11" s="656"/>
      <c r="F11" s="538">
        <f>'5 VALORACIÓN DEL CONTROL'!E14</f>
        <v>2</v>
      </c>
      <c r="G11" s="553" t="str">
        <f>'5 VALORACIÓN DEL CONTROL'!I14</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11" s="544" t="str">
        <f>'5 VALORACIÓN DEL CONTROL'!P14</f>
        <v>Cada vez que se Requiera</v>
      </c>
      <c r="I11" s="544">
        <f>'5 VALORACIÓN DEL CONTROL'!S14</f>
        <v>0.4</v>
      </c>
      <c r="J11" s="659"/>
      <c r="K11" s="658"/>
      <c r="L11" s="533" t="s">
        <v>37</v>
      </c>
      <c r="M11" s="535" t="s">
        <v>38</v>
      </c>
      <c r="N11" s="470"/>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row>
    <row r="12" spans="1:104" s="452" customFormat="1" ht="243.75" customHeight="1" x14ac:dyDescent="0.3">
      <c r="A12" s="542" t="str">
        <f>'2 CONTEXTO E IDENTIFICACIÓN'!A9</f>
        <v>R2AJ</v>
      </c>
      <c r="B12" s="542" t="s">
        <v>24</v>
      </c>
      <c r="C12" s="656"/>
      <c r="D12" s="656"/>
      <c r="E12" s="656"/>
      <c r="F12" s="538">
        <f>'5 VALORACIÓN DEL CONTROL'!E15</f>
        <v>3</v>
      </c>
      <c r="G12" s="553" t="str">
        <f>'5 VALORACIÓN DEL CONTROL'!I15</f>
        <v>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v>
      </c>
      <c r="H12" s="544" t="str">
        <f>'5 VALORACIÓN DEL CONTROL'!P15</f>
        <v>Mensual</v>
      </c>
      <c r="I12" s="544">
        <f>'5 VALORACIÓN DEL CONTROL'!S15</f>
        <v>0.4</v>
      </c>
      <c r="J12" s="655"/>
      <c r="K12" s="653"/>
      <c r="L12" s="533" t="s">
        <v>30</v>
      </c>
      <c r="M12" s="558" t="s">
        <v>31</v>
      </c>
      <c r="N12" s="470"/>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row>
    <row r="13" spans="1:104" s="452" customFormat="1" ht="243.75" customHeight="1" x14ac:dyDescent="0.3">
      <c r="A13" s="542" t="s">
        <v>39</v>
      </c>
      <c r="B13" s="542" t="s">
        <v>24</v>
      </c>
      <c r="C13" s="652"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D13" s="652" t="s">
        <v>25</v>
      </c>
      <c r="E13" s="652" t="str">
        <f>'4 MAPA CALOR INHERENTE'!E9</f>
        <v>Moderado</v>
      </c>
      <c r="F13" s="538">
        <f>'5 VALORACIÓN DEL CONTROL'!E19</f>
        <v>1</v>
      </c>
      <c r="G13" s="553" t="str">
        <f>'5 VALORACIÓN DEL CONTROL'!I19</f>
        <v>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v>
      </c>
      <c r="H13" s="544" t="str">
        <f>'5 VALORACIÓN DEL CONTROL'!P19</f>
        <v>Semestral</v>
      </c>
      <c r="I13" s="544">
        <f>'5 VALORACIÓN DEL CONTROL'!S19</f>
        <v>0.4</v>
      </c>
      <c r="J13" s="654" t="str">
        <f>'6 MAPA CALOR RESIDUAL'!G9</f>
        <v>Bajo</v>
      </c>
      <c r="K13" s="652" t="str">
        <f>'8 MAPA RIESGOS'!P9</f>
        <v>Aceptar</v>
      </c>
      <c r="L13" s="533" t="s">
        <v>40</v>
      </c>
      <c r="M13" s="535" t="s">
        <v>41</v>
      </c>
      <c r="N13" s="470"/>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row>
    <row r="14" spans="1:104" s="452" customFormat="1" ht="243.75" customHeight="1" x14ac:dyDescent="0.3">
      <c r="A14" s="542" t="s">
        <v>39</v>
      </c>
      <c r="B14" s="542" t="s">
        <v>24</v>
      </c>
      <c r="C14" s="658"/>
      <c r="D14" s="658"/>
      <c r="E14" s="658"/>
      <c r="F14" s="538">
        <f>'5 VALORACIÓN DEL CONTROL'!E20</f>
        <v>2</v>
      </c>
      <c r="G14" s="553" t="str">
        <f>'5 VALORACIÓN DEL CONTROL'!I20</f>
        <v xml:space="preserve">  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14" s="544" t="str">
        <f>'5 VALORACIÓN DEL CONTROL'!P20</f>
        <v>Cada vez que se Requiera</v>
      </c>
      <c r="I14" s="544">
        <f>'5 VALORACIÓN DEL CONTROL'!S20</f>
        <v>0.25</v>
      </c>
      <c r="J14" s="659"/>
      <c r="K14" s="658"/>
      <c r="L14" s="533" t="s">
        <v>32</v>
      </c>
      <c r="M14" s="557" t="s">
        <v>42</v>
      </c>
      <c r="N14" s="470"/>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row>
    <row r="15" spans="1:104" s="452" customFormat="1" ht="243.75" customHeight="1" x14ac:dyDescent="0.3">
      <c r="A15" s="542" t="s">
        <v>39</v>
      </c>
      <c r="B15" s="542" t="s">
        <v>24</v>
      </c>
      <c r="C15" s="658"/>
      <c r="D15" s="658"/>
      <c r="E15" s="658"/>
      <c r="F15" s="538">
        <f>'5 VALORACIÓN DEL CONTROL'!E21</f>
        <v>3</v>
      </c>
      <c r="G15" s="553" t="str">
        <f>'5 VALORACIÓN DEL CONTROL'!I21</f>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H15" s="544" t="str">
        <f>'5 VALORACIÓN DEL CONTROL'!P21</f>
        <v>Cada vez que se Requiera</v>
      </c>
      <c r="I15" s="544">
        <f>'5 VALORACIÓN DEL CONTROL'!S21</f>
        <v>0.4</v>
      </c>
      <c r="J15" s="659"/>
      <c r="K15" s="658"/>
      <c r="L15" s="533" t="s">
        <v>37</v>
      </c>
      <c r="M15" s="535" t="s">
        <v>43</v>
      </c>
      <c r="N15" s="470"/>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row>
    <row r="16" spans="1:104" s="452" customFormat="1" ht="243.75" customHeight="1" x14ac:dyDescent="0.3">
      <c r="A16" s="542" t="str">
        <f>'2 CONTEXTO E IDENTIFICACIÓN'!A10</f>
        <v>R3AJ</v>
      </c>
      <c r="B16" s="542" t="s">
        <v>24</v>
      </c>
      <c r="C16" s="653"/>
      <c r="D16" s="653"/>
      <c r="E16" s="653"/>
      <c r="F16" s="538">
        <f>'5 VALORACIÓN DEL CONTROL'!E22</f>
        <v>4</v>
      </c>
      <c r="G16" s="553" t="str">
        <f>'5 VALORACIÓN DEL CONTROL'!I22</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H16" s="544" t="str">
        <f>'5 VALORACIÓN DEL CONTROL'!P22</f>
        <v>Trimestral</v>
      </c>
      <c r="I16" s="544">
        <f>'5 VALORACIÓN DEL CONTROL'!S22</f>
        <v>0.4</v>
      </c>
      <c r="J16" s="655"/>
      <c r="K16" s="653"/>
      <c r="L16" s="533" t="s">
        <v>26</v>
      </c>
      <c r="M16" s="556" t="s">
        <v>44</v>
      </c>
      <c r="N16" s="470"/>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row>
    <row r="17" spans="1:104" s="452" customFormat="1" ht="243.75" customHeight="1" x14ac:dyDescent="0.3">
      <c r="A17" s="542" t="s">
        <v>45</v>
      </c>
      <c r="B17" s="542" t="s">
        <v>24</v>
      </c>
      <c r="C17" s="652"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D17" s="652" t="s">
        <v>25</v>
      </c>
      <c r="E17" s="652" t="str">
        <f>'4 MAPA CALOR INHERENTE'!E10</f>
        <v>Moderado</v>
      </c>
      <c r="F17" s="538">
        <f>'5 VALORACIÓN DEL CONTROL'!E25</f>
        <v>1</v>
      </c>
      <c r="G17" s="553" t="str">
        <f>'5 VALORACIÓN DEL CONTROL'!I25</f>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H17" s="544" t="str">
        <f>'5 VALORACIÓN DEL CONTROL'!P25</f>
        <v>Anual</v>
      </c>
      <c r="I17" s="544">
        <f>'5 VALORACIÓN DEL CONTROL'!S25</f>
        <v>0.4</v>
      </c>
      <c r="J17" s="654" t="str">
        <f>'6 MAPA CALOR RESIDUAL'!G10</f>
        <v>Moderado</v>
      </c>
      <c r="K17" s="652" t="str">
        <f>'8 MAPA RIESGOS'!P10</f>
        <v>Reducir</v>
      </c>
      <c r="L17" s="533" t="s">
        <v>35</v>
      </c>
      <c r="M17" s="535" t="s">
        <v>46</v>
      </c>
      <c r="N17" s="470"/>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row>
    <row r="18" spans="1:104" s="452" customFormat="1" ht="243.75" customHeight="1" x14ac:dyDescent="0.3">
      <c r="A18" s="542" t="str">
        <f>'2 CONTEXTO E IDENTIFICACIÓN'!A11</f>
        <v>R4AJ</v>
      </c>
      <c r="B18" s="542" t="s">
        <v>24</v>
      </c>
      <c r="C18" s="653"/>
      <c r="D18" s="653"/>
      <c r="E18" s="653"/>
      <c r="F18" s="538">
        <f>'5 VALORACIÓN DEL CONTROL'!E26</f>
        <v>2</v>
      </c>
      <c r="G18" s="553" t="str">
        <f>'5 VALORACIÓN DEL CONTROL'!I26</f>
        <v>La Dirección de Acceso a la Justicia  responde  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H18" s="544" t="str">
        <f>'5 VALORACIÓN DEL CONTROL'!P26</f>
        <v>Cada vez que se Requiera</v>
      </c>
      <c r="I18" s="544">
        <f>'5 VALORACIÓN DEL CONTROL'!S26</f>
        <v>0.25</v>
      </c>
      <c r="J18" s="655"/>
      <c r="K18" s="653"/>
      <c r="L18" s="533" t="s">
        <v>32</v>
      </c>
      <c r="M18" s="557" t="s">
        <v>42</v>
      </c>
      <c r="N18" s="470"/>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row>
    <row r="19" spans="1:104" s="452" customFormat="1" ht="243.75" customHeight="1" x14ac:dyDescent="0.3">
      <c r="A19" s="542" t="str">
        <f>'2 CONTEXTO E IDENTIFICACIÓN'!A12</f>
        <v>R5AJ</v>
      </c>
      <c r="B19" s="542" t="s">
        <v>24</v>
      </c>
      <c r="C19" s="542"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D19" s="543" t="s">
        <v>25</v>
      </c>
      <c r="E19" s="542" t="str">
        <f>'4 MAPA CALOR INHERENTE'!E11</f>
        <v>Moderado</v>
      </c>
      <c r="F19" s="538">
        <f>'5 VALORACIÓN DEL CONTROL'!E31</f>
        <v>1</v>
      </c>
      <c r="G19" s="553" t="str">
        <f>'5 VALORACIÓN DEL CONTROL'!I31</f>
        <v>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v>
      </c>
      <c r="H19" s="544" t="str">
        <f>'5 VALORACIÓN DEL CONTROL'!P31</f>
        <v>Semestral</v>
      </c>
      <c r="I19" s="544">
        <f>'5 VALORACIÓN DEL CONTROL'!S31</f>
        <v>0.3</v>
      </c>
      <c r="J19" s="545" t="str">
        <f>'6 MAPA CALOR RESIDUAL'!G11</f>
        <v>Moderado</v>
      </c>
      <c r="K19" s="543" t="str">
        <f>'8 MAPA RIESGOS'!P11</f>
        <v>Reducir</v>
      </c>
      <c r="L19" s="533" t="s">
        <v>47</v>
      </c>
      <c r="M19" s="535" t="s">
        <v>48</v>
      </c>
      <c r="N19" s="470"/>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row>
    <row r="20" spans="1:104" s="452" customFormat="1" ht="243.75" customHeight="1" x14ac:dyDescent="0.3">
      <c r="A20" s="542" t="str">
        <f>'2 CONTEXTO E IDENTIFICACIÓN'!A13</f>
        <v>R6AJ</v>
      </c>
      <c r="B20" s="542" t="s">
        <v>24</v>
      </c>
      <c r="C20" s="542" t="str">
        <f>'2 CONTEXTO E IDENTIFICACIÓN'!E13</f>
        <v>Posibilidad de afectación reputacional por una queja de un grupo de valor debido a fallas en la calidad en la prestación del servicio  de atención en el programa Distrital de Justicia Juvenil Restaurativa</v>
      </c>
      <c r="D20" s="543" t="s">
        <v>25</v>
      </c>
      <c r="E20" s="542" t="str">
        <f>'4 MAPA CALOR INHERENTE'!E12</f>
        <v>Alto</v>
      </c>
      <c r="F20" s="538">
        <f>'5 VALORACIÓN DEL CONTROL'!E37</f>
        <v>1</v>
      </c>
      <c r="G20" s="553" t="str">
        <f>'5 VALORACIÓN DEL CONTROL'!I37</f>
        <v>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v>
      </c>
      <c r="H20" s="544" t="str">
        <f>'5 VALORACIÓN DEL CONTROL'!P37</f>
        <v>Trimestral</v>
      </c>
      <c r="I20" s="544">
        <f>'5 VALORACIÓN DEL CONTROL'!S37</f>
        <v>0.4</v>
      </c>
      <c r="J20" s="545" t="str">
        <f>'6 MAPA CALOR RESIDUAL'!G12</f>
        <v>Alto</v>
      </c>
      <c r="K20" s="543" t="str">
        <f>'8 MAPA RIESGOS'!P12</f>
        <v>Reducir</v>
      </c>
      <c r="L20" s="533" t="s">
        <v>49</v>
      </c>
      <c r="M20" s="535" t="s">
        <v>50</v>
      </c>
      <c r="N20" s="470"/>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row>
    <row r="21" spans="1:104" s="452" customFormat="1" ht="317.25" customHeight="1" x14ac:dyDescent="0.3">
      <c r="A21" s="542" t="s">
        <v>51</v>
      </c>
      <c r="B21" s="542" t="s">
        <v>52</v>
      </c>
      <c r="C21" s="663" t="str">
        <f>'2 CONTEXTO E IDENTIFICACIÓN'!E14</f>
        <v>Posibilidad de afectación reputacional por sanciones de entes de control  debido a responder PQRSDF fuera de los tiempos de ley</v>
      </c>
      <c r="D21" s="652" t="s">
        <v>25</v>
      </c>
      <c r="E21" s="652" t="str">
        <f>'4 MAPA CALOR INHERENTE'!E13</f>
        <v>Alto</v>
      </c>
      <c r="F21" s="538">
        <f>'5 VALORACIÓN DEL CONTROL'!E43</f>
        <v>1</v>
      </c>
      <c r="G21" s="553" t="str">
        <f>'5 VALORACIÓN DEL CONTROL'!I43</f>
        <v>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que se identifiquen  PQRSDF vencidas se procederá a remitir correo electrónico de alertamiento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v>
      </c>
      <c r="H21" s="544" t="str">
        <f>'5 VALORACIÓN DEL CONTROL'!P43</f>
        <v>Semanal</v>
      </c>
      <c r="I21" s="544">
        <f>'5 VALORACIÓN DEL CONTROL'!S43</f>
        <v>0.4</v>
      </c>
      <c r="J21" s="654" t="str">
        <f>'6 MAPA CALOR RESIDUAL'!G13</f>
        <v>Alto</v>
      </c>
      <c r="K21" s="652" t="str">
        <f>'8 MAPA RIESGOS'!P13</f>
        <v>Reducir</v>
      </c>
      <c r="L21" s="533" t="s">
        <v>53</v>
      </c>
      <c r="M21" s="535" t="s">
        <v>54</v>
      </c>
      <c r="N21" s="470"/>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row>
    <row r="22" spans="1:104" s="452" customFormat="1" ht="132" customHeight="1" x14ac:dyDescent="0.3">
      <c r="A22" s="542" t="str">
        <f>'2 CONTEXTO E IDENTIFICACIÓN'!A14</f>
        <v>R1AR</v>
      </c>
      <c r="B22" s="542" t="s">
        <v>52</v>
      </c>
      <c r="C22" s="664"/>
      <c r="D22" s="653"/>
      <c r="E22" s="653"/>
      <c r="F22" s="538">
        <f>'5 VALORACIÓN DEL CONTROL'!E44</f>
        <v>2</v>
      </c>
      <c r="G22" s="553" t="str">
        <f>'5 VALORACIÓN DEL CONTROL'!I44</f>
        <v>El subsecretario de gestión institucional  verifica  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v>
      </c>
      <c r="H22" s="544" t="str">
        <f>'5 VALORACIÓN DEL CONTROL'!P44</f>
        <v>Semestral</v>
      </c>
      <c r="I22" s="544">
        <f>'5 VALORACIÓN DEL CONTROL'!S44</f>
        <v>0.4</v>
      </c>
      <c r="J22" s="655"/>
      <c r="K22" s="653"/>
      <c r="L22" s="533" t="s">
        <v>55</v>
      </c>
      <c r="M22" s="535" t="s">
        <v>48</v>
      </c>
      <c r="N22" s="470"/>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row>
    <row r="23" spans="1:104" s="452" customFormat="1" ht="243.75" customHeight="1" x14ac:dyDescent="0.3">
      <c r="A23" s="542" t="str">
        <f>'2 CONTEXTO E IDENTIFICACIÓN'!A15</f>
        <v>R2AR</v>
      </c>
      <c r="B23" s="542" t="s">
        <v>52</v>
      </c>
      <c r="C23" s="565" t="str">
        <f>'2 CONTEXTO E IDENTIFICACIÓN'!E15</f>
        <v>Posibilidad de afectación reputacional por sanciones de entes de control  debido a publicación extemporánea de informes de PQRSDF en la pagina web de la entidad</v>
      </c>
      <c r="D23" s="543" t="s">
        <v>25</v>
      </c>
      <c r="E23" s="542" t="str">
        <f>'4 MAPA CALOR INHERENTE'!E14</f>
        <v>Moderado</v>
      </c>
      <c r="F23" s="538">
        <f>'5 VALORACIÓN DEL CONTROL'!E49</f>
        <v>1</v>
      </c>
      <c r="G23" s="553" t="str">
        <f>'5 VALORACIÓN DEL CONTROL'!I49</f>
        <v>El profesional asignado de atención y servicio al ciudadano  verifica 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v>
      </c>
      <c r="H23" s="544" t="str">
        <f>'5 VALORACIÓN DEL CONTROL'!P49</f>
        <v>Mensual</v>
      </c>
      <c r="I23" s="544">
        <f>'5 VALORACIÓN DEL CONTROL'!S49</f>
        <v>0.4</v>
      </c>
      <c r="J23" s="545" t="str">
        <f>'6 MAPA CALOR RESIDUAL'!G14</f>
        <v>Moderado</v>
      </c>
      <c r="K23" s="543" t="str">
        <f>'8 MAPA RIESGOS'!P14</f>
        <v>Reducir</v>
      </c>
      <c r="L23" s="533" t="s">
        <v>56</v>
      </c>
      <c r="M23" s="535" t="s">
        <v>57</v>
      </c>
      <c r="N23" s="470"/>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2"/>
      <c r="CE23" s="62"/>
      <c r="CF23" s="62"/>
      <c r="CG23" s="62"/>
      <c r="CH23" s="62"/>
      <c r="CI23" s="62"/>
      <c r="CJ23" s="62"/>
      <c r="CK23" s="62"/>
      <c r="CL23" s="62"/>
      <c r="CM23" s="62"/>
      <c r="CN23" s="62"/>
      <c r="CO23" s="62"/>
      <c r="CP23" s="62"/>
      <c r="CQ23" s="62"/>
      <c r="CR23" s="62"/>
      <c r="CS23" s="62"/>
      <c r="CT23" s="62"/>
      <c r="CU23" s="62"/>
      <c r="CV23" s="62"/>
      <c r="CW23" s="62"/>
      <c r="CX23" s="62"/>
      <c r="CY23" s="62"/>
      <c r="CZ23" s="62"/>
    </row>
    <row r="24" spans="1:104" s="452" customFormat="1" ht="243.75" customHeight="1" x14ac:dyDescent="0.3">
      <c r="A24" s="542" t="str">
        <f>'2 CONTEXTO E IDENTIFICACIÓN'!A16</f>
        <v>R1CID</v>
      </c>
      <c r="B24" s="542" t="s">
        <v>58</v>
      </c>
      <c r="C24" s="542" t="str">
        <f>'2 CONTEXTO E IDENTIFICACIÓN'!E16</f>
        <v>Posibilidad de afectación reputacional y económica por demandas de parte de los particulares o vencimiento de los términos debido a procesos disciplinarios desarrollados y fallados sin cumplir con los parámetros de ley.</v>
      </c>
      <c r="D24" s="543" t="s">
        <v>25</v>
      </c>
      <c r="E24" s="542" t="str">
        <f>'4 MAPA CALOR INHERENTE'!E15</f>
        <v>Moderado</v>
      </c>
      <c r="F24" s="538">
        <f>'5 VALORACIÓN DEL CONTROL'!E55</f>
        <v>1</v>
      </c>
      <c r="G24" s="553" t="str">
        <f>'5 VALORACIÓN DEL CONTROL'!I55</f>
        <v>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v>
      </c>
      <c r="H24" s="544" t="str">
        <f>'5 VALORACIÓN DEL CONTROL'!P55</f>
        <v>Mensual</v>
      </c>
      <c r="I24" s="544">
        <f>'5 VALORACIÓN DEL CONTROL'!S55</f>
        <v>0.4</v>
      </c>
      <c r="J24" s="545" t="str">
        <f>'6 MAPA CALOR RESIDUAL'!G15</f>
        <v>Moderado</v>
      </c>
      <c r="K24" s="543" t="str">
        <f>'8 MAPA RIESGOS'!P15</f>
        <v>Reducir</v>
      </c>
      <c r="L24" s="533" t="s">
        <v>59</v>
      </c>
      <c r="M24" s="535" t="s">
        <v>57</v>
      </c>
      <c r="N24" s="470"/>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row>
    <row r="25" spans="1:104" s="452" customFormat="1" ht="243.75" customHeight="1" x14ac:dyDescent="0.3">
      <c r="A25" s="542" t="str">
        <f>'2 CONTEXTO E IDENTIFICACIÓN'!A17</f>
        <v>R1DE</v>
      </c>
      <c r="B25" s="542" t="s">
        <v>60</v>
      </c>
      <c r="C25" s="542"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D25" s="543" t="s">
        <v>25</v>
      </c>
      <c r="E25" s="542" t="str">
        <f>'4 MAPA CALOR INHERENTE'!E16</f>
        <v>Moderado</v>
      </c>
      <c r="F25" s="538">
        <f>'5 VALORACIÓN DEL CONTROL'!E61</f>
        <v>1</v>
      </c>
      <c r="G25" s="553" t="str">
        <f>'5 VALORACIÓN DEL CONTROL'!I61</f>
        <v>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v>
      </c>
      <c r="H25" s="544" t="str">
        <f>'5 VALORACIÓN DEL CONTROL'!P61</f>
        <v>Cada vez que se Requiera</v>
      </c>
      <c r="I25" s="544">
        <f>'5 VALORACIÓN DEL CONTROL'!S61</f>
        <v>0.4</v>
      </c>
      <c r="J25" s="545" t="str">
        <f>'6 MAPA CALOR RESIDUAL'!G16</f>
        <v>Moderado</v>
      </c>
      <c r="K25" s="543" t="str">
        <f>'8 MAPA RIESGOS'!P16</f>
        <v>Reducir</v>
      </c>
      <c r="L25" s="533" t="s">
        <v>61</v>
      </c>
      <c r="M25" s="535" t="s">
        <v>57</v>
      </c>
      <c r="N25" s="470"/>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row>
    <row r="26" spans="1:104" s="452" customFormat="1" ht="243.75" customHeight="1" x14ac:dyDescent="0.3">
      <c r="A26" s="542" t="str">
        <f>'2 CONTEXTO E IDENTIFICACIÓN'!A18</f>
        <v>R2DE</v>
      </c>
      <c r="B26" s="542" t="s">
        <v>60</v>
      </c>
      <c r="C26" s="542" t="str">
        <f>'2 CONTEXTO E IDENTIFICACIÓN'!E18</f>
        <v>Posibilidad de afectación reputacional por sanciones de entes de control debido a falencias en la Calidad de la información  sobre la ejecucion de los proyectos de inversion.</v>
      </c>
      <c r="D26" s="543" t="s">
        <v>25</v>
      </c>
      <c r="E26" s="542" t="str">
        <f>'4 MAPA CALOR INHERENTE'!E17</f>
        <v>Moderado</v>
      </c>
      <c r="F26" s="538">
        <f>'5 VALORACIÓN DEL CONTROL'!E67</f>
        <v>1</v>
      </c>
      <c r="G26" s="553" t="str">
        <f>'5 VALORACIÓN DEL CONTROL'!I67</f>
        <v>El analista asignado de la OAP verifica 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v>
      </c>
      <c r="H26" s="544" t="str">
        <f>'5 VALORACIÓN DEL CONTROL'!P67</f>
        <v>Mensual</v>
      </c>
      <c r="I26" s="544">
        <f>'5 VALORACIÓN DEL CONTROL'!S67</f>
        <v>0.4</v>
      </c>
      <c r="J26" s="545" t="str">
        <f>'6 MAPA CALOR RESIDUAL'!G17</f>
        <v>Moderado</v>
      </c>
      <c r="K26" s="543" t="str">
        <f>'8 MAPA RIESGOS'!P17</f>
        <v>Reducir</v>
      </c>
      <c r="L26" s="533" t="s">
        <v>62</v>
      </c>
      <c r="M26" s="535" t="s">
        <v>63</v>
      </c>
      <c r="N26" s="470"/>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c r="CO26" s="62"/>
      <c r="CP26" s="62"/>
      <c r="CQ26" s="62"/>
      <c r="CR26" s="62"/>
      <c r="CS26" s="62"/>
      <c r="CT26" s="62"/>
      <c r="CU26" s="62"/>
      <c r="CV26" s="62"/>
      <c r="CW26" s="62"/>
      <c r="CX26" s="62"/>
      <c r="CY26" s="62"/>
      <c r="CZ26" s="62"/>
    </row>
    <row r="27" spans="1:104" s="452" customFormat="1" ht="243.75" customHeight="1" x14ac:dyDescent="0.3">
      <c r="A27" s="542" t="s">
        <v>64</v>
      </c>
      <c r="B27" s="542" t="s">
        <v>65</v>
      </c>
      <c r="C27" s="652"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D27" s="652" t="s">
        <v>25</v>
      </c>
      <c r="E27" s="652" t="str">
        <f>'4 MAPA CALOR INHERENTE'!E18</f>
        <v>Alto</v>
      </c>
      <c r="F27" s="538">
        <f>'5 VALORACIÓN DEL CONTROL'!E73</f>
        <v>1</v>
      </c>
      <c r="G27" s="553" t="str">
        <f>'5 VALORACIÓN DEL CONTROL'!I73</f>
        <v>Los referentes Ambientales  verifican  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v>
      </c>
      <c r="H27" s="544" t="str">
        <f>'5 VALORACIÓN DEL CONTROL'!P73</f>
        <v>Semestral</v>
      </c>
      <c r="I27" s="544">
        <f>'5 VALORACIÓN DEL CONTROL'!S73</f>
        <v>0.4</v>
      </c>
      <c r="J27" s="654" t="str">
        <f>'6 MAPA CALOR RESIDUAL'!G18</f>
        <v>Alto</v>
      </c>
      <c r="K27" s="652" t="str">
        <f>'8 MAPA RIESGOS'!P18</f>
        <v>Reducir</v>
      </c>
      <c r="L27" s="533" t="s">
        <v>66</v>
      </c>
      <c r="M27" s="535" t="s">
        <v>67</v>
      </c>
      <c r="N27" s="470"/>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c r="CO27" s="62"/>
      <c r="CP27" s="62"/>
      <c r="CQ27" s="62"/>
      <c r="CR27" s="62"/>
      <c r="CS27" s="62"/>
      <c r="CT27" s="62"/>
      <c r="CU27" s="62"/>
      <c r="CV27" s="62"/>
      <c r="CW27" s="62"/>
      <c r="CX27" s="62"/>
      <c r="CY27" s="62"/>
      <c r="CZ27" s="62"/>
    </row>
    <row r="28" spans="1:104" s="452" customFormat="1" ht="243.75" customHeight="1" x14ac:dyDescent="0.3">
      <c r="A28" s="542" t="s">
        <v>64</v>
      </c>
      <c r="B28" s="542" t="s">
        <v>65</v>
      </c>
      <c r="C28" s="658"/>
      <c r="D28" s="658"/>
      <c r="E28" s="658"/>
      <c r="F28" s="538">
        <f>'5 VALORACIÓN DEL CONTROL'!E74</f>
        <v>2</v>
      </c>
      <c r="G28" s="553" t="str">
        <f>'5 VALORACIÓN DEL CONTROL'!I74</f>
        <v>Los referentes Ambientales  realizan  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v>
      </c>
      <c r="H28" s="544" t="str">
        <f>'5 VALORACIÓN DEL CONTROL'!P74</f>
        <v>Semestral</v>
      </c>
      <c r="I28" s="544">
        <f>'5 VALORACIÓN DEL CONTROL'!S74</f>
        <v>0.4</v>
      </c>
      <c r="J28" s="659"/>
      <c r="K28" s="658"/>
      <c r="L28" s="533" t="s">
        <v>68</v>
      </c>
      <c r="M28" s="535" t="s">
        <v>69</v>
      </c>
      <c r="N28" s="470"/>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row>
    <row r="29" spans="1:104" s="452" customFormat="1" ht="243.75" customHeight="1" x14ac:dyDescent="0.3">
      <c r="A29" s="542" t="s">
        <v>64</v>
      </c>
      <c r="B29" s="542" t="s">
        <v>65</v>
      </c>
      <c r="C29" s="658"/>
      <c r="D29" s="658"/>
      <c r="E29" s="658"/>
      <c r="F29" s="538">
        <f>'5 VALORACIÓN DEL CONTROL'!E75</f>
        <v>3</v>
      </c>
      <c r="G29" s="553" t="str">
        <f>'5 VALORACIÓN DEL CONTROL'!I75</f>
        <v>Los referentes Ambientales  realizan  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v>
      </c>
      <c r="H29" s="544" t="str">
        <f>'5 VALORACIÓN DEL CONTROL'!P75</f>
        <v>Trimestral</v>
      </c>
      <c r="I29" s="544">
        <f>'5 VALORACIÓN DEL CONTROL'!S75</f>
        <v>0.4</v>
      </c>
      <c r="J29" s="659"/>
      <c r="K29" s="658"/>
      <c r="L29" s="533" t="s">
        <v>70</v>
      </c>
      <c r="M29" s="535" t="s">
        <v>71</v>
      </c>
      <c r="N29" s="470"/>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c r="CO29" s="62"/>
      <c r="CP29" s="62"/>
      <c r="CQ29" s="62"/>
      <c r="CR29" s="62"/>
      <c r="CS29" s="62"/>
      <c r="CT29" s="62"/>
      <c r="CU29" s="62"/>
      <c r="CV29" s="62"/>
      <c r="CW29" s="62"/>
      <c r="CX29" s="62"/>
      <c r="CY29" s="62"/>
      <c r="CZ29" s="62"/>
    </row>
    <row r="30" spans="1:104" s="452" customFormat="1" ht="243.75" customHeight="1" x14ac:dyDescent="0.3">
      <c r="A30" s="542" t="s">
        <v>64</v>
      </c>
      <c r="B30" s="542" t="s">
        <v>65</v>
      </c>
      <c r="C30" s="658"/>
      <c r="D30" s="658"/>
      <c r="E30" s="658"/>
      <c r="F30" s="538">
        <f>'5 VALORACIÓN DEL CONTROL'!E76</f>
        <v>4</v>
      </c>
      <c r="G30" s="553" t="str">
        <f>'5 VALORACIÓN DEL CONTROL'!I76</f>
        <v>Los referentes Ambientales  verifican  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v>
      </c>
      <c r="H30" s="544" t="str">
        <f>'5 VALORACIÓN DEL CONTROL'!P76</f>
        <v>Semestral</v>
      </c>
      <c r="I30" s="544">
        <f>'5 VALORACIÓN DEL CONTROL'!S76</f>
        <v>0.4</v>
      </c>
      <c r="J30" s="659"/>
      <c r="K30" s="658"/>
      <c r="L30" s="533" t="s">
        <v>72</v>
      </c>
      <c r="M30" s="535" t="s">
        <v>73</v>
      </c>
      <c r="N30" s="470"/>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row>
    <row r="31" spans="1:104" s="452" customFormat="1" ht="243.75" customHeight="1" x14ac:dyDescent="0.3">
      <c r="A31" s="542" t="str">
        <f>'2 CONTEXTO E IDENTIFICACIÓN'!A19</f>
        <v>R2FI</v>
      </c>
      <c r="B31" s="542" t="s">
        <v>65</v>
      </c>
      <c r="C31" s="653"/>
      <c r="D31" s="653"/>
      <c r="E31" s="653"/>
      <c r="F31" s="538">
        <f>'5 VALORACIÓN DEL CONTROL'!E77</f>
        <v>5</v>
      </c>
      <c r="G31" s="553" t="str">
        <f>'5 VALORACIÓN DEL CONTROL'!I77</f>
        <v>Los referentes Ambientales  verifican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v>
      </c>
      <c r="H31" s="544" t="str">
        <f>'5 VALORACIÓN DEL CONTROL'!P77</f>
        <v>Anual</v>
      </c>
      <c r="I31" s="544">
        <f>'5 VALORACIÓN DEL CONTROL'!S77</f>
        <v>0.4</v>
      </c>
      <c r="J31" s="655"/>
      <c r="K31" s="653"/>
      <c r="L31" s="533" t="s">
        <v>74</v>
      </c>
      <c r="M31" s="535" t="s">
        <v>75</v>
      </c>
      <c r="N31" s="470"/>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c r="CO31" s="62"/>
      <c r="CP31" s="62"/>
      <c r="CQ31" s="62"/>
      <c r="CR31" s="62"/>
      <c r="CS31" s="62"/>
      <c r="CT31" s="62"/>
      <c r="CU31" s="62"/>
      <c r="CV31" s="62"/>
      <c r="CW31" s="62"/>
      <c r="CX31" s="62"/>
      <c r="CY31" s="62"/>
      <c r="CZ31" s="62"/>
    </row>
    <row r="32" spans="1:104" s="452" customFormat="1" ht="243.75" customHeight="1" x14ac:dyDescent="0.3">
      <c r="A32" s="542" t="str">
        <f>'2 CONTEXTO E IDENTIFICACIÓN'!A20</f>
        <v>R3FI</v>
      </c>
      <c r="B32" s="542" t="s">
        <v>65</v>
      </c>
      <c r="C32" s="542" t="str">
        <f>'2 CONTEXTO E IDENTIFICACIÓN'!E20</f>
        <v xml:space="preserve">Posibilidad de afectación reputacional por queja de un grupo de valor debido a fallas en la formulacion de planes institucionales en materia de MIPG </v>
      </c>
      <c r="D32" s="543" t="s">
        <v>25</v>
      </c>
      <c r="E32" s="542" t="str">
        <f>'4 MAPA CALOR INHERENTE'!E19</f>
        <v>Moderado</v>
      </c>
      <c r="F32" s="538">
        <f>'5 VALORACIÓN DEL CONTROL'!E79</f>
        <v>1</v>
      </c>
      <c r="G32" s="553" t="str">
        <f>'5 VALORACIÓN DEL CONTROL'!I79</f>
        <v>Los profesionales asignados de la OAP  verifican  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v>
      </c>
      <c r="H32" s="544" t="str">
        <f>'5 VALORACIÓN DEL CONTROL'!P79</f>
        <v>Anual</v>
      </c>
      <c r="I32" s="544">
        <f>'5 VALORACIÓN DEL CONTROL'!S79</f>
        <v>0.4</v>
      </c>
      <c r="J32" s="545" t="str">
        <f>'6 MAPA CALOR RESIDUAL'!G19</f>
        <v>Moderado</v>
      </c>
      <c r="K32" s="543" t="str">
        <f>'8 MAPA RIESGOS'!P19</f>
        <v>Reducir</v>
      </c>
      <c r="L32" s="533" t="s">
        <v>76</v>
      </c>
      <c r="M32" s="535" t="s">
        <v>77</v>
      </c>
      <c r="N32" s="470"/>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2"/>
      <c r="CY32" s="62"/>
      <c r="CZ32" s="62"/>
    </row>
    <row r="33" spans="1:104" s="452" customFormat="1" ht="243.75" customHeight="1" x14ac:dyDescent="0.3">
      <c r="A33" s="542" t="s">
        <v>78</v>
      </c>
      <c r="B33" s="542" t="s">
        <v>79</v>
      </c>
      <c r="C33" s="660" t="str">
        <f>'2 CONTEXTO E IDENTIFICACIÓN'!E21</f>
        <v xml:space="preserve">Posibilidad de afectación reputacional por sanciones de entes de control y/o quejas de un grupo de valor  debido a  publicación no autorizada que genere desinformación en la opinión pública	</v>
      </c>
      <c r="D33" s="652" t="s">
        <v>25</v>
      </c>
      <c r="E33" s="652" t="str">
        <f>'4 MAPA CALOR INHERENTE'!E20</f>
        <v>Moderado</v>
      </c>
      <c r="F33" s="538">
        <f>'5 VALORACIÓN DEL CONTROL'!E85</f>
        <v>1</v>
      </c>
      <c r="G33" s="553" t="str">
        <f>'5 VALORACIÓN DEL CONTROL'!I85</f>
        <v>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3" s="544" t="str">
        <f>'5 VALORACIÓN DEL CONTROL'!P85</f>
        <v>Cada vez que se Requiera</v>
      </c>
      <c r="I33" s="544">
        <f>'5 VALORACIÓN DEL CONTROL'!S85</f>
        <v>0.25</v>
      </c>
      <c r="J33" s="654" t="str">
        <f>'6 MAPA CALOR RESIDUAL'!G20</f>
        <v>Moderado</v>
      </c>
      <c r="K33" s="652" t="str">
        <f>'8 MAPA RIESGOS'!P20</f>
        <v>Reducir</v>
      </c>
      <c r="L33" s="533" t="s">
        <v>80</v>
      </c>
      <c r="M33" s="534" t="s">
        <v>77</v>
      </c>
      <c r="N33" s="470"/>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c r="CO33" s="62"/>
      <c r="CP33" s="62"/>
      <c r="CQ33" s="62"/>
      <c r="CR33" s="62"/>
      <c r="CS33" s="62"/>
      <c r="CT33" s="62"/>
      <c r="CU33" s="62"/>
      <c r="CV33" s="62"/>
      <c r="CW33" s="62"/>
      <c r="CX33" s="62"/>
      <c r="CY33" s="62"/>
      <c r="CZ33" s="62"/>
    </row>
    <row r="34" spans="1:104" s="452" customFormat="1" ht="243.75" customHeight="1" x14ac:dyDescent="0.3">
      <c r="A34" s="542" t="s">
        <v>78</v>
      </c>
      <c r="B34" s="542" t="s">
        <v>79</v>
      </c>
      <c r="C34" s="661"/>
      <c r="D34" s="658"/>
      <c r="E34" s="658"/>
      <c r="F34" s="538">
        <f>'5 VALORACIÓN DEL CONTROL'!E86</f>
        <v>2</v>
      </c>
      <c r="G34" s="553" t="str">
        <f>'5 VALORACIÓN DEL CONTROL'!I86</f>
        <v>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4" s="544" t="str">
        <f>'5 VALORACIÓN DEL CONTROL'!P86</f>
        <v>Diario</v>
      </c>
      <c r="I34" s="544">
        <f>'5 VALORACIÓN DEL CONTROL'!S86</f>
        <v>0.25</v>
      </c>
      <c r="J34" s="659"/>
      <c r="K34" s="658"/>
      <c r="L34" s="533" t="s">
        <v>81</v>
      </c>
      <c r="M34" s="535" t="s">
        <v>77</v>
      </c>
      <c r="N34" s="470"/>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c r="CT34" s="62"/>
      <c r="CU34" s="62"/>
      <c r="CV34" s="62"/>
      <c r="CW34" s="62"/>
      <c r="CX34" s="62"/>
      <c r="CY34" s="62"/>
      <c r="CZ34" s="62"/>
    </row>
    <row r="35" spans="1:104" s="452" customFormat="1" ht="243.75" customHeight="1" x14ac:dyDescent="0.3">
      <c r="A35" s="542" t="s">
        <v>78</v>
      </c>
      <c r="B35" s="542" t="s">
        <v>79</v>
      </c>
      <c r="C35" s="661"/>
      <c r="D35" s="658"/>
      <c r="E35" s="658"/>
      <c r="F35" s="538">
        <f>'5 VALORACIÓN DEL CONTROL'!E87</f>
        <v>3</v>
      </c>
      <c r="G35" s="553" t="str">
        <f>'5 VALORACIÓN DEL CONTROL'!I87</f>
        <v>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H35" s="544" t="str">
        <f>'5 VALORACIÓN DEL CONTROL'!P87</f>
        <v>Cada vez que se Requiera</v>
      </c>
      <c r="I35" s="544">
        <f>'5 VALORACIÓN DEL CONTROL'!S87</f>
        <v>0.4</v>
      </c>
      <c r="J35" s="659"/>
      <c r="K35" s="658"/>
      <c r="L35" s="533" t="s">
        <v>82</v>
      </c>
      <c r="M35" s="535" t="s">
        <v>83</v>
      </c>
      <c r="N35" s="470"/>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row>
    <row r="36" spans="1:104" s="452" customFormat="1" ht="243.75" customHeight="1" x14ac:dyDescent="0.3">
      <c r="A36" s="542" t="str">
        <f>'2 CONTEXTO E IDENTIFICACIÓN'!A21</f>
        <v>R1GC</v>
      </c>
      <c r="B36" s="542" t="s">
        <v>79</v>
      </c>
      <c r="C36" s="662"/>
      <c r="D36" s="653"/>
      <c r="E36" s="653"/>
      <c r="F36" s="538">
        <f>'5 VALORACIÓN DEL CONTROL'!E88</f>
        <v>4</v>
      </c>
      <c r="G36" s="553" t="str">
        <f>'5 VALORACIÓN DEL CONTROL'!I88</f>
        <v>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v>
      </c>
      <c r="H36" s="544" t="str">
        <f>'5 VALORACIÓN DEL CONTROL'!P88</f>
        <v>Cada vez que se Requiera</v>
      </c>
      <c r="I36" s="544">
        <f>'5 VALORACIÓN DEL CONTROL'!S88</f>
        <v>0.4</v>
      </c>
      <c r="J36" s="655"/>
      <c r="K36" s="653"/>
      <c r="L36" s="533" t="s">
        <v>84</v>
      </c>
      <c r="M36" s="535" t="s">
        <v>77</v>
      </c>
      <c r="N36" s="470"/>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row>
    <row r="37" spans="1:104" s="452" customFormat="1" ht="243.75" customHeight="1" x14ac:dyDescent="0.3">
      <c r="A37" s="542" t="s">
        <v>85</v>
      </c>
      <c r="B37" s="542" t="s">
        <v>86</v>
      </c>
      <c r="C37" s="652"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D37" s="652" t="s">
        <v>25</v>
      </c>
      <c r="E37" s="652" t="str">
        <f>'4 MAPA CALOR INHERENTE'!E21</f>
        <v>Alto</v>
      </c>
      <c r="F37" s="538">
        <f>'5 VALORACIÓN DEL CONTROL'!E91</f>
        <v>1</v>
      </c>
      <c r="G37" s="553" t="str">
        <f>'5 VALORACIÓN DEL CONTROL'!I91</f>
        <v>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v>
      </c>
      <c r="H37" s="544" t="str">
        <f>'5 VALORACIÓN DEL CONTROL'!P91</f>
        <v>Mensual</v>
      </c>
      <c r="I37" s="544">
        <f>'5 VALORACIÓN DEL CONTROL'!S91</f>
        <v>0.4</v>
      </c>
      <c r="J37" s="654" t="str">
        <f>'6 MAPA CALOR RESIDUAL'!G21</f>
        <v>Alto</v>
      </c>
      <c r="K37" s="652" t="str">
        <f>'8 MAPA RIESGOS'!P21</f>
        <v>Reducir</v>
      </c>
      <c r="L37" s="533" t="s">
        <v>87</v>
      </c>
      <c r="M37" s="535" t="s">
        <v>88</v>
      </c>
      <c r="N37" s="470"/>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row>
    <row r="38" spans="1:104" s="452" customFormat="1" ht="243.75" customHeight="1" x14ac:dyDescent="0.3">
      <c r="A38" s="542" t="str">
        <f>'2 CONTEXTO E IDENTIFICACIÓN'!A22</f>
        <v>R1GE</v>
      </c>
      <c r="B38" s="542" t="s">
        <v>86</v>
      </c>
      <c r="C38" s="653"/>
      <c r="D38" s="653"/>
      <c r="E38" s="653"/>
      <c r="F38" s="538">
        <f>'5 VALORACIÓN DEL CONTROL'!E92</f>
        <v>2</v>
      </c>
      <c r="G38" s="553" t="str">
        <f>'5 VALORACIÓN DEL CONTROL'!I92</f>
        <v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v>
      </c>
      <c r="H38" s="544" t="str">
        <f>'5 VALORACIÓN DEL CONTROL'!P92</f>
        <v>Semanal</v>
      </c>
      <c r="I38" s="544">
        <f>'5 VALORACIÓN DEL CONTROL'!S92</f>
        <v>0.4</v>
      </c>
      <c r="J38" s="655"/>
      <c r="K38" s="653"/>
      <c r="L38" s="533" t="s">
        <v>89</v>
      </c>
      <c r="M38" s="535" t="s">
        <v>90</v>
      </c>
      <c r="N38" s="470"/>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row>
    <row r="39" spans="1:104" s="452" customFormat="1" ht="243.75" customHeight="1" x14ac:dyDescent="0.25">
      <c r="A39" s="542" t="s">
        <v>91</v>
      </c>
      <c r="B39" s="542" t="s">
        <v>86</v>
      </c>
      <c r="C39" s="652"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D39" s="652" t="s">
        <v>25</v>
      </c>
      <c r="E39" s="652" t="str">
        <f>'4 MAPA CALOR INHERENTE'!E22</f>
        <v>Alto</v>
      </c>
      <c r="F39" s="538">
        <f>'5 VALORACIÓN DEL CONTROL'!E97</f>
        <v>1</v>
      </c>
      <c r="G39" s="553" t="str">
        <f>'5 VALORACIÓN DEL CONTROL'!I97</f>
        <v>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v>
      </c>
      <c r="H39" s="544" t="str">
        <f>'5 VALORACIÓN DEL CONTROL'!P97</f>
        <v>Diario</v>
      </c>
      <c r="I39" s="544">
        <f>'5 VALORACIÓN DEL CONTROL'!S97</f>
        <v>0.4</v>
      </c>
      <c r="J39" s="654" t="str">
        <f>'6 MAPA CALOR RESIDUAL'!G22</f>
        <v>Alto</v>
      </c>
      <c r="K39" s="652" t="str">
        <f>'8 MAPA RIESGOS'!P22</f>
        <v>Reducir</v>
      </c>
      <c r="L39" s="533" t="s">
        <v>47</v>
      </c>
      <c r="M39" s="554" t="s">
        <v>92</v>
      </c>
      <c r="N39" s="470"/>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row>
    <row r="40" spans="1:104" s="452" customFormat="1" ht="243.75" customHeight="1" x14ac:dyDescent="0.3">
      <c r="A40" s="542" t="s">
        <v>91</v>
      </c>
      <c r="B40" s="542" t="s">
        <v>86</v>
      </c>
      <c r="C40" s="658"/>
      <c r="D40" s="658"/>
      <c r="E40" s="658"/>
      <c r="F40" s="538">
        <f>'5 VALORACIÓN DEL CONTROL'!E98</f>
        <v>2</v>
      </c>
      <c r="G40" s="553" t="str">
        <f>'5 VALORACIÓN DEL CONTROL'!I98</f>
        <v>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v>
      </c>
      <c r="H40" s="544" t="str">
        <f>'5 VALORACIÓN DEL CONTROL'!P98</f>
        <v>Anual</v>
      </c>
      <c r="I40" s="544">
        <f>'5 VALORACIÓN DEL CONTROL'!S98</f>
        <v>0.4</v>
      </c>
      <c r="J40" s="659"/>
      <c r="K40" s="658"/>
      <c r="L40" s="533" t="s">
        <v>93</v>
      </c>
      <c r="M40" s="535" t="s">
        <v>94</v>
      </c>
      <c r="N40" s="470"/>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2"/>
      <c r="CY40" s="62"/>
      <c r="CZ40" s="62"/>
    </row>
    <row r="41" spans="1:104" s="452" customFormat="1" ht="243.75" customHeight="1" x14ac:dyDescent="0.3">
      <c r="A41" s="542" t="s">
        <v>91</v>
      </c>
      <c r="B41" s="542" t="s">
        <v>86</v>
      </c>
      <c r="C41" s="658"/>
      <c r="D41" s="658"/>
      <c r="E41" s="658"/>
      <c r="F41" s="538">
        <f>'5 VALORACIÓN DEL CONTROL'!E99</f>
        <v>3</v>
      </c>
      <c r="G41" s="553" t="str">
        <f>'5 VALORACIÓN DEL CONTROL'!I99</f>
        <v>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v>
      </c>
      <c r="H41" s="544" t="str">
        <f>'5 VALORACIÓN DEL CONTROL'!P99</f>
        <v>Mensual</v>
      </c>
      <c r="I41" s="544">
        <f>'5 VALORACIÓN DEL CONTROL'!S99</f>
        <v>0.4</v>
      </c>
      <c r="J41" s="659"/>
      <c r="K41" s="658"/>
      <c r="L41" s="533" t="s">
        <v>87</v>
      </c>
      <c r="M41" s="535" t="s">
        <v>95</v>
      </c>
      <c r="N41" s="470"/>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2"/>
      <c r="CY41" s="62"/>
      <c r="CZ41" s="62"/>
    </row>
    <row r="42" spans="1:104" s="452" customFormat="1" ht="243.75" customHeight="1" x14ac:dyDescent="0.3">
      <c r="A42" s="542" t="str">
        <f>'2 CONTEXTO E IDENTIFICACIÓN'!A23</f>
        <v>R2GE</v>
      </c>
      <c r="B42" s="542" t="s">
        <v>86</v>
      </c>
      <c r="C42" s="653"/>
      <c r="D42" s="653"/>
      <c r="E42" s="653"/>
      <c r="F42" s="538">
        <f>'5 VALORACIÓN DEL CONTROL'!E100</f>
        <v>4</v>
      </c>
      <c r="G42" s="553" t="str">
        <f>'5 VALORACIÓN DEL CONTROL'!I100</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42" s="544" t="str">
        <f>'5 VALORACIÓN DEL CONTROL'!P100</f>
        <v>Crongrama</v>
      </c>
      <c r="I42" s="544">
        <f>'5 VALORACIÓN DEL CONTROL'!S100</f>
        <v>0.4</v>
      </c>
      <c r="J42" s="655"/>
      <c r="K42" s="653"/>
      <c r="L42" s="533" t="s">
        <v>93</v>
      </c>
      <c r="M42" s="535" t="s">
        <v>96</v>
      </c>
      <c r="N42" s="470"/>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row>
    <row r="43" spans="1:104" s="452" customFormat="1" ht="243.75" customHeight="1" x14ac:dyDescent="0.3">
      <c r="A43" s="542" t="str">
        <f>'2 CONTEXTO E IDENTIFICACIÓN'!A24</f>
        <v>R3GE</v>
      </c>
      <c r="B43" s="542" t="s">
        <v>86</v>
      </c>
      <c r="C43" s="542"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D43" s="543" t="s">
        <v>25</v>
      </c>
      <c r="E43" s="542" t="str">
        <f>'4 MAPA CALOR INHERENTE'!E23</f>
        <v>Alto</v>
      </c>
      <c r="F43" s="538">
        <f>'5 VALORACIÓN DEL CONTROL'!E103</f>
        <v>1</v>
      </c>
      <c r="G43" s="553" t="str">
        <f>'5 VALORACIÓN DEL CONTROL'!I103</f>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H43" s="544" t="str">
        <f>'5 VALORACIÓN DEL CONTROL'!P103</f>
        <v>Crongrama</v>
      </c>
      <c r="I43" s="544">
        <f>'5 VALORACIÓN DEL CONTROL'!S103</f>
        <v>0.4</v>
      </c>
      <c r="J43" s="545" t="str">
        <f>'6 MAPA CALOR RESIDUAL'!G23</f>
        <v>Alto</v>
      </c>
      <c r="K43" s="543" t="str">
        <f>'8 MAPA RIESGOS'!P23</f>
        <v>Reducir</v>
      </c>
      <c r="L43" s="533" t="s">
        <v>93</v>
      </c>
      <c r="M43" s="535" t="s">
        <v>97</v>
      </c>
      <c r="N43" s="470"/>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row>
    <row r="44" spans="1:104" s="452" customFormat="1" ht="243.75" customHeight="1" x14ac:dyDescent="0.3">
      <c r="A44" s="542" t="s">
        <v>98</v>
      </c>
      <c r="B44" s="542" t="s">
        <v>99</v>
      </c>
      <c r="C44" s="652"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D44" s="652" t="s">
        <v>25</v>
      </c>
      <c r="E44" s="652" t="str">
        <f>'4 MAPA CALOR INHERENTE'!E24</f>
        <v>Moderado</v>
      </c>
      <c r="F44" s="538">
        <f>'5 VALORACIÓN DEL CONTROL'!E109</f>
        <v>1</v>
      </c>
      <c r="G44" s="553" t="str">
        <f>'5 VALORACIÓN DEL CONTROL'!I109</f>
        <v>El líder de gestión documental   verifica   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v>
      </c>
      <c r="H44" s="544" t="str">
        <f>'5 VALORACIÓN DEL CONTROL'!P109</f>
        <v>Semestral</v>
      </c>
      <c r="I44" s="544">
        <f>'5 VALORACIÓN DEL CONTROL'!S109</f>
        <v>0.4</v>
      </c>
      <c r="J44" s="654" t="str">
        <f>'6 MAPA CALOR RESIDUAL'!G24</f>
        <v>Bajo</v>
      </c>
      <c r="K44" s="652" t="str">
        <f>'8 MAPA RIESGOS'!P24</f>
        <v>Aceptar</v>
      </c>
      <c r="L44" s="533" t="s">
        <v>100</v>
      </c>
      <c r="M44" s="535" t="s">
        <v>101</v>
      </c>
      <c r="N44" s="470"/>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row>
    <row r="45" spans="1:104" s="452" customFormat="1" ht="243.75" customHeight="1" x14ac:dyDescent="0.3">
      <c r="A45" s="542" t="s">
        <v>98</v>
      </c>
      <c r="B45" s="542" t="s">
        <v>99</v>
      </c>
      <c r="C45" s="658"/>
      <c r="D45" s="658"/>
      <c r="E45" s="658"/>
      <c r="F45" s="538">
        <f>'5 VALORACIÓN DEL CONTROL'!E110</f>
        <v>2</v>
      </c>
      <c r="G45" s="553" t="str">
        <f>'5 VALORACIÓN DEL CONTROL'!I110</f>
        <v>El líder de gestión documental   verifica   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v>
      </c>
      <c r="H45" s="544" t="str">
        <f>'5 VALORACIÓN DEL CONTROL'!P110</f>
        <v>Anual</v>
      </c>
      <c r="I45" s="544">
        <f>'5 VALORACIÓN DEL CONTROL'!S110</f>
        <v>0.4</v>
      </c>
      <c r="J45" s="659"/>
      <c r="K45" s="658"/>
      <c r="L45" s="533" t="s">
        <v>102</v>
      </c>
      <c r="M45" s="535" t="s">
        <v>77</v>
      </c>
      <c r="N45" s="470"/>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row>
    <row r="46" spans="1:104" s="452" customFormat="1" ht="243.75" customHeight="1" x14ac:dyDescent="0.3">
      <c r="A46" s="542" t="str">
        <f>'2 CONTEXTO E IDENTIFICACIÓN'!A25</f>
        <v>R1GD</v>
      </c>
      <c r="B46" s="542" t="s">
        <v>99</v>
      </c>
      <c r="C46" s="653"/>
      <c r="D46" s="653"/>
      <c r="E46" s="653"/>
      <c r="F46" s="538">
        <f>'5 VALORACIÓN DEL CONTROL'!E111</f>
        <v>3</v>
      </c>
      <c r="G46" s="553" t="str">
        <f>'5 VALORACIÓN DEL CONTROL'!I111</f>
        <v>El líder de gestión documental   verifica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v>
      </c>
      <c r="H46" s="544" t="str">
        <f>'5 VALORACIÓN DEL CONTROL'!P111</f>
        <v>Cada vez que se Requiera</v>
      </c>
      <c r="I46" s="544">
        <f>'5 VALORACIÓN DEL CONTROL'!S111</f>
        <v>0.4</v>
      </c>
      <c r="J46" s="655"/>
      <c r="K46" s="653"/>
      <c r="L46" s="533" t="s">
        <v>103</v>
      </c>
      <c r="M46" s="535" t="s">
        <v>77</v>
      </c>
      <c r="N46" s="470"/>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row>
    <row r="47" spans="1:104" s="452" customFormat="1" ht="243.75" customHeight="1" x14ac:dyDescent="0.3">
      <c r="A47" s="542" t="s">
        <v>104</v>
      </c>
      <c r="B47" s="542" t="s">
        <v>105</v>
      </c>
      <c r="C47" s="652"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D47" s="652" t="s">
        <v>25</v>
      </c>
      <c r="E47" s="652" t="str">
        <f>'4 MAPA CALOR INHERENTE'!E25</f>
        <v>Moderado</v>
      </c>
      <c r="F47" s="538">
        <f>'5 VALORACIÓN DEL CONTROL'!E115</f>
        <v>1</v>
      </c>
      <c r="G47" s="553" t="str">
        <f>'5 VALORACIÓN DEL CONTROL'!I115</f>
        <v>El almacenista general  verifica  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v>
      </c>
      <c r="H47" s="544" t="str">
        <f>'5 VALORACIÓN DEL CONTROL'!P115</f>
        <v>Anual</v>
      </c>
      <c r="I47" s="544">
        <f>'5 VALORACIÓN DEL CONTROL'!S115</f>
        <v>0.4</v>
      </c>
      <c r="J47" s="654" t="str">
        <f>'6 MAPA CALOR RESIDUAL'!G25</f>
        <v>Bajo</v>
      </c>
      <c r="K47" s="652" t="str">
        <f>'8 MAPA RIESGOS'!P25</f>
        <v>Aceptar</v>
      </c>
      <c r="L47" s="533" t="s">
        <v>106</v>
      </c>
      <c r="M47" s="535" t="s">
        <v>77</v>
      </c>
      <c r="N47" s="470"/>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row>
    <row r="48" spans="1:104" s="452" customFormat="1" ht="243.75" customHeight="1" x14ac:dyDescent="0.3">
      <c r="A48" s="542" t="s">
        <v>104</v>
      </c>
      <c r="B48" s="542" t="s">
        <v>105</v>
      </c>
      <c r="C48" s="658"/>
      <c r="D48" s="658"/>
      <c r="E48" s="658"/>
      <c r="F48" s="538">
        <f>'5 VALORACIÓN DEL CONTROL'!E116</f>
        <v>2</v>
      </c>
      <c r="G48" s="553" t="str">
        <f>'5 VALORACIÓN DEL CONTROL'!I116</f>
        <v>El almacenista general  verifica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v>
      </c>
      <c r="H48" s="544" t="str">
        <f>'5 VALORACIÓN DEL CONTROL'!P116</f>
        <v>Semestral</v>
      </c>
      <c r="I48" s="544">
        <f>'5 VALORACIÓN DEL CONTROL'!S116</f>
        <v>0.4</v>
      </c>
      <c r="J48" s="659"/>
      <c r="K48" s="658"/>
      <c r="L48" s="533" t="s">
        <v>107</v>
      </c>
      <c r="M48" s="535" t="s">
        <v>77</v>
      </c>
      <c r="N48" s="470"/>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row>
    <row r="49" spans="1:104" s="452" customFormat="1" ht="243.75" customHeight="1" x14ac:dyDescent="0.3">
      <c r="A49" s="542" t="str">
        <f>'2 CONTEXTO E IDENTIFICACIÓN'!A26</f>
        <v>R1GRF</v>
      </c>
      <c r="B49" s="542" t="s">
        <v>105</v>
      </c>
      <c r="C49" s="653"/>
      <c r="D49" s="653"/>
      <c r="E49" s="653"/>
      <c r="F49" s="538">
        <f>'5 VALORACIÓN DEL CONTROL'!E117</f>
        <v>3</v>
      </c>
      <c r="G49" s="553" t="str">
        <f>'5 VALORACIÓN DEL CONTROL'!I117</f>
        <v>El almacenista general  verifica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v>
      </c>
      <c r="H49" s="544" t="str">
        <f>'5 VALORACIÓN DEL CONTROL'!P117</f>
        <v>Trimestral</v>
      </c>
      <c r="I49" s="544">
        <f>'5 VALORACIÓN DEL CONTROL'!S117</f>
        <v>0.4</v>
      </c>
      <c r="J49" s="655"/>
      <c r="K49" s="653"/>
      <c r="L49" s="533" t="s">
        <v>108</v>
      </c>
      <c r="M49" s="535" t="s">
        <v>109</v>
      </c>
      <c r="N49" s="470"/>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2"/>
      <c r="CY49" s="62"/>
      <c r="CZ49" s="62"/>
    </row>
    <row r="50" spans="1:104" s="452" customFormat="1" ht="243.75" customHeight="1" x14ac:dyDescent="0.3">
      <c r="A50" s="542" t="str">
        <f>'2 CONTEXTO E IDENTIFICACIÓN'!A27</f>
        <v>R1GT</v>
      </c>
      <c r="B50" s="542" t="s">
        <v>110</v>
      </c>
      <c r="C50" s="542"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D50" s="543" t="s">
        <v>25</v>
      </c>
      <c r="E50" s="542" t="str">
        <f>'4 MAPA CALOR INHERENTE'!E26</f>
        <v>Moderado</v>
      </c>
      <c r="F50" s="538">
        <f>'5 VALORACIÓN DEL CONTROL'!E121</f>
        <v>1</v>
      </c>
      <c r="G50" s="553" t="str">
        <f>'5 VALORACIÓN DEL CONTROL'!I121</f>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H50" s="544" t="str">
        <f>'5 VALORACIÓN DEL CONTROL'!P121</f>
        <v>Cada vez que se Requiera</v>
      </c>
      <c r="I50" s="544">
        <f>'5 VALORACIÓN DEL CONTROL'!S121</f>
        <v>0.3</v>
      </c>
      <c r="J50" s="545" t="str">
        <f>'6 MAPA CALOR RESIDUAL'!G26</f>
        <v>Moderado</v>
      </c>
      <c r="K50" s="543" t="str">
        <f>'8 MAPA RIESGOS'!P26</f>
        <v>Reducir</v>
      </c>
      <c r="L50" s="533" t="s">
        <v>111</v>
      </c>
      <c r="M50" s="559" t="s">
        <v>112</v>
      </c>
      <c r="N50" s="470"/>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row>
    <row r="51" spans="1:104" s="452" customFormat="1" ht="243.75" customHeight="1" x14ac:dyDescent="0.3">
      <c r="A51" s="542" t="str">
        <f>'2 CONTEXTO E IDENTIFICACIÓN'!A28</f>
        <v>R2GT</v>
      </c>
      <c r="B51" s="542" t="s">
        <v>110</v>
      </c>
      <c r="C51" s="542" t="str">
        <f>'2 CONTEXTO E IDENTIFICACIÓN'!E28</f>
        <v>Posibilidad de afectación económica or investigaciones, demandas y/o sanciones debido falencias en el seguimiento a la ejecución contractual</v>
      </c>
      <c r="D51" s="543" t="s">
        <v>25</v>
      </c>
      <c r="E51" s="542" t="str">
        <f>'4 MAPA CALOR INHERENTE'!E27</f>
        <v>Moderado</v>
      </c>
      <c r="F51" s="538">
        <f>'5 VALORACIÓN DEL CONTROL'!E127</f>
        <v>1</v>
      </c>
      <c r="G51" s="553" t="str">
        <f>'5 VALORACIÓN DEL CONTROL'!I127</f>
        <v>El(la) Director(a) de Tecnologías y Sistemas de la Información o quien designe para apoyar la supervisión  verifica   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v>
      </c>
      <c r="H51" s="544" t="str">
        <f>'5 VALORACIÓN DEL CONTROL'!P127</f>
        <v>Mensual</v>
      </c>
      <c r="I51" s="544">
        <f>+'5 VALORACIÓN DEL CONTROL'!S127</f>
        <v>0.4</v>
      </c>
      <c r="J51" s="545" t="str">
        <f>'6 MAPA CALOR RESIDUAL'!G27</f>
        <v>Moderado</v>
      </c>
      <c r="K51" s="543" t="str">
        <f>'8 MAPA RIESGOS'!P27</f>
        <v>Reducir</v>
      </c>
      <c r="L51" s="533" t="s">
        <v>113</v>
      </c>
      <c r="M51" s="559" t="s">
        <v>114</v>
      </c>
      <c r="N51" s="470"/>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row>
    <row r="52" spans="1:104" s="452" customFormat="1" ht="243.75" customHeight="1" x14ac:dyDescent="0.3">
      <c r="A52" s="542" t="s">
        <v>115</v>
      </c>
      <c r="B52" s="542" t="s">
        <v>110</v>
      </c>
      <c r="C52" s="652"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D52" s="652" t="s">
        <v>25</v>
      </c>
      <c r="E52" s="652" t="str">
        <f>'4 MAPA CALOR INHERENTE'!E28</f>
        <v>Moderado</v>
      </c>
      <c r="F52" s="538">
        <f>'5 VALORACIÓN DEL CONTROL'!E133</f>
        <v>1</v>
      </c>
      <c r="G52" s="553" t="str">
        <f>'5 VALORACIÓN DEL CONTROL'!I133</f>
        <v>Los profesionales de la Dirección de Tecnologías y Sistemas de la Información   verifica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v>
      </c>
      <c r="H52" s="544" t="str">
        <f>+'5 VALORACIÓN DEL CONTROL'!P133</f>
        <v>Mensual</v>
      </c>
      <c r="I52" s="544">
        <f>+'5 VALORACIÓN DEL CONTROL'!S133</f>
        <v>0.4</v>
      </c>
      <c r="J52" s="654" t="str">
        <f>'6 MAPA CALOR RESIDUAL'!G28</f>
        <v>Bajo</v>
      </c>
      <c r="K52" s="652" t="str">
        <f>'8 MAPA RIESGOS'!P28</f>
        <v>Aceptar</v>
      </c>
      <c r="L52" s="533" t="s">
        <v>116</v>
      </c>
      <c r="M52" s="559" t="s">
        <v>117</v>
      </c>
      <c r="N52" s="470"/>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row>
    <row r="53" spans="1:104" s="452" customFormat="1" ht="243.75" customHeight="1" x14ac:dyDescent="0.3">
      <c r="A53" s="542" t="s">
        <v>115</v>
      </c>
      <c r="B53" s="542" t="s">
        <v>110</v>
      </c>
      <c r="C53" s="658"/>
      <c r="D53" s="658"/>
      <c r="E53" s="658"/>
      <c r="F53" s="538">
        <f>'5 VALORACIÓN DEL CONTROL'!E134</f>
        <v>2</v>
      </c>
      <c r="G53" s="553" t="str">
        <f>'5 VALORACIÓN DEL CONTROL'!I134</f>
        <v>Los profesionales de la Dirección de Tecnologías y Sistemas de la Información  validan  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v>
      </c>
      <c r="H53" s="544" t="str">
        <f>+'5 VALORACIÓN DEL CONTROL'!P134</f>
        <v>Cada vez que se Requiera</v>
      </c>
      <c r="I53" s="544">
        <f>+'5 VALORACIÓN DEL CONTROL'!S134</f>
        <v>0.4</v>
      </c>
      <c r="J53" s="659"/>
      <c r="K53" s="658"/>
      <c r="L53" s="533" t="s">
        <v>118</v>
      </c>
      <c r="M53" s="559" t="s">
        <v>119</v>
      </c>
      <c r="N53" s="470"/>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row>
    <row r="54" spans="1:104" s="452" customFormat="1" ht="243.75" customHeight="1" x14ac:dyDescent="0.3">
      <c r="A54" s="542" t="str">
        <f>'2 CONTEXTO E IDENTIFICACIÓN'!A29</f>
        <v>R3GT</v>
      </c>
      <c r="B54" s="542" t="s">
        <v>110</v>
      </c>
      <c r="C54" s="653"/>
      <c r="D54" s="653"/>
      <c r="E54" s="653"/>
      <c r="F54" s="538">
        <f>'5 VALORACIÓN DEL CONTROL'!E135</f>
        <v>3</v>
      </c>
      <c r="G54" s="553" t="str">
        <f>'5 VALORACIÓN DEL CONTROL'!I135</f>
        <v>Los profesionales de la Dirección de Tecnologías y Sistemas de la Información  validan  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H54" s="544" t="str">
        <f>+'5 VALORACIÓN DEL CONTROL'!P135</f>
        <v>Semestral</v>
      </c>
      <c r="I54" s="544">
        <f>+'5 VALORACIÓN DEL CONTROL'!S135</f>
        <v>0.4</v>
      </c>
      <c r="J54" s="655"/>
      <c r="K54" s="653"/>
      <c r="L54" s="533" t="s">
        <v>120</v>
      </c>
      <c r="M54" s="559" t="s">
        <v>121</v>
      </c>
      <c r="N54" s="470"/>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row>
    <row r="55" spans="1:104" s="452" customFormat="1" ht="243.75" customHeight="1" x14ac:dyDescent="0.3">
      <c r="A55" s="542" t="s">
        <v>122</v>
      </c>
      <c r="B55" s="542" t="s">
        <v>110</v>
      </c>
      <c r="C55" s="652"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D55" s="652" t="s">
        <v>25</v>
      </c>
      <c r="E55" s="652" t="str">
        <f>'4 MAPA CALOR INHERENTE'!E29</f>
        <v>Moderado</v>
      </c>
      <c r="F55" s="538">
        <f>'5 VALORACIÓN DEL CONTROL'!E139</f>
        <v>1</v>
      </c>
      <c r="G55" s="553" t="str">
        <f>+'5 VALORACIÓN DEL CONTROL'!I139</f>
        <v>Los profesionales de la Dirección de Tecnologías y Sistemas de la Información  validan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H55" s="544" t="str">
        <f>+'5 VALORACIÓN DEL CONTROL'!P139</f>
        <v>Anual</v>
      </c>
      <c r="I55" s="544">
        <f>+'5 VALORACIÓN DEL CONTROL'!S139</f>
        <v>0.4</v>
      </c>
      <c r="J55" s="654" t="str">
        <f>'6 MAPA CALOR RESIDUAL'!G29</f>
        <v>Bajo</v>
      </c>
      <c r="K55" s="652" t="str">
        <f>'8 MAPA RIESGOS'!P29</f>
        <v>Aceptar</v>
      </c>
      <c r="L55" s="533" t="s">
        <v>123</v>
      </c>
      <c r="M55" s="559" t="s">
        <v>124</v>
      </c>
      <c r="N55" s="470"/>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c r="CT55" s="62"/>
      <c r="CU55" s="62"/>
      <c r="CV55" s="62"/>
      <c r="CW55" s="62"/>
      <c r="CX55" s="62"/>
      <c r="CY55" s="62"/>
      <c r="CZ55" s="62"/>
    </row>
    <row r="56" spans="1:104" s="452" customFormat="1" ht="243.75" customHeight="1" x14ac:dyDescent="0.3">
      <c r="A56" s="542" t="str">
        <f>'2 CONTEXTO E IDENTIFICACIÓN'!A30</f>
        <v>R4GT</v>
      </c>
      <c r="B56" s="542" t="s">
        <v>110</v>
      </c>
      <c r="C56" s="653"/>
      <c r="D56" s="653"/>
      <c r="E56" s="653"/>
      <c r="F56" s="538">
        <f>'5 VALORACIÓN DEL CONTROL'!E140</f>
        <v>2</v>
      </c>
      <c r="G56" s="553" t="str">
        <f>+'5 VALORACIÓN DEL CONTROL'!I140</f>
        <v>Los profesionales de la Dirección de Tecnologías y Sistemas de la Información  validan  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v>
      </c>
      <c r="H56" s="544" t="str">
        <f>+'5 VALORACIÓN DEL CONTROL'!P140</f>
        <v>Cada vez que se Requiera</v>
      </c>
      <c r="I56" s="544">
        <f>+'5 VALORACIÓN DEL CONTROL'!S140</f>
        <v>0.4</v>
      </c>
      <c r="J56" s="655"/>
      <c r="K56" s="653"/>
      <c r="L56" s="533" t="s">
        <v>125</v>
      </c>
      <c r="M56" s="559" t="s">
        <v>126</v>
      </c>
      <c r="N56" s="470"/>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2"/>
      <c r="CY56" s="62"/>
      <c r="CZ56" s="62"/>
    </row>
    <row r="57" spans="1:104" s="452" customFormat="1" ht="243.75" customHeight="1" x14ac:dyDescent="0.3">
      <c r="A57" s="542" t="s">
        <v>127</v>
      </c>
      <c r="B57" s="542" t="s">
        <v>110</v>
      </c>
      <c r="C57" s="652"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D57" s="652" t="s">
        <v>25</v>
      </c>
      <c r="E57" s="652" t="str">
        <f>'4 MAPA CALOR INHERENTE'!E30</f>
        <v>Moderado</v>
      </c>
      <c r="F57" s="538">
        <f>'5 VALORACIÓN DEL CONTROL'!E145</f>
        <v>1</v>
      </c>
      <c r="G57" s="553" t="str">
        <f>+'5 VALORACIÓN DEL CONTROL'!I145</f>
        <v>El (la) Director(a) de Tecnologías y Sistemas de la Información  divulga y socializa  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H57" s="544" t="str">
        <f>+'5 VALORACIÓN DEL CONTROL'!P145</f>
        <v>Anual</v>
      </c>
      <c r="I57" s="544">
        <f>+'5 VALORACIÓN DEL CONTROL'!S145</f>
        <v>0.4</v>
      </c>
      <c r="J57" s="654" t="str">
        <f>'6 MAPA CALOR RESIDUAL'!G30</f>
        <v>Bajo</v>
      </c>
      <c r="K57" s="652" t="str">
        <f>'8 MAPA RIESGOS'!P30</f>
        <v>Aceptar</v>
      </c>
      <c r="L57" s="533" t="s">
        <v>128</v>
      </c>
      <c r="M57" s="559" t="s">
        <v>124</v>
      </c>
      <c r="N57" s="470"/>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row>
    <row r="58" spans="1:104" s="452" customFormat="1" ht="243.75" customHeight="1" x14ac:dyDescent="0.3">
      <c r="A58" s="542" t="s">
        <v>127</v>
      </c>
      <c r="B58" s="542" t="s">
        <v>110</v>
      </c>
      <c r="C58" s="658"/>
      <c r="D58" s="658"/>
      <c r="E58" s="658"/>
      <c r="F58" s="538">
        <f>'5 VALORACIÓN DEL CONTROL'!E146</f>
        <v>2</v>
      </c>
      <c r="G58" s="553" t="str">
        <f>+'5 VALORACIÓN DEL CONTROL'!I146</f>
        <v>El (la) Director(a) de Tecnologías y Sistemas de la Información  gestiona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v>
      </c>
      <c r="H58" s="544" t="str">
        <f>+'5 VALORACIÓN DEL CONTROL'!P146</f>
        <v>Cada vez que se Requiera</v>
      </c>
      <c r="I58" s="544">
        <f>+'5 VALORACIÓN DEL CONTROL'!S146</f>
        <v>0.4</v>
      </c>
      <c r="J58" s="659"/>
      <c r="K58" s="658"/>
      <c r="L58" s="533" t="s">
        <v>129</v>
      </c>
      <c r="M58" s="559" t="s">
        <v>130</v>
      </c>
      <c r="N58" s="470"/>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c r="CO58" s="62"/>
      <c r="CP58" s="62"/>
      <c r="CQ58" s="62"/>
      <c r="CR58" s="62"/>
      <c r="CS58" s="62"/>
      <c r="CT58" s="62"/>
      <c r="CU58" s="62"/>
      <c r="CV58" s="62"/>
      <c r="CW58" s="62"/>
      <c r="CX58" s="62"/>
      <c r="CY58" s="62"/>
      <c r="CZ58" s="62"/>
    </row>
    <row r="59" spans="1:104" s="452" customFormat="1" ht="243.75" customHeight="1" x14ac:dyDescent="0.3">
      <c r="A59" s="542" t="s">
        <v>127</v>
      </c>
      <c r="B59" s="542" t="s">
        <v>110</v>
      </c>
      <c r="C59" s="658"/>
      <c r="D59" s="658"/>
      <c r="E59" s="658"/>
      <c r="F59" s="538">
        <f>'5 VALORACIÓN DEL CONTROL'!E147</f>
        <v>3</v>
      </c>
      <c r="G59" s="553" t="str">
        <f>+'5 VALORACIÓN DEL CONTROL'!I147</f>
        <v>El (la) Director(a) de Tecnologías y Sistemas de la Información  socializa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v>
      </c>
      <c r="H59" s="544" t="str">
        <f>+'5 VALORACIÓN DEL CONTROL'!P147</f>
        <v>Trimestral</v>
      </c>
      <c r="I59" s="544">
        <f>+'5 VALORACIÓN DEL CONTROL'!S147</f>
        <v>0.4</v>
      </c>
      <c r="J59" s="659"/>
      <c r="K59" s="658"/>
      <c r="L59" s="533" t="s">
        <v>131</v>
      </c>
      <c r="M59" s="559" t="s">
        <v>124</v>
      </c>
      <c r="N59" s="470"/>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row>
    <row r="60" spans="1:104" s="452" customFormat="1" ht="243.75" customHeight="1" x14ac:dyDescent="0.3">
      <c r="A60" s="542" t="s">
        <v>127</v>
      </c>
      <c r="B60" s="542" t="s">
        <v>110</v>
      </c>
      <c r="C60" s="658"/>
      <c r="D60" s="658"/>
      <c r="E60" s="658"/>
      <c r="F60" s="538">
        <f>'5 VALORACIÓN DEL CONTROL'!E148</f>
        <v>4</v>
      </c>
      <c r="G60" s="553" t="str">
        <f>+'5 VALORACIÓN DEL CONTROL'!I148</f>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H60" s="544" t="str">
        <f>+'5 VALORACIÓN DEL CONTROL'!P148</f>
        <v>Cada vez que se Requiera</v>
      </c>
      <c r="I60" s="544">
        <f>+'5 VALORACIÓN DEL CONTROL'!S148</f>
        <v>0.4</v>
      </c>
      <c r="J60" s="659"/>
      <c r="K60" s="658"/>
      <c r="L60" s="533" t="s">
        <v>111</v>
      </c>
      <c r="M60" s="559" t="s">
        <v>124</v>
      </c>
      <c r="N60" s="470"/>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row>
    <row r="61" spans="1:104" s="452" customFormat="1" ht="243.75" customHeight="1" x14ac:dyDescent="0.3">
      <c r="A61" s="542" t="s">
        <v>127</v>
      </c>
      <c r="B61" s="542" t="s">
        <v>110</v>
      </c>
      <c r="C61" s="658"/>
      <c r="D61" s="658"/>
      <c r="E61" s="658"/>
      <c r="F61" s="538">
        <f>'5 VALORACIÓN DEL CONTROL'!E149</f>
        <v>5</v>
      </c>
      <c r="G61" s="553" t="str">
        <f>+'5 VALORACIÓN DEL CONTROL'!I149</f>
        <v>El profesional asignado por el (la) Director(a) de Tecnologías y Sistema de la Información  determina  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v>
      </c>
      <c r="H61" s="544" t="str">
        <f>+'5 VALORACIÓN DEL CONTROL'!P149</f>
        <v>Cada vez que se Requiera</v>
      </c>
      <c r="I61" s="544">
        <f>+'5 VALORACIÓN DEL CONTROL'!S149</f>
        <v>0.4</v>
      </c>
      <c r="J61" s="659"/>
      <c r="K61" s="658"/>
      <c r="L61" s="533" t="s">
        <v>132</v>
      </c>
      <c r="M61" s="559" t="s">
        <v>133</v>
      </c>
      <c r="N61" s="470"/>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row>
    <row r="62" spans="1:104" s="452" customFormat="1" ht="243.75" customHeight="1" x14ac:dyDescent="0.3">
      <c r="A62" s="542" t="str">
        <f>'2 CONTEXTO E IDENTIFICACIÓN'!A31</f>
        <v>R5GT</v>
      </c>
      <c r="B62" s="542" t="s">
        <v>110</v>
      </c>
      <c r="C62" s="653"/>
      <c r="D62" s="653"/>
      <c r="E62" s="653"/>
      <c r="F62" s="538">
        <f>'5 VALORACIÓN DEL CONTROL'!E150</f>
        <v>6</v>
      </c>
      <c r="G62" s="553" t="str">
        <f>+'5 VALORACIÓN DEL CONTROL'!I150</f>
        <v>El profesional asignado por el (la) Director(a) de Tecnologías y Sistema de la Información  evalúa  (planificación,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v>
      </c>
      <c r="H62" s="544" t="str">
        <f>+'5 VALORACIÓN DEL CONTROL'!P150</f>
        <v>Cada vez que se Requiera</v>
      </c>
      <c r="I62" s="544">
        <f>+'5 VALORACIÓN DEL CONTROL'!S150</f>
        <v>0.4</v>
      </c>
      <c r="J62" s="655"/>
      <c r="K62" s="653"/>
      <c r="L62" s="533" t="s">
        <v>134</v>
      </c>
      <c r="M62" s="559" t="s">
        <v>133</v>
      </c>
      <c r="N62" s="470"/>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row>
    <row r="63" spans="1:104" s="452" customFormat="1" ht="243.75" customHeight="1" x14ac:dyDescent="0.3">
      <c r="A63" s="542" t="str">
        <f>'2 CONTEXTO E IDENTIFICACIÓN'!A32</f>
        <v>R6GT</v>
      </c>
      <c r="B63" s="542" t="s">
        <v>110</v>
      </c>
      <c r="C63" s="542"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D63" s="543" t="s">
        <v>25</v>
      </c>
      <c r="E63" s="542" t="str">
        <f>'4 MAPA CALOR INHERENTE'!E31</f>
        <v>Moderado</v>
      </c>
      <c r="F63" s="538">
        <f>+'5 VALORACIÓN DEL CONTROL'!E151</f>
        <v>1</v>
      </c>
      <c r="G63" s="553" t="str">
        <f>+'5 VALORACIÓN DEL CONTROL'!I151</f>
        <v>El (la) Director(a) de Tecnologías y Sistemas de la Información   divulga y socializa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H63" s="544" t="str">
        <f>+'5 VALORACIÓN DEL CONTROL'!P151</f>
        <v>Anual</v>
      </c>
      <c r="I63" s="544">
        <f>+'5 VALORACIÓN DEL CONTROL'!S151</f>
        <v>0.3</v>
      </c>
      <c r="J63" s="545" t="str">
        <f>'6 MAPA CALOR RESIDUAL'!G31</f>
        <v>Moderado</v>
      </c>
      <c r="K63" s="543" t="str">
        <f>'8 MAPA RIESGOS'!P31</f>
        <v>Reducir</v>
      </c>
      <c r="L63" s="533" t="s">
        <v>128</v>
      </c>
      <c r="M63" s="559" t="s">
        <v>133</v>
      </c>
      <c r="N63" s="470"/>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row>
    <row r="64" spans="1:104" s="452" customFormat="1" ht="243.75" customHeight="1" x14ac:dyDescent="0.3">
      <c r="A64" s="542" t="str">
        <f>'2 CONTEXTO E IDENTIFICACIÓN'!A33</f>
        <v>R7GT</v>
      </c>
      <c r="B64" s="542" t="s">
        <v>110</v>
      </c>
      <c r="C64" s="542"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D64" s="543" t="s">
        <v>25</v>
      </c>
      <c r="E64" s="542" t="str">
        <f>'4 MAPA CALOR INHERENTE'!E32</f>
        <v>Moderado</v>
      </c>
      <c r="F64" s="538">
        <f>+'5 VALORACIÓN DEL CONTROL'!E157</f>
        <v>1</v>
      </c>
      <c r="G64" s="553" t="str">
        <f>+'5 VALORACIÓN DEL CONTROL'!I157</f>
        <v>El (la) Director(a) de Tecnologías y Sistemas de la Información   convoca y lidera   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v>
      </c>
      <c r="H64" s="544" t="str">
        <f>+'5 VALORACIÓN DEL CONTROL'!P157</f>
        <v>Cada vez que se Requiera</v>
      </c>
      <c r="I64" s="544">
        <f>+'5 VALORACIÓN DEL CONTROL'!S157</f>
        <v>0.4</v>
      </c>
      <c r="J64" s="545" t="str">
        <f>'6 MAPA CALOR RESIDUAL'!G32</f>
        <v>Moderado</v>
      </c>
      <c r="K64" s="543" t="str">
        <f>'8 MAPA RIESGOS'!P32</f>
        <v>Reducir</v>
      </c>
      <c r="L64" s="533" t="s">
        <v>135</v>
      </c>
      <c r="M64" s="559" t="s">
        <v>136</v>
      </c>
      <c r="N64" s="470"/>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row>
    <row r="65" spans="1:104" s="452" customFormat="1" ht="243.75" customHeight="1" x14ac:dyDescent="0.3">
      <c r="A65" s="542" t="s">
        <v>137</v>
      </c>
      <c r="B65" s="542" t="s">
        <v>138</v>
      </c>
      <c r="C65" s="652" t="str">
        <f>'2 CONTEXTO E IDENTIFICACIÓN'!E34</f>
        <v>Posibilidad de afectación reputacional por no contar con el fenecimiento de la cuenta en la vigencia  debido a la identificación, clasificación y registro de información contable en rubros y cuantías que no correspondan</v>
      </c>
      <c r="D65" s="652" t="s">
        <v>25</v>
      </c>
      <c r="E65" s="652" t="str">
        <f>'4 MAPA CALOR INHERENTE'!E33</f>
        <v>Moderado</v>
      </c>
      <c r="F65" s="538">
        <f>+'5 VALORACIÓN DEL CONTROL'!E163</f>
        <v>1</v>
      </c>
      <c r="G65" s="553" t="str">
        <f>+'5 VALORACIÓN DEL CONTROL'!I163</f>
        <v>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v>
      </c>
      <c r="H65" s="544" t="str">
        <f>+'5 VALORACIÓN DEL CONTROL'!P163</f>
        <v>Mensual</v>
      </c>
      <c r="I65" s="544">
        <f>+'5 VALORACIÓN DEL CONTROL'!S163</f>
        <v>0.4</v>
      </c>
      <c r="J65" s="654" t="str">
        <f>'6 MAPA CALOR RESIDUAL'!G33</f>
        <v>Bajo</v>
      </c>
      <c r="K65" s="652" t="str">
        <f>'8 MAPA RIESGOS'!P33</f>
        <v>Aceptar</v>
      </c>
      <c r="L65" s="533" t="s">
        <v>139</v>
      </c>
      <c r="M65" s="535" t="s">
        <v>140</v>
      </c>
      <c r="N65" s="470"/>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row>
    <row r="66" spans="1:104" s="452" customFormat="1" ht="243.75" customHeight="1" x14ac:dyDescent="0.3">
      <c r="A66" s="542" t="str">
        <f>'2 CONTEXTO E IDENTIFICACIÓN'!A34</f>
        <v>R1GF</v>
      </c>
      <c r="B66" s="542" t="s">
        <v>138</v>
      </c>
      <c r="C66" s="653"/>
      <c r="D66" s="653"/>
      <c r="E66" s="653"/>
      <c r="F66" s="538">
        <f>+'5 VALORACIÓN DEL CONTROL'!E164</f>
        <v>2</v>
      </c>
      <c r="G66" s="553" t="str">
        <f>+'5 VALORACIÓN DEL CONTROL'!I164</f>
        <v>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v>
      </c>
      <c r="H66" s="544" t="str">
        <f>+'5 VALORACIÓN DEL CONTROL'!P164</f>
        <v>Mensual</v>
      </c>
      <c r="I66" s="544">
        <f>+'5 VALORACIÓN DEL CONTROL'!S164</f>
        <v>0.3</v>
      </c>
      <c r="J66" s="655"/>
      <c r="K66" s="653"/>
      <c r="L66" s="533" t="s">
        <v>141</v>
      </c>
      <c r="M66" s="535" t="s">
        <v>142</v>
      </c>
      <c r="N66" s="470"/>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row>
    <row r="67" spans="1:104" s="452" customFormat="1" ht="243.75" customHeight="1" x14ac:dyDescent="0.3">
      <c r="A67" s="542" t="str">
        <f>'2 CONTEXTO E IDENTIFICACIÓN'!A35</f>
        <v>R2GF</v>
      </c>
      <c r="B67" s="542" t="s">
        <v>138</v>
      </c>
      <c r="C67" s="542" t="str">
        <f>'2 CONTEXTO E IDENTIFICACIÓN'!E35</f>
        <v>Posibilidad de afectación económica por sanciones o multas de entes de control o demandas de terceros  debido a la realización de pagos indebidos</v>
      </c>
      <c r="D67" s="543" t="s">
        <v>25</v>
      </c>
      <c r="E67" s="542" t="str">
        <f>'4 MAPA CALOR INHERENTE'!E34</f>
        <v>Moderado</v>
      </c>
      <c r="F67" s="538">
        <f>+'5 VALORACIÓN DEL CONTROL'!E169</f>
        <v>1</v>
      </c>
      <c r="G67" s="553" t="str">
        <f>+'5 VALORACIÓN DEL CONTROL'!I169</f>
        <v>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v>
      </c>
      <c r="H67" s="544" t="str">
        <f>+'5 VALORACIÓN DEL CONTROL'!P169</f>
        <v>Mensual</v>
      </c>
      <c r="I67" s="544">
        <f>+'5 VALORACIÓN DEL CONTROL'!S169</f>
        <v>0.4</v>
      </c>
      <c r="J67" s="545" t="str">
        <f>'6 MAPA CALOR RESIDUAL'!G34</f>
        <v>Moderado</v>
      </c>
      <c r="K67" s="543" t="str">
        <f>'8 MAPA RIESGOS'!P34</f>
        <v>Reducir</v>
      </c>
      <c r="L67" s="533" t="s">
        <v>143</v>
      </c>
      <c r="M67" s="535" t="s">
        <v>144</v>
      </c>
      <c r="N67" s="470"/>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row>
    <row r="68" spans="1:104" s="452" customFormat="1" ht="243.75" customHeight="1" x14ac:dyDescent="0.3">
      <c r="A68" s="542" t="str">
        <f>'2 CONTEXTO E IDENTIFICACIÓN'!A36</f>
        <v>R3GF</v>
      </c>
      <c r="B68" s="542" t="s">
        <v>138</v>
      </c>
      <c r="C68" s="542"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D68" s="543" t="s">
        <v>25</v>
      </c>
      <c r="E68" s="542" t="str">
        <f>'4 MAPA CALOR INHERENTE'!E35</f>
        <v>Moderado</v>
      </c>
      <c r="F68" s="538">
        <f>+'5 VALORACIÓN DEL CONTROL'!E175</f>
        <v>1</v>
      </c>
      <c r="G68" s="553" t="str">
        <f>+'5 VALORACIÓN DEL CONTROL'!I175</f>
        <v>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v>
      </c>
      <c r="H68" s="544" t="str">
        <f>+'5 VALORACIÓN DEL CONTROL'!P175</f>
        <v>Cada vez que se Requiera</v>
      </c>
      <c r="I68" s="544">
        <f>+'5 VALORACIÓN DEL CONTROL'!S175</f>
        <v>0.4</v>
      </c>
      <c r="J68" s="545" t="str">
        <f>'6 MAPA CALOR RESIDUAL'!G35</f>
        <v>Moderado</v>
      </c>
      <c r="K68" s="543" t="str">
        <f>'8 MAPA RIESGOS'!P35</f>
        <v>Reducir</v>
      </c>
      <c r="L68" s="533" t="s">
        <v>145</v>
      </c>
      <c r="M68" s="535" t="s">
        <v>144</v>
      </c>
      <c r="N68" s="470"/>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row>
    <row r="69" spans="1:104" s="452" customFormat="1" ht="243.75" customHeight="1" x14ac:dyDescent="0.3">
      <c r="A69" s="542" t="s">
        <v>146</v>
      </c>
      <c r="B69" s="542" t="s">
        <v>147</v>
      </c>
      <c r="C69" s="652"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D69" s="652" t="s">
        <v>25</v>
      </c>
      <c r="E69" s="652" t="str">
        <f>'4 MAPA CALOR INHERENTE'!E36</f>
        <v>Alto</v>
      </c>
      <c r="F69" s="538">
        <f>+'5 VALORACIÓN DEL CONTROL'!E181</f>
        <v>1</v>
      </c>
      <c r="G69" s="553" t="str">
        <f>+'5 VALORACIÓN DEL CONTROL'!I181</f>
        <v>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v>
      </c>
      <c r="H69" s="544" t="str">
        <f>+'5 VALORACIÓN DEL CONTROL'!P181</f>
        <v>Cada vez que se Requiera</v>
      </c>
      <c r="I69" s="544">
        <f>+'5 VALORACIÓN DEL CONTROL'!S181</f>
        <v>0.4</v>
      </c>
      <c r="J69" s="654" t="str">
        <f>'6 MAPA CALOR RESIDUAL'!G36</f>
        <v>Alto</v>
      </c>
      <c r="K69" s="652" t="str">
        <f>'8 MAPA RIESGOS'!P36</f>
        <v>Reducir</v>
      </c>
      <c r="L69" s="533" t="s">
        <v>148</v>
      </c>
      <c r="M69" s="535" t="s">
        <v>149</v>
      </c>
      <c r="N69" s="470"/>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row>
    <row r="70" spans="1:104" s="452" customFormat="1" ht="243.75" customHeight="1" x14ac:dyDescent="0.3">
      <c r="A70" s="542" t="str">
        <f>'2 CONTEXTO E IDENTIFICACIÓN'!A37</f>
        <v>R1GCT</v>
      </c>
      <c r="B70" s="542" t="s">
        <v>147</v>
      </c>
      <c r="C70" s="653"/>
      <c r="D70" s="653"/>
      <c r="E70" s="653"/>
      <c r="F70" s="538">
        <f>+'5 VALORACIÓN DEL CONTROL'!E182</f>
        <v>2</v>
      </c>
      <c r="G70" s="553" t="str">
        <f>+'5 VALORACIÓN DEL CONTROL'!I182</f>
        <v>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v>
      </c>
      <c r="H70" s="544" t="str">
        <f>+'5 VALORACIÓN DEL CONTROL'!P182</f>
        <v>Cada vez que se Requiera</v>
      </c>
      <c r="I70" s="544">
        <f>+'5 VALORACIÓN DEL CONTROL'!S182</f>
        <v>0.4</v>
      </c>
      <c r="J70" s="655"/>
      <c r="K70" s="653"/>
      <c r="L70" s="533" t="s">
        <v>150</v>
      </c>
      <c r="M70" s="535" t="s">
        <v>149</v>
      </c>
      <c r="N70" s="470"/>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row>
    <row r="71" spans="1:104" s="452" customFormat="1" ht="243.75" customHeight="1" x14ac:dyDescent="0.3">
      <c r="A71" s="542" t="str">
        <f>'2 CONTEXTO E IDENTIFICACIÓN'!A38</f>
        <v>R2GCT</v>
      </c>
      <c r="B71" s="542" t="s">
        <v>147</v>
      </c>
      <c r="C71" s="542" t="str">
        <f>'2 CONTEXTO E IDENTIFICACIÓN'!E38</f>
        <v>Posibilidad de afectación reputacional y económica  por pasivos exigibles debido a liquidación extemporánea de los contratos fuera de los plazos acordados en el contrato o los establecidos por la ley</v>
      </c>
      <c r="D71" s="543" t="s">
        <v>25</v>
      </c>
      <c r="E71" s="542" t="str">
        <f>'4 MAPA CALOR INHERENTE'!E37</f>
        <v>Extremo</v>
      </c>
      <c r="F71" s="538">
        <f>+'5 VALORACIÓN DEL CONTROL'!E187</f>
        <v>1</v>
      </c>
      <c r="G71" s="553" t="str">
        <f>+'5 VALORACIÓN DEL CONTROL'!I187</f>
        <v>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v>
      </c>
      <c r="H71" s="544" t="str">
        <f>+'5 VALORACIÓN DEL CONTROL'!P187</f>
        <v>Trimestral</v>
      </c>
      <c r="I71" s="544">
        <f>+'5 VALORACIÓN DEL CONTROL'!S187</f>
        <v>0.4</v>
      </c>
      <c r="J71" s="545" t="str">
        <f>'6 MAPA CALOR RESIDUAL'!G37</f>
        <v>Extremo</v>
      </c>
      <c r="K71" s="543" t="str">
        <f>'8 MAPA RIESGOS'!P37</f>
        <v>Reducir</v>
      </c>
      <c r="L71" s="533" t="s">
        <v>151</v>
      </c>
      <c r="M71" s="535" t="s">
        <v>152</v>
      </c>
      <c r="N71" s="470"/>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row>
    <row r="72" spans="1:104" s="452" customFormat="1" ht="243.75" customHeight="1" x14ac:dyDescent="0.3">
      <c r="A72" s="542" t="str">
        <f>'2 CONTEXTO E IDENTIFICACIÓN'!A39</f>
        <v>R3GCT</v>
      </c>
      <c r="B72" s="542" t="s">
        <v>147</v>
      </c>
      <c r="C72" s="542"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D72" s="543" t="s">
        <v>25</v>
      </c>
      <c r="E72" s="542" t="str">
        <f>'4 MAPA CALOR INHERENTE'!E38</f>
        <v>Alto</v>
      </c>
      <c r="F72" s="538">
        <f>+'5 VALORACIÓN DEL CONTROL'!E193</f>
        <v>1</v>
      </c>
      <c r="G72" s="553" t="str">
        <f>+'5 VALORACIÓN DEL CONTROL'!I193</f>
        <v>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v>
      </c>
      <c r="H72" s="544" t="str">
        <f>+'5 VALORACIÓN DEL CONTROL'!P193</f>
        <v>Mensual</v>
      </c>
      <c r="I72" s="544">
        <f>+'5 VALORACIÓN DEL CONTROL'!S193</f>
        <v>0.4</v>
      </c>
      <c r="J72" s="545" t="str">
        <f>'6 MAPA CALOR RESIDUAL'!G38</f>
        <v>Alto</v>
      </c>
      <c r="K72" s="543" t="str">
        <f>'8 MAPA RIESGOS'!P38</f>
        <v>Reducir</v>
      </c>
      <c r="L72" s="533" t="s">
        <v>153</v>
      </c>
      <c r="M72" s="535" t="s">
        <v>154</v>
      </c>
      <c r="N72" s="470"/>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row>
    <row r="73" spans="1:104" s="452" customFormat="1" ht="243.75" customHeight="1" x14ac:dyDescent="0.3">
      <c r="A73" s="542" t="s">
        <v>155</v>
      </c>
      <c r="B73" s="542" t="s">
        <v>147</v>
      </c>
      <c r="C73" s="652" t="str">
        <f>'2 CONTEXTO E IDENTIFICACIÓN'!E40</f>
        <v xml:space="preserve">Posibilidad de afectación reputacional y económica por sanciones o multas de entes de control  debido a demoras en la adquisicion de los bienes y servicios requeridos </v>
      </c>
      <c r="D73" s="652" t="s">
        <v>25</v>
      </c>
      <c r="E73" s="652" t="str">
        <f>'4 MAPA CALOR INHERENTE'!E39</f>
        <v>Extremo</v>
      </c>
      <c r="F73" s="538">
        <f>+'5 VALORACIÓN DEL CONTROL'!E199</f>
        <v>1</v>
      </c>
      <c r="G73" s="553" t="str">
        <f>+'5 VALORACIÓN DEL CONTROL'!I199</f>
        <v>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v>
      </c>
      <c r="H73" s="544" t="str">
        <f>+'5 VALORACIÓN DEL CONTROL'!P199</f>
        <v>Mensual</v>
      </c>
      <c r="I73" s="544">
        <f>+'5 VALORACIÓN DEL CONTROL'!S199</f>
        <v>0.4</v>
      </c>
      <c r="J73" s="654" t="str">
        <f>'6 MAPA CALOR RESIDUAL'!G39</f>
        <v>Extremo</v>
      </c>
      <c r="K73" s="652" t="str">
        <f>'8 MAPA RIESGOS'!P39</f>
        <v>Reducir</v>
      </c>
      <c r="L73" s="533" t="s">
        <v>156</v>
      </c>
      <c r="M73" s="535" t="s">
        <v>157</v>
      </c>
      <c r="N73" s="470"/>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row>
    <row r="74" spans="1:104" s="452" customFormat="1" ht="243.75" customHeight="1" x14ac:dyDescent="0.3">
      <c r="A74" s="542" t="str">
        <f>'2 CONTEXTO E IDENTIFICACIÓN'!A40</f>
        <v>R4GCT</v>
      </c>
      <c r="B74" s="542" t="s">
        <v>147</v>
      </c>
      <c r="C74" s="653"/>
      <c r="D74" s="653"/>
      <c r="E74" s="653"/>
      <c r="F74" s="538">
        <f>+'5 VALORACIÓN DEL CONTROL'!E200</f>
        <v>2</v>
      </c>
      <c r="G74" s="553" t="str">
        <f>+'5 VALORACIÓN DEL CONTROL'!I200</f>
        <v>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v>
      </c>
      <c r="H74" s="544" t="str">
        <f>+'5 VALORACIÓN DEL CONTROL'!P200</f>
        <v>Mensual</v>
      </c>
      <c r="I74" s="544">
        <f>+'5 VALORACIÓN DEL CONTROL'!S200</f>
        <v>0.4</v>
      </c>
      <c r="J74" s="655"/>
      <c r="K74" s="653"/>
      <c r="L74" s="533" t="s">
        <v>158</v>
      </c>
      <c r="M74" s="535" t="s">
        <v>159</v>
      </c>
      <c r="N74" s="470"/>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row>
    <row r="75" spans="1:104" s="452" customFormat="1" ht="243.75" customHeight="1" x14ac:dyDescent="0.3">
      <c r="A75" s="542" t="str">
        <f>'2 CONTEXTO E IDENTIFICACIÓN'!A41</f>
        <v>R5GCT</v>
      </c>
      <c r="B75" s="542" t="s">
        <v>147</v>
      </c>
      <c r="C75" s="542" t="str">
        <f>'2 CONTEXTO E IDENTIFICACIÓN'!E41</f>
        <v xml:space="preserve">Posibilidad de afectación reputacional y económica por multa y/o sancion o de un ente de control  y/o quejas de un grupo de valor  debido al incumplimiento en la ejecucion de los contratos </v>
      </c>
      <c r="D75" s="543" t="s">
        <v>25</v>
      </c>
      <c r="E75" s="542" t="str">
        <f>'4 MAPA CALOR INHERENTE'!E40</f>
        <v>Extremo</v>
      </c>
      <c r="F75" s="538">
        <f>+'5 VALORACIÓN DEL CONTROL'!E205</f>
        <v>1</v>
      </c>
      <c r="G75" s="553" t="str">
        <f>+'5 VALORACIÓN DEL CONTROL'!I205</f>
        <v>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v>
      </c>
      <c r="H75" s="544" t="str">
        <f>+'5 VALORACIÓN DEL CONTROL'!P205</f>
        <v>Semestral</v>
      </c>
      <c r="I75" s="544">
        <f>+'5 VALORACIÓN DEL CONTROL'!S205</f>
        <v>0.4</v>
      </c>
      <c r="J75" s="545" t="str">
        <f>'6 MAPA CALOR RESIDUAL'!G40</f>
        <v>Extremo</v>
      </c>
      <c r="K75" s="543" t="str">
        <f>'8 MAPA RIESGOS'!P40</f>
        <v>Reducir</v>
      </c>
      <c r="L75" s="533" t="s">
        <v>160</v>
      </c>
      <c r="M75" s="535" t="s">
        <v>161</v>
      </c>
      <c r="N75" s="470"/>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row>
    <row r="76" spans="1:104" s="452" customFormat="1" ht="243.75" customHeight="1" x14ac:dyDescent="0.3">
      <c r="A76" s="542" t="s">
        <v>162</v>
      </c>
      <c r="B76" s="542" t="s">
        <v>163</v>
      </c>
      <c r="C76" s="652" t="str">
        <f>'2 CONTEXTO E IDENTIFICACIÓN'!E42</f>
        <v>Posibilidad de afectación reputacional por sanciones administrativas  debido al incumplimiento en la respuesta a requerimientos asociados a los procesos judiciales y acciones constitucionales</v>
      </c>
      <c r="D76" s="652" t="s">
        <v>25</v>
      </c>
      <c r="E76" s="652" t="str">
        <f>'4 MAPA CALOR INHERENTE'!E41</f>
        <v>Extremo</v>
      </c>
      <c r="F76" s="538">
        <f>+'5 VALORACIÓN DEL CONTROL'!E211</f>
        <v>1</v>
      </c>
      <c r="G76" s="553" t="str">
        <f>+'5 VALORACIÓN DEL CONTROL'!I211</f>
        <v>Los abogados designados de dar contestación a las acciones constitucionales (tutelas)  realizan  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v>
      </c>
      <c r="H76" s="544" t="str">
        <f>+'5 VALORACIÓN DEL CONTROL'!P211</f>
        <v>Diario</v>
      </c>
      <c r="I76" s="544">
        <f>+'5 VALORACIÓN DEL CONTROL'!S211</f>
        <v>0.4</v>
      </c>
      <c r="J76" s="654" t="str">
        <f>'6 MAPA CALOR RESIDUAL'!G41</f>
        <v>Extremo</v>
      </c>
      <c r="K76" s="652" t="str">
        <f>'8 MAPA RIESGOS'!P41</f>
        <v>Reducir</v>
      </c>
      <c r="L76" s="533" t="s">
        <v>164</v>
      </c>
      <c r="M76" s="535" t="s">
        <v>161</v>
      </c>
      <c r="N76" s="470"/>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row>
    <row r="77" spans="1:104" s="452" customFormat="1" ht="243.75" customHeight="1" x14ac:dyDescent="0.3">
      <c r="A77" s="542" t="str">
        <f>'2 CONTEXTO E IDENTIFICACIÓN'!A42</f>
        <v>R1GJ</v>
      </c>
      <c r="B77" s="542" t="s">
        <v>163</v>
      </c>
      <c r="C77" s="653"/>
      <c r="D77" s="653"/>
      <c r="E77" s="653"/>
      <c r="F77" s="538">
        <f>+'5 VALORACIÓN DEL CONTROL'!E212</f>
        <v>2</v>
      </c>
      <c r="G77" s="553" t="str">
        <f>+'5 VALORACIÓN DEL CONTROL'!I212</f>
        <v>Los abogados designados de dar contestación a los procesos judiciales  realizarán  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v>
      </c>
      <c r="H77" s="544" t="str">
        <f>+'5 VALORACIÓN DEL CONTROL'!P212</f>
        <v>Diario</v>
      </c>
      <c r="I77" s="544">
        <f>+'5 VALORACIÓN DEL CONTROL'!S212</f>
        <v>0.4</v>
      </c>
      <c r="J77" s="655"/>
      <c r="K77" s="653"/>
      <c r="L77" s="533" t="s">
        <v>165</v>
      </c>
      <c r="M77" s="535" t="s">
        <v>166</v>
      </c>
      <c r="N77" s="470"/>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row>
    <row r="78" spans="1:104" s="452" customFormat="1" ht="243.75" customHeight="1" x14ac:dyDescent="0.3">
      <c r="A78" s="542" t="s">
        <v>167</v>
      </c>
      <c r="B78" s="542" t="s">
        <v>168</v>
      </c>
      <c r="C78" s="652"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D78" s="652" t="s">
        <v>25</v>
      </c>
      <c r="E78" s="652" t="str">
        <f>'4 MAPA CALOR INHERENTE'!E42</f>
        <v>Moderado</v>
      </c>
      <c r="F78" s="538">
        <f>+'5 VALORACIÓN DEL CONTROL'!E217</f>
        <v>1</v>
      </c>
      <c r="G78" s="553" t="str">
        <f>+'5 VALORACIÓN DEL CONTROL'!I217</f>
        <v>Los responsables asignados   gestionan  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v>
      </c>
      <c r="H78" s="544" t="str">
        <f>+'5 VALORACIÓN DEL CONTROL'!P217</f>
        <v>Cada vez que se Requiera</v>
      </c>
      <c r="I78" s="544">
        <f>+'5 VALORACIÓN DEL CONTROL'!S217</f>
        <v>0.4</v>
      </c>
      <c r="J78" s="654" t="str">
        <f>'6 MAPA CALOR RESIDUAL'!G42</f>
        <v>Moderado</v>
      </c>
      <c r="K78" s="652" t="str">
        <f>'8 MAPA RIESGOS'!P42</f>
        <v>Reducir</v>
      </c>
      <c r="L78" s="533" t="s">
        <v>169</v>
      </c>
      <c r="M78" s="535" t="s">
        <v>170</v>
      </c>
      <c r="N78" s="470"/>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row>
    <row r="79" spans="1:104" s="452" customFormat="1" ht="243.75" customHeight="1" x14ac:dyDescent="0.3">
      <c r="A79" s="542" t="str">
        <f>'2 CONTEXTO E IDENTIFICACIÓN'!A43</f>
        <v>R1GI</v>
      </c>
      <c r="B79" s="542" t="s">
        <v>168</v>
      </c>
      <c r="C79" s="653"/>
      <c r="D79" s="653"/>
      <c r="E79" s="653"/>
      <c r="F79" s="538">
        <f>+'5 VALORACIÓN DEL CONTROL'!E218</f>
        <v>2</v>
      </c>
      <c r="G79" s="553" t="str">
        <f>+'5 VALORACIÓN DEL CONTROL'!I218</f>
        <v>Los responsables asignados   verifican  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v>
      </c>
      <c r="H79" s="544" t="str">
        <f>+'5 VALORACIÓN DEL CONTROL'!P218</f>
        <v>Cada vez que se Requiera</v>
      </c>
      <c r="I79" s="544">
        <f>+'5 VALORACIÓN DEL CONTROL'!S218</f>
        <v>0.4</v>
      </c>
      <c r="J79" s="655"/>
      <c r="K79" s="653"/>
      <c r="L79" s="533" t="s">
        <v>171</v>
      </c>
      <c r="M79" s="535" t="s">
        <v>172</v>
      </c>
      <c r="N79" s="470"/>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row>
    <row r="80" spans="1:104" s="452" customFormat="1" ht="243.75" customHeight="1" x14ac:dyDescent="0.3">
      <c r="A80" s="542" t="s">
        <v>173</v>
      </c>
      <c r="B80" s="542" t="s">
        <v>174</v>
      </c>
      <c r="C80" s="652" t="str">
        <f>'2 CONTEXTO E IDENTIFICACIÓN'!E44</f>
        <v>Posibilidad de afectación reputacional por hallazgos a la Entidad por parte de entes de control  debido al incumplimiento y/o inoportuna emisión de los informes de ley contemplados en el Plan Anual de Auditoria</v>
      </c>
      <c r="D80" s="652" t="s">
        <v>25</v>
      </c>
      <c r="E80" s="652" t="str">
        <f>'4 MAPA CALOR INHERENTE'!E43</f>
        <v>Alto</v>
      </c>
      <c r="F80" s="538">
        <f>+'5 VALORACIÓN DEL CONTROL'!E223</f>
        <v>1</v>
      </c>
      <c r="G80" s="553" t="str">
        <f>+'5 VALORACIÓN DEL CONTROL'!I223</f>
        <v>El Jefe de la Oficina de Control Interno  verifica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v>
      </c>
      <c r="H80" s="544" t="str">
        <f>+'5 VALORACIÓN DEL CONTROL'!P223</f>
        <v>Mensual</v>
      </c>
      <c r="I80" s="544">
        <f>+'5 VALORACIÓN DEL CONTROL'!S223</f>
        <v>0.4</v>
      </c>
      <c r="J80" s="654" t="str">
        <f>'6 MAPA CALOR RESIDUAL'!G43</f>
        <v>Alto</v>
      </c>
      <c r="K80" s="652" t="str">
        <f>'8 MAPA RIESGOS'!P43</f>
        <v>Reducir</v>
      </c>
      <c r="L80" s="564" t="s">
        <v>175</v>
      </c>
      <c r="M80" s="535" t="s">
        <v>144</v>
      </c>
      <c r="N80" s="470"/>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row>
    <row r="81" spans="1:104" s="452" customFormat="1" ht="243.75" customHeight="1" x14ac:dyDescent="0.3">
      <c r="A81" s="542" t="str">
        <f>'2 CONTEXTO E IDENTIFICACIÓN'!A44</f>
        <v>R1SM</v>
      </c>
      <c r="B81" s="542" t="s">
        <v>174</v>
      </c>
      <c r="C81" s="653"/>
      <c r="D81" s="653"/>
      <c r="E81" s="653"/>
      <c r="F81" s="538">
        <f>+'5 VALORACIÓN DEL CONTROL'!E224</f>
        <v>2</v>
      </c>
      <c r="G81" s="553" t="str">
        <f>+'5 VALORACIÓN DEL CONTROL'!I224</f>
        <v>El profesional designado por la Jefatura  verifica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v>
      </c>
      <c r="H81" s="544" t="str">
        <f>+'5 VALORACIÓN DEL CONTROL'!P224</f>
        <v>Mensual</v>
      </c>
      <c r="I81" s="544">
        <f>+'5 VALORACIÓN DEL CONTROL'!S224</f>
        <v>0.4</v>
      </c>
      <c r="J81" s="655"/>
      <c r="K81" s="653"/>
      <c r="L81" s="564" t="s">
        <v>176</v>
      </c>
      <c r="M81" s="535" t="s">
        <v>144</v>
      </c>
      <c r="N81" s="470"/>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row>
    <row r="82" spans="1:104" s="452" customFormat="1" ht="243.75" customHeight="1" x14ac:dyDescent="0.3">
      <c r="A82" s="542" t="s">
        <v>177</v>
      </c>
      <c r="B82" s="542" t="s">
        <v>174</v>
      </c>
      <c r="C82" s="652"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D82" s="652" t="s">
        <v>25</v>
      </c>
      <c r="E82" s="652" t="str">
        <f>'4 MAPA CALOR INHERENTE'!E44</f>
        <v>Alto</v>
      </c>
      <c r="F82" s="538">
        <f>+'5 VALORACIÓN DEL CONTROL'!E229</f>
        <v>1</v>
      </c>
      <c r="G82" s="553" t="str">
        <f>+'5 VALORACIÓN DEL CONTROL'!I229</f>
        <v>"El jefe de la Oficina de Control Interno previo a la reunión de apertura  revisa  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v>
      </c>
      <c r="H82" s="544" t="str">
        <f>+'5 VALORACIÓN DEL CONTROL'!P229</f>
        <v>Cada vez que se Requiera</v>
      </c>
      <c r="I82" s="544">
        <f>+'5 VALORACIÓN DEL CONTROL'!S229</f>
        <v>0.4</v>
      </c>
      <c r="J82" s="654" t="str">
        <f>'6 MAPA CALOR RESIDUAL'!G44</f>
        <v>Alto</v>
      </c>
      <c r="K82" s="652" t="str">
        <f>'8 MAPA RIESGOS'!P44</f>
        <v>Reducir</v>
      </c>
      <c r="L82" s="564" t="s">
        <v>178</v>
      </c>
      <c r="M82" s="535" t="s">
        <v>179</v>
      </c>
      <c r="N82" s="470"/>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row>
    <row r="83" spans="1:104" s="452" customFormat="1" ht="243.75" customHeight="1" x14ac:dyDescent="0.3">
      <c r="A83" s="542" t="str">
        <f>'2 CONTEXTO E IDENTIFICACIÓN'!A45</f>
        <v>R2SM</v>
      </c>
      <c r="B83" s="542" t="s">
        <v>174</v>
      </c>
      <c r="C83" s="653"/>
      <c r="D83" s="653"/>
      <c r="E83" s="653"/>
      <c r="F83" s="538">
        <f>+'5 VALORACIÓN DEL CONTROL'!E230</f>
        <v>2</v>
      </c>
      <c r="G83" s="553" t="str">
        <f>+'5 VALORACIÓN DEL CONTROL'!I230</f>
        <v>El Jefe de la Oficina de Control Interno  revisa  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v>
      </c>
      <c r="H83" s="544" t="str">
        <f>+'5 VALORACIÓN DEL CONTROL'!P230</f>
        <v>Cada vez que se Requiera</v>
      </c>
      <c r="I83" s="544">
        <f>+'5 VALORACIÓN DEL CONTROL'!S230</f>
        <v>0.4</v>
      </c>
      <c r="J83" s="655"/>
      <c r="K83" s="653"/>
      <c r="L83" s="564" t="s">
        <v>180</v>
      </c>
      <c r="M83" s="535" t="s">
        <v>144</v>
      </c>
      <c r="N83" s="470"/>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row>
    <row r="84" spans="1:104" s="452" customFormat="1" ht="243.75" customHeight="1" x14ac:dyDescent="0.3">
      <c r="A84" s="542" t="s">
        <v>181</v>
      </c>
      <c r="B84" s="542" t="s">
        <v>182</v>
      </c>
      <c r="C84" s="652" t="str">
        <f>'2 CONTEXTO E IDENTIFICACIÓN'!E46</f>
        <v>Posibilidad de afectación reputacional y económica por sanciones y/o multas de entes de control y/o demandas debido al ingreso tardío, incompleto o con errores de las novedades administrativas al aplicativo de nómina.</v>
      </c>
      <c r="D84" s="652" t="s">
        <v>25</v>
      </c>
      <c r="E84" s="652" t="str">
        <f>'4 MAPA CALOR INHERENTE'!E45</f>
        <v>Alto</v>
      </c>
      <c r="F84" s="538">
        <f>+'5 VALORACIÓN DEL CONTROL'!E235</f>
        <v>1</v>
      </c>
      <c r="G84" s="553" t="str">
        <f>+'5 VALORACIÓN DEL CONTROL'!I235</f>
        <v>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v>
      </c>
      <c r="H84" s="544" t="str">
        <f>+'5 VALORACIÓN DEL CONTROL'!P235</f>
        <v>Mensual</v>
      </c>
      <c r="I84" s="544">
        <f>+'5 VALORACIÓN DEL CONTROL'!S235</f>
        <v>0.4</v>
      </c>
      <c r="J84" s="654" t="str">
        <f>'6 MAPA CALOR RESIDUAL'!G45</f>
        <v>Moderado</v>
      </c>
      <c r="K84" s="652" t="str">
        <f>'8 MAPA RIESGOS'!P45</f>
        <v>Reducir</v>
      </c>
      <c r="L84" s="533" t="s">
        <v>183</v>
      </c>
      <c r="M84" s="535" t="s">
        <v>144</v>
      </c>
      <c r="N84" s="470"/>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row>
    <row r="85" spans="1:104" s="452" customFormat="1" ht="243.75" customHeight="1" x14ac:dyDescent="0.3">
      <c r="A85" s="542" t="str">
        <f>'2 CONTEXTO E IDENTIFICACIÓN'!A46</f>
        <v>R1GH</v>
      </c>
      <c r="B85" s="542" t="s">
        <v>182</v>
      </c>
      <c r="C85" s="653"/>
      <c r="D85" s="653"/>
      <c r="E85" s="653"/>
      <c r="F85" s="538">
        <f>+'5 VALORACIÓN DEL CONTROL'!E236</f>
        <v>2</v>
      </c>
      <c r="G85" s="553" t="str">
        <f>+'5 VALORACIÓN DEL CONTROL'!I236</f>
        <v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v>
      </c>
      <c r="H85" s="544" t="str">
        <f>+'5 VALORACIÓN DEL CONTROL'!P236</f>
        <v>Mensual</v>
      </c>
      <c r="I85" s="544">
        <f>+'5 VALORACIÓN DEL CONTROL'!S236</f>
        <v>0.25</v>
      </c>
      <c r="J85" s="655"/>
      <c r="K85" s="653"/>
      <c r="L85" s="533" t="s">
        <v>184</v>
      </c>
      <c r="M85" s="535" t="s">
        <v>185</v>
      </c>
      <c r="N85" s="470"/>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row>
    <row r="86" spans="1:104" s="452" customFormat="1" ht="243.75" customHeight="1" x14ac:dyDescent="0.3">
      <c r="A86" s="542" t="str">
        <f>'2 CONTEXTO E IDENTIFICACIÓN'!A47</f>
        <v>R2GH</v>
      </c>
      <c r="B86" s="542" t="s">
        <v>182</v>
      </c>
      <c r="C86" s="542" t="str">
        <f>'2 CONTEXTO E IDENTIFICACIÓN'!E47</f>
        <v>Posibilidad de afectación reputacional y económica por sanciones y/o multas de entes de control y/o demandas debido a fallas en el seguimiento a la ejecución de las actividades programadas en Plan de Trabajo de SGSST</v>
      </c>
      <c r="D86" s="543" t="s">
        <v>25</v>
      </c>
      <c r="E86" s="542" t="str">
        <f>'4 MAPA CALOR INHERENTE'!E46</f>
        <v>Alto</v>
      </c>
      <c r="F86" s="538">
        <f>+'5 VALORACIÓN DEL CONTROL'!E241</f>
        <v>1</v>
      </c>
      <c r="G86" s="553" t="str">
        <f>+'5 VALORACIÓN DEL CONTROL'!I241</f>
        <v>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v>
      </c>
      <c r="H86" s="544" t="str">
        <f>+'5 VALORACIÓN DEL CONTROL'!P241</f>
        <v>Trimestral</v>
      </c>
      <c r="I86" s="544">
        <f>+'5 VALORACIÓN DEL CONTROL'!S241</f>
        <v>0.4</v>
      </c>
      <c r="J86" s="545" t="str">
        <f>'6 MAPA CALOR RESIDUAL'!G46</f>
        <v>Alto</v>
      </c>
      <c r="K86" s="543" t="str">
        <f>'8 MAPA RIESGOS'!P46</f>
        <v>Reducir</v>
      </c>
      <c r="L86" s="533" t="s">
        <v>186</v>
      </c>
      <c r="M86" s="535" t="s">
        <v>187</v>
      </c>
      <c r="N86" s="470"/>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row>
    <row r="87" spans="1:104" s="452" customFormat="1" ht="243.75" customHeight="1" x14ac:dyDescent="0.3">
      <c r="A87" s="542" t="str">
        <f>'2 CONTEXTO E IDENTIFICACIÓN'!A48</f>
        <v>R3GH</v>
      </c>
      <c r="B87" s="542" t="s">
        <v>182</v>
      </c>
      <c r="C87" s="542" t="str">
        <f>'2 CONTEXTO E IDENTIFICACIÓN'!E48</f>
        <v>Posibilidad de afectación reputacional por sanciones de entes de control debido al incumplimiento en la ejecución del Plan Estratégico del Talento Humano</v>
      </c>
      <c r="D87" s="543" t="s">
        <v>25</v>
      </c>
      <c r="E87" s="542" t="str">
        <f>'4 MAPA CALOR INHERENTE'!E47</f>
        <v>Moderado</v>
      </c>
      <c r="F87" s="538">
        <f>+'5 VALORACIÓN DEL CONTROL'!E247</f>
        <v>1</v>
      </c>
      <c r="G87" s="553" t="str">
        <f>+'5 VALORACIÓN DEL CONTROL'!I247</f>
        <v>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v>
      </c>
      <c r="H87" s="544" t="str">
        <f>+'5 VALORACIÓN DEL CONTROL'!P247</f>
        <v>Trimestral</v>
      </c>
      <c r="I87" s="544">
        <f>+'5 VALORACIÓN DEL CONTROL'!S247</f>
        <v>0.4</v>
      </c>
      <c r="J87" s="545" t="str">
        <f>'6 MAPA CALOR RESIDUAL'!G47</f>
        <v>Moderado</v>
      </c>
      <c r="K87" s="543" t="str">
        <f>'8 MAPA RIESGOS'!P47</f>
        <v>Reducir</v>
      </c>
      <c r="L87" s="533" t="s">
        <v>188</v>
      </c>
      <c r="M87" s="535" t="s">
        <v>187</v>
      </c>
      <c r="N87" s="567"/>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row>
    <row r="88" spans="1:104" s="452" customFormat="1" ht="243.75" customHeight="1" x14ac:dyDescent="0.3">
      <c r="A88" s="542" t="str">
        <f>'2 CONTEXTO E IDENTIFICACIÓN'!A49</f>
        <v>R4GH</v>
      </c>
      <c r="B88" s="542" t="s">
        <v>182</v>
      </c>
      <c r="C88" s="542" t="str">
        <f>'2 CONTEXTO E IDENTIFICACIÓN'!E49</f>
        <v>Posibilidad de afectación reputacional por sanciones de entes de control o quejas de un grupo de valor debido a fallas en la planeacion de la estrategia del plan de cultura de integridad</v>
      </c>
      <c r="D88" s="543" t="s">
        <v>25</v>
      </c>
      <c r="E88" s="542" t="str">
        <f>'4 MAPA CALOR INHERENTE'!E48</f>
        <v>Moderado</v>
      </c>
      <c r="F88" s="538">
        <f>+'5 VALORACIÓN DEL CONTROL'!E253</f>
        <v>1</v>
      </c>
      <c r="G88" s="553" t="str">
        <f>+'5 VALORACIÓN DEL CONTROL'!I253</f>
        <v>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v>
      </c>
      <c r="H88" s="544" t="str">
        <f>+'5 VALORACIÓN DEL CONTROL'!P253</f>
        <v>Anual</v>
      </c>
      <c r="I88" s="544">
        <f>+'5 VALORACIÓN DEL CONTROL'!S253</f>
        <v>0.4</v>
      </c>
      <c r="J88" s="545" t="str">
        <f>'6 MAPA CALOR RESIDUAL'!G48</f>
        <v>Moderado</v>
      </c>
      <c r="K88" s="543" t="str">
        <f>'8 MAPA RIESGOS'!P48</f>
        <v>Reducir</v>
      </c>
      <c r="L88" s="533" t="s">
        <v>47</v>
      </c>
      <c r="M88" s="560" t="s">
        <v>189</v>
      </c>
      <c r="N88" s="566" t="s">
        <v>190</v>
      </c>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row>
    <row r="89" spans="1:104" s="452" customFormat="1" ht="243.75" customHeight="1" x14ac:dyDescent="0.3">
      <c r="A89" s="542" t="s">
        <v>191</v>
      </c>
      <c r="B89" s="542" t="s">
        <v>192</v>
      </c>
      <c r="C89" s="652"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D89" s="652" t="s">
        <v>25</v>
      </c>
      <c r="E89" s="652" t="str">
        <f>'4 MAPA CALOR INHERENTE'!E49</f>
        <v>Moderado</v>
      </c>
      <c r="F89" s="538">
        <f>+'5 VALORACIÓN DEL CONTROL'!E259</f>
        <v>1</v>
      </c>
      <c r="G89" s="553" t="str">
        <f>+'5 VALORACIÓN DEL CONTROL'!I259</f>
        <v>Los directores de Prevención y de Seguridad  monitorea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v>
      </c>
      <c r="H89" s="544" t="str">
        <f>+'5 VALORACIÓN DEL CONTROL'!P259</f>
        <v>Mensual</v>
      </c>
      <c r="I89" s="544">
        <f>+'5 VALORACIÓN DEL CONTROL'!S259</f>
        <v>0.4</v>
      </c>
      <c r="J89" s="654" t="str">
        <f>'6 MAPA CALOR RESIDUAL'!G49</f>
        <v>Moderado</v>
      </c>
      <c r="K89" s="652" t="str">
        <f>'8 MAPA RIESGOS'!P49</f>
        <v>Reducir</v>
      </c>
      <c r="L89" s="533" t="s">
        <v>193</v>
      </c>
      <c r="M89" s="535" t="s">
        <v>187</v>
      </c>
      <c r="N89" s="568"/>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row>
    <row r="90" spans="1:104" s="452" customFormat="1" ht="243.75" customHeight="1" x14ac:dyDescent="0.3">
      <c r="A90" s="542" t="str">
        <f>'2 CONTEXTO E IDENTIFICACIÓN'!A50</f>
        <v>R1GS</v>
      </c>
      <c r="B90" s="542" t="s">
        <v>192</v>
      </c>
      <c r="C90" s="653"/>
      <c r="D90" s="653"/>
      <c r="E90" s="653"/>
      <c r="F90" s="538">
        <f>+'5 VALORACIÓN DEL CONTROL'!E260</f>
        <v>2</v>
      </c>
      <c r="G90" s="553" t="str">
        <f>+'5 VALORACIÓN DEL CONTROL'!I260</f>
        <v>El líder del proceso  valida  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v>
      </c>
      <c r="H90" s="544" t="str">
        <f>+'5 VALORACIÓN DEL CONTROL'!P260</f>
        <v>Trimestral</v>
      </c>
      <c r="I90" s="544">
        <f>+'5 VALORACIÓN DEL CONTROL'!S260</f>
        <v>0.4</v>
      </c>
      <c r="J90" s="655"/>
      <c r="K90" s="653"/>
      <c r="L90" s="533" t="s">
        <v>194</v>
      </c>
      <c r="M90" s="535" t="s">
        <v>187</v>
      </c>
      <c r="N90" s="470"/>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row>
    <row r="91" spans="1:104" s="452" customFormat="1" ht="243.75" customHeight="1" x14ac:dyDescent="0.3">
      <c r="A91" s="542" t="str">
        <f>'2 CONTEXTO E IDENTIFICACIÓN'!A51</f>
        <v>R2GS</v>
      </c>
      <c r="B91" s="542" t="s">
        <v>192</v>
      </c>
      <c r="C91" s="542" t="str">
        <f>'2 CONTEXTO E IDENTIFICACIÓN'!E51</f>
        <v>Posibilidad de afectación reputacional y económica por sobrecostos en  recursos técnicos y humanos debido al desconocimiento de las actividades a desarrollar al interior del proceso</v>
      </c>
      <c r="D91" s="543" t="s">
        <v>25</v>
      </c>
      <c r="E91" s="542" t="str">
        <f>'4 MAPA CALOR INHERENTE'!E50</f>
        <v>Moderado</v>
      </c>
      <c r="F91" s="538">
        <f>+'5 VALORACIÓN DEL CONTROL'!E265</f>
        <v>1</v>
      </c>
      <c r="G91" s="553" t="str">
        <f>+'5 VALORACIÓN DEL CONTROL'!I265</f>
        <v>El líder del proceso  gestiona  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v>
      </c>
      <c r="H91" s="544" t="str">
        <f>+'5 VALORACIÓN DEL CONTROL'!P265</f>
        <v>Semestral</v>
      </c>
      <c r="I91" s="544">
        <f>+'5 VALORACIÓN DEL CONTROL'!S265</f>
        <v>0.4</v>
      </c>
      <c r="J91" s="545" t="str">
        <f>'6 MAPA CALOR RESIDUAL'!G50</f>
        <v>Moderado</v>
      </c>
      <c r="K91" s="543" t="str">
        <f>'8 MAPA RIESGOS'!P50</f>
        <v>Reducir</v>
      </c>
      <c r="L91" s="533" t="s">
        <v>195</v>
      </c>
      <c r="M91" s="535" t="s">
        <v>187</v>
      </c>
      <c r="N91" s="470"/>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row>
    <row r="92" spans="1:104" s="452" customFormat="1" ht="243.75" customHeight="1" x14ac:dyDescent="0.3">
      <c r="A92" s="542" t="str">
        <f>'2 CONTEXTO E IDENTIFICACIÓN'!A52</f>
        <v>R3GS</v>
      </c>
      <c r="B92" s="542" t="s">
        <v>192</v>
      </c>
      <c r="C92" s="542" t="str">
        <f>'2 CONTEXTO E IDENTIFICACIÓN'!E52</f>
        <v>Posibilidad de afectación reputacional por deficiente atención a los usuarios de los bienes y servicios del proceso debido a la falta de capacitación</v>
      </c>
      <c r="D92" s="543" t="s">
        <v>25</v>
      </c>
      <c r="E92" s="542" t="str">
        <f>'4 MAPA CALOR INHERENTE'!E51</f>
        <v>Moderado</v>
      </c>
      <c r="F92" s="538">
        <f>+'5 VALORACIÓN DEL CONTROL'!E271</f>
        <v>1</v>
      </c>
      <c r="G92" s="553" t="str">
        <f>+'5 VALORACIÓN DEL CONTROL'!I271</f>
        <v>Los directores de Prevención y Seguridad  programan y gestionan  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v>
      </c>
      <c r="H92" s="544" t="str">
        <f>+'5 VALORACIÓN DEL CONTROL'!P271</f>
        <v>Semestral</v>
      </c>
      <c r="I92" s="544">
        <f>+'5 VALORACIÓN DEL CONTROL'!S271</f>
        <v>0.4</v>
      </c>
      <c r="J92" s="545" t="str">
        <f>'6 MAPA CALOR RESIDUAL'!G51</f>
        <v>Moderado</v>
      </c>
      <c r="K92" s="543" t="str">
        <f>'8 MAPA RIESGOS'!P51</f>
        <v>Reducir</v>
      </c>
      <c r="L92" s="533" t="s">
        <v>196</v>
      </c>
      <c r="M92" s="551" t="s">
        <v>197</v>
      </c>
      <c r="N92" s="470"/>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row>
    <row r="93" spans="1:104" s="62" customFormat="1" ht="243.75" customHeight="1" x14ac:dyDescent="0.3">
      <c r="A93" s="542" t="s">
        <v>198</v>
      </c>
      <c r="B93" s="542" t="s">
        <v>192</v>
      </c>
      <c r="C93" s="652" t="str">
        <f>'2 CONTEXTO E IDENTIFICACIÓN'!E53</f>
        <v>Posibilidad de afectación reputacional y económica por demandas o extralimitación de funciones de servidores debido al inadecuado acompañamiento a las manifestaciones, movilizaciones, eventos o aglomeraciones</v>
      </c>
      <c r="D93" s="652" t="s">
        <v>25</v>
      </c>
      <c r="E93" s="652" t="str">
        <f>'4 MAPA CALOR INHERENTE'!E52</f>
        <v>Moderado</v>
      </c>
      <c r="F93" s="538">
        <f>+'5 VALORACIÓN DEL CONTROL'!E277</f>
        <v>1</v>
      </c>
      <c r="G93" s="553" t="str">
        <f>+'5 VALORACIÓN DEL CONTROL'!I277</f>
        <v>El líder del proceso o el que este delegue  revisa  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v>
      </c>
      <c r="H93" s="544" t="str">
        <f>+'5 VALORACIÓN DEL CONTROL'!P277</f>
        <v>Anual</v>
      </c>
      <c r="I93" s="544">
        <f>+'5 VALORACIÓN DEL CONTROL'!S277</f>
        <v>0.3</v>
      </c>
      <c r="J93" s="654" t="str">
        <f>'6 MAPA CALOR RESIDUAL'!G52</f>
        <v>Moderado</v>
      </c>
      <c r="K93" s="652" t="str">
        <f>'8 MAPA RIESGOS'!P52</f>
        <v>Reducir</v>
      </c>
      <c r="L93" s="533" t="s">
        <v>199</v>
      </c>
      <c r="M93" s="535" t="s">
        <v>187</v>
      </c>
      <c r="N93" s="470"/>
    </row>
    <row r="94" spans="1:104" ht="243.75" customHeight="1" x14ac:dyDescent="0.3">
      <c r="A94" s="542" t="str">
        <f>'2 CONTEXTO E IDENTIFICACIÓN'!A53</f>
        <v>R4GS</v>
      </c>
      <c r="B94" s="542" t="s">
        <v>192</v>
      </c>
      <c r="C94" s="653"/>
      <c r="D94" s="653"/>
      <c r="E94" s="653"/>
      <c r="F94" s="538">
        <f>+'5 VALORACIÓN DEL CONTROL'!E278</f>
        <v>2</v>
      </c>
      <c r="G94" s="553" t="str">
        <f>+'5 VALORACIÓN DEL CONTROL'!I278</f>
        <v>El líder del proceso o el que este delegue  revisa  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v>
      </c>
      <c r="H94" s="544" t="str">
        <f>+'5 VALORACIÓN DEL CONTROL'!P278</f>
        <v>Trimestral</v>
      </c>
      <c r="I94" s="544">
        <f>+'5 VALORACIÓN DEL CONTROL'!S278</f>
        <v>0.3</v>
      </c>
      <c r="J94" s="655"/>
      <c r="K94" s="653"/>
      <c r="L94" s="533" t="s">
        <v>200</v>
      </c>
      <c r="M94" s="535" t="s">
        <v>187</v>
      </c>
      <c r="N94" s="470"/>
    </row>
    <row r="95" spans="1:104" ht="243.75" customHeight="1" x14ac:dyDescent="0.3">
      <c r="A95" s="542" t="str">
        <f>'2 CONTEXTO E IDENTIFICACIÓN'!A54</f>
        <v>R1AB</v>
      </c>
      <c r="B95" s="542" t="s">
        <v>201</v>
      </c>
      <c r="C95" s="542"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D95" s="543" t="s">
        <v>25</v>
      </c>
      <c r="E95" s="542" t="str">
        <f>'4 MAPA CALOR INHERENTE'!E53</f>
        <v>Alto</v>
      </c>
      <c r="F95" s="538">
        <f>+'5 VALORACIÓN DEL CONTROL'!E283</f>
        <v>1</v>
      </c>
      <c r="G95" s="553" t="str">
        <f>+'5 VALORACIÓN DEL CONTROL'!I283</f>
        <v>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v>
      </c>
      <c r="H95" s="544" t="str">
        <f>+'5 VALORACIÓN DEL CONTROL'!P283</f>
        <v>Programación</v>
      </c>
      <c r="I95" s="544">
        <f>+'5 VALORACIÓN DEL CONTROL'!S283</f>
        <v>0.4</v>
      </c>
      <c r="J95" s="545" t="str">
        <f>'6 MAPA CALOR RESIDUAL'!G53</f>
        <v>Alto</v>
      </c>
      <c r="K95" s="543" t="str">
        <f>'8 MAPA RIESGOS'!P53</f>
        <v>Reducir</v>
      </c>
      <c r="L95" s="533" t="s">
        <v>202</v>
      </c>
      <c r="M95" s="535" t="s">
        <v>187</v>
      </c>
      <c r="N95" s="470"/>
    </row>
    <row r="96" spans="1:104" ht="243.75" customHeight="1" x14ac:dyDescent="0.3">
      <c r="A96" s="542" t="str">
        <f>'2 CONTEXTO E IDENTIFICACIÓN'!A55</f>
        <v>R2AB</v>
      </c>
      <c r="B96" s="542" t="s">
        <v>201</v>
      </c>
      <c r="C96" s="542" t="str">
        <f>'2 CONTEXTO E IDENTIFICACIÓN'!E55</f>
        <v xml:space="preserve">Posibilidad de afectación económica por sanciones o multas de entes de control   debido a la reclamación de los siniestros fuera de los tiempos establecidos en los que no opere la prescripción   </v>
      </c>
      <c r="D96" s="543" t="s">
        <v>25</v>
      </c>
      <c r="E96" s="542" t="str">
        <f>'4 MAPA CALOR INHERENTE'!E54</f>
        <v>Alto</v>
      </c>
      <c r="F96" s="538">
        <f>+'5 VALORACIÓN DEL CONTROL'!E289</f>
        <v>1</v>
      </c>
      <c r="G96" s="553" t="str">
        <f>+'5 VALORACIÓN DEL CONTROL'!I289</f>
        <v>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v>
      </c>
      <c r="H96" s="544" t="str">
        <f>+'5 VALORACIÓN DEL CONTROL'!P289</f>
        <v>Cada vez que se Requiera</v>
      </c>
      <c r="I96" s="544">
        <f>+'5 VALORACIÓN DEL CONTROL'!S289</f>
        <v>0.3</v>
      </c>
      <c r="J96" s="545" t="str">
        <f>'6 MAPA CALOR RESIDUAL'!G54</f>
        <v>Alto</v>
      </c>
      <c r="K96" s="543" t="str">
        <f>'8 MAPA RIESGOS'!P54</f>
        <v>Reducir</v>
      </c>
      <c r="L96" s="533" t="s">
        <v>203</v>
      </c>
      <c r="M96" s="535" t="s">
        <v>187</v>
      </c>
      <c r="N96" s="470"/>
    </row>
    <row r="97" spans="1:14" ht="243.75" customHeight="1" x14ac:dyDescent="0.3">
      <c r="A97" s="542" t="s">
        <v>204</v>
      </c>
      <c r="B97" s="542" t="s">
        <v>201</v>
      </c>
      <c r="C97" s="652" t="str">
        <f>'2 CONTEXTO E IDENTIFICACIÓN'!E56</f>
        <v xml:space="preserve">Posibilidad de afectación reputacional y económica  por sanciones o multas de entes de control  debido al suministro de los bienes y servicios requeridos, fuera de los tiempos establecidos en los contratos </v>
      </c>
      <c r="D97" s="652" t="s">
        <v>25</v>
      </c>
      <c r="E97" s="652" t="str">
        <f>'4 MAPA CALOR INHERENTE'!E55</f>
        <v>Alto</v>
      </c>
      <c r="F97" s="538">
        <f>+'5 VALORACIÓN DEL CONTROL'!E295</f>
        <v>1</v>
      </c>
      <c r="G97" s="553" t="str">
        <f>+'5 VALORACIÓN DEL CONTROL'!I295</f>
        <v>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v>
      </c>
      <c r="H97" s="544" t="str">
        <f>+'5 VALORACIÓN DEL CONTROL'!P295</f>
        <v>Mensual</v>
      </c>
      <c r="I97" s="544">
        <f>+'5 VALORACIÓN DEL CONTROL'!S295</f>
        <v>0.4</v>
      </c>
      <c r="J97" s="654" t="str">
        <f>'6 MAPA CALOR RESIDUAL'!G55</f>
        <v>Alto</v>
      </c>
      <c r="K97" s="652" t="str">
        <f>'8 MAPA RIESGOS'!P55</f>
        <v>Reducir</v>
      </c>
      <c r="L97" s="533" t="s">
        <v>205</v>
      </c>
      <c r="M97" s="535" t="s">
        <v>187</v>
      </c>
      <c r="N97" s="470"/>
    </row>
    <row r="98" spans="1:14" ht="243.75" customHeight="1" x14ac:dyDescent="0.3">
      <c r="A98" s="542" t="str">
        <f>'2 CONTEXTO E IDENTIFICACIÓN'!A56</f>
        <v>R3AB</v>
      </c>
      <c r="B98" s="542" t="s">
        <v>201</v>
      </c>
      <c r="C98" s="653"/>
      <c r="D98" s="653"/>
      <c r="E98" s="653"/>
      <c r="F98" s="538">
        <f>+'5 VALORACIÓN DEL CONTROL'!E296</f>
        <v>2</v>
      </c>
      <c r="G98" s="553" t="str">
        <f>+'5 VALORACIÓN DEL CONTROL'!I296</f>
        <v>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v>
      </c>
      <c r="H98" s="544" t="str">
        <f>+'5 VALORACIÓN DEL CONTROL'!P296</f>
        <v>Cada vez que se Requiera</v>
      </c>
      <c r="I98" s="544">
        <f>+'5 VALORACIÓN DEL CONTROL'!S296</f>
        <v>0.4</v>
      </c>
      <c r="J98" s="655"/>
      <c r="K98" s="653"/>
      <c r="L98" s="533" t="s">
        <v>206</v>
      </c>
      <c r="M98" s="535" t="s">
        <v>187</v>
      </c>
      <c r="N98" s="470"/>
    </row>
    <row r="99" spans="1:14" ht="243.75" customHeight="1" x14ac:dyDescent="0.3">
      <c r="A99" s="542" t="s">
        <v>207</v>
      </c>
      <c r="B99" s="542" t="s">
        <v>201</v>
      </c>
      <c r="C99" s="652"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D99" s="652" t="s">
        <v>25</v>
      </c>
      <c r="E99" s="652" t="str">
        <f>'4 MAPA CALOR INHERENTE'!E56</f>
        <v>Alto</v>
      </c>
      <c r="F99" s="538">
        <f>+'5 VALORACIÓN DEL CONTROL'!E301</f>
        <v>1</v>
      </c>
      <c r="G99" s="553" t="str">
        <f>+'5 VALORACIÓN DEL CONTROL'!I301</f>
        <v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v>
      </c>
      <c r="H99" s="544" t="str">
        <f>+'5 VALORACIÓN DEL CONTROL'!P301</f>
        <v>Anual</v>
      </c>
      <c r="I99" s="544">
        <f>+'5 VALORACIÓN DEL CONTROL'!S301</f>
        <v>0.4</v>
      </c>
      <c r="J99" s="654" t="str">
        <f>'6 MAPA CALOR RESIDUAL'!G56</f>
        <v>Alto</v>
      </c>
      <c r="K99" s="652" t="str">
        <f>'8 MAPA RIESGOS'!P56</f>
        <v>Reducir</v>
      </c>
      <c r="L99" s="533" t="s">
        <v>208</v>
      </c>
      <c r="M99" s="535" t="s">
        <v>144</v>
      </c>
      <c r="N99" s="470"/>
    </row>
    <row r="100" spans="1:14" ht="243.75" customHeight="1" x14ac:dyDescent="0.3">
      <c r="A100" s="542" t="str">
        <f>'2 CONTEXTO E IDENTIFICACIÓN'!A57</f>
        <v>R4AB</v>
      </c>
      <c r="B100" s="542" t="s">
        <v>201</v>
      </c>
      <c r="C100" s="653"/>
      <c r="D100" s="653"/>
      <c r="E100" s="653"/>
      <c r="F100" s="538">
        <f>+'5 VALORACIÓN DEL CONTROL'!E302</f>
        <v>2</v>
      </c>
      <c r="G100" s="553" t="str">
        <f>+'5 VALORACIÓN DEL CONTROL'!I302</f>
        <v>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v>
      </c>
      <c r="H100" s="544" t="str">
        <f>+'5 VALORACIÓN DEL CONTROL'!P302</f>
        <v>Mensual</v>
      </c>
      <c r="I100" s="544">
        <f>+'5 VALORACIÓN DEL CONTROL'!S302</f>
        <v>0.4</v>
      </c>
      <c r="J100" s="655"/>
      <c r="K100" s="653"/>
      <c r="L100" s="533" t="s">
        <v>209</v>
      </c>
      <c r="M100" s="535" t="s">
        <v>144</v>
      </c>
      <c r="N100" s="470"/>
    </row>
    <row r="101" spans="1:14" ht="243.75" customHeight="1" x14ac:dyDescent="0.3">
      <c r="A101" s="542" t="s">
        <v>210</v>
      </c>
      <c r="B101" s="542" t="s">
        <v>201</v>
      </c>
      <c r="C101" s="652" t="str">
        <f>'2 CONTEXTO E IDENTIFICACIÓN'!E58</f>
        <v>Posibilidad de afectación reputacional y económica por sanciones o multas de entes de control y/o quejas de los grupos de interes debido a la inadecuada disposición de los residuos peligrosos (Talleres)</v>
      </c>
      <c r="D101" s="652" t="s">
        <v>25</v>
      </c>
      <c r="E101" s="652" t="str">
        <f>'4 MAPA CALOR INHERENTE'!E57</f>
        <v>Alto</v>
      </c>
      <c r="F101" s="538">
        <f>+'5 VALORACIÓN DEL CONTROL'!E307</f>
        <v>1</v>
      </c>
      <c r="G101" s="553" t="str">
        <f>+'5 VALORACIÓN DEL CONTROL'!I307</f>
        <v>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101" s="544" t="str">
        <f>+'5 VALORACIÓN DEL CONTROL'!P307</f>
        <v>Cada vez que se Requiera</v>
      </c>
      <c r="I101" s="544">
        <f>+'5 VALORACIÓN DEL CONTROL'!S307</f>
        <v>0.4</v>
      </c>
      <c r="J101" s="654" t="str">
        <f>'6 MAPA CALOR RESIDUAL'!G57</f>
        <v>Alto</v>
      </c>
      <c r="K101" s="652" t="str">
        <f>'8 MAPA RIESGOS'!P57</f>
        <v>Reducir</v>
      </c>
      <c r="L101" s="533" t="s">
        <v>211</v>
      </c>
      <c r="M101" s="535" t="s">
        <v>212</v>
      </c>
      <c r="N101" s="470"/>
    </row>
    <row r="102" spans="1:14" ht="243.75" customHeight="1" x14ac:dyDescent="0.3">
      <c r="A102" s="542" t="str">
        <f>'2 CONTEXTO E IDENTIFICACIÓN'!A58</f>
        <v>R5AB</v>
      </c>
      <c r="B102" s="542" t="s">
        <v>201</v>
      </c>
      <c r="C102" s="653"/>
      <c r="D102" s="653"/>
      <c r="E102" s="653"/>
      <c r="F102" s="538">
        <f>+'5 VALORACIÓN DEL CONTROL'!E308</f>
        <v>2</v>
      </c>
      <c r="G102" s="553" t="str">
        <f>+'5 VALORACIÓN DEL CONTROL'!I308</f>
        <v>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H102" s="544" t="str">
        <f>+'5 VALORACIÓN DEL CONTROL'!P308</f>
        <v>Cada vez que se Requiera</v>
      </c>
      <c r="I102" s="544">
        <f>+'5 VALORACIÓN DEL CONTROL'!S308</f>
        <v>0.4</v>
      </c>
      <c r="J102" s="655"/>
      <c r="K102" s="653"/>
      <c r="L102" s="533" t="s">
        <v>213</v>
      </c>
      <c r="M102" s="535" t="s">
        <v>214</v>
      </c>
      <c r="N102" s="470"/>
    </row>
    <row r="103" spans="1:14" ht="243.75" customHeight="1" x14ac:dyDescent="0.3">
      <c r="A103" s="542" t="str">
        <f>'2 CONTEXTO E IDENTIFICACIÓN'!A59</f>
        <v>R1GIP</v>
      </c>
      <c r="B103" s="542" t="s">
        <v>215</v>
      </c>
      <c r="C103" s="542" t="str">
        <f>'2 CONTEXTO E IDENTIFICACIÓN'!E59</f>
        <v>Posibilidad de afectación reputacional y económica por denuncias o sanciones de entes de control debido al incumplimiento en la prestación del servicio psicosocial (Prestación continua e ininterrumpida del servicio)</v>
      </c>
      <c r="D103" s="543" t="s">
        <v>25</v>
      </c>
      <c r="E103" s="542" t="str">
        <f>'4 MAPA CALOR INHERENTE'!E58</f>
        <v>Alto</v>
      </c>
      <c r="F103" s="538">
        <f>+'5 VALORACIÓN DEL CONTROL'!E313</f>
        <v>1</v>
      </c>
      <c r="G103" s="553" t="str">
        <f>+'5 VALORACIÓN DEL CONTROL'!I313</f>
        <v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v>
      </c>
      <c r="H103" s="544" t="str">
        <f>+'5 VALORACIÓN DEL CONTROL'!P313</f>
        <v>Mensual</v>
      </c>
      <c r="I103" s="544">
        <f>+'5 VALORACIÓN DEL CONTROL'!S313</f>
        <v>0.4</v>
      </c>
      <c r="J103" s="545" t="str">
        <f>'6 MAPA CALOR RESIDUAL'!G58</f>
        <v>Moderado</v>
      </c>
      <c r="K103" s="543" t="str">
        <f>'8 MAPA RIESGOS'!P58</f>
        <v>Reducir</v>
      </c>
      <c r="L103" s="533" t="s">
        <v>216</v>
      </c>
      <c r="M103" s="535" t="s">
        <v>217</v>
      </c>
      <c r="N103" s="470"/>
    </row>
    <row r="104" spans="1:14" ht="243.75" customHeight="1" x14ac:dyDescent="0.3">
      <c r="A104" s="542" t="str">
        <f>'2 CONTEXTO E IDENTIFICACIÓN'!A60</f>
        <v>R2GIP</v>
      </c>
      <c r="B104" s="542" t="s">
        <v>215</v>
      </c>
      <c r="C104" s="542"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D104" s="543" t="s">
        <v>25</v>
      </c>
      <c r="E104" s="542" t="str">
        <f>'4 MAPA CALOR INHERENTE'!E59</f>
        <v>Moderado</v>
      </c>
      <c r="F104" s="538">
        <f>+'5 VALORACIÓN DEL CONTROL'!E319</f>
        <v>1</v>
      </c>
      <c r="G104" s="553" t="str">
        <f>+'5 VALORACIÓN DEL CONTROL'!I319</f>
        <v>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v>
      </c>
      <c r="H104" s="544" t="str">
        <f>+'5 VALORACIÓN DEL CONTROL'!P319</f>
        <v>Min 2 veces al mes</v>
      </c>
      <c r="I104" s="544">
        <f>+'5 VALORACIÓN DEL CONTROL'!S319</f>
        <v>0.4</v>
      </c>
      <c r="J104" s="545" t="str">
        <f>'6 MAPA CALOR RESIDUAL'!G59</f>
        <v>Moderado</v>
      </c>
      <c r="K104" s="543" t="str">
        <f>'8 MAPA RIESGOS'!P59</f>
        <v>Reducir</v>
      </c>
      <c r="L104" s="533" t="s">
        <v>218</v>
      </c>
      <c r="M104" s="535" t="s">
        <v>219</v>
      </c>
      <c r="N104" s="470"/>
    </row>
    <row r="105" spans="1:14" ht="243.75" customHeight="1" x14ac:dyDescent="0.3">
      <c r="A105" s="542" t="str">
        <f>'2 CONTEXTO E IDENTIFICACIÓN'!A61</f>
        <v>R3GIP</v>
      </c>
      <c r="B105" s="542" t="s">
        <v>215</v>
      </c>
      <c r="C105" s="542" t="str">
        <f>'2 CONTEXTO E IDENTIFICACIÓN'!E61</f>
        <v>Posibilidad de afectación reputacional por demandas legales y disciplinarias  debido a la fuga o Rescate de PPL en remisiones salud</v>
      </c>
      <c r="D105" s="543" t="s">
        <v>25</v>
      </c>
      <c r="E105" s="542" t="str">
        <f>'4 MAPA CALOR INHERENTE'!E60</f>
        <v>Moderado</v>
      </c>
      <c r="F105" s="538">
        <f>+'5 VALORACIÓN DEL CONTROL'!E325</f>
        <v>1</v>
      </c>
      <c r="G105" s="553" t="str">
        <f>+'5 VALORACIÓN DEL CONTROL'!I325</f>
        <v>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v>
      </c>
      <c r="H105" s="544" t="str">
        <f>+'5 VALORACIÓN DEL CONTROL'!P325</f>
        <v>Cada vez que se Requiera</v>
      </c>
      <c r="I105" s="544">
        <f>+'5 VALORACIÓN DEL CONTROL'!S325</f>
        <v>0.4</v>
      </c>
      <c r="J105" s="545" t="str">
        <f>'6 MAPA CALOR RESIDUAL'!G60</f>
        <v>Moderado</v>
      </c>
      <c r="K105" s="543" t="str">
        <f>'8 MAPA RIESGOS'!P60</f>
        <v>Reducir</v>
      </c>
      <c r="L105" s="533" t="s">
        <v>220</v>
      </c>
      <c r="M105" s="535" t="s">
        <v>221</v>
      </c>
      <c r="N105" s="470"/>
    </row>
    <row r="106" spans="1:14" ht="243.75" customHeight="1" x14ac:dyDescent="0.3">
      <c r="A106" s="542" t="s">
        <v>222</v>
      </c>
      <c r="B106" s="542" t="s">
        <v>215</v>
      </c>
      <c r="C106" s="652"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D106" s="652" t="s">
        <v>25</v>
      </c>
      <c r="E106" s="652" t="str">
        <f>'4 MAPA CALOR INHERENTE'!E61</f>
        <v>Moderado</v>
      </c>
      <c r="F106" s="538">
        <f>+'5 VALORACIÓN DEL CONTROL'!E331</f>
        <v>1</v>
      </c>
      <c r="G106" s="553" t="str">
        <f>+'5 VALORACIÓN DEL CONTROL'!I331</f>
        <v>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v>
      </c>
      <c r="H106" s="544" t="str">
        <f>+'5 VALORACIÓN DEL CONTROL'!P331</f>
        <v>Mensual</v>
      </c>
      <c r="I106" s="544">
        <f>+'5 VALORACIÓN DEL CONTROL'!S331</f>
        <v>0.4</v>
      </c>
      <c r="J106" s="654" t="str">
        <f>'6 MAPA CALOR RESIDUAL'!G61</f>
        <v>Moderado</v>
      </c>
      <c r="K106" s="652" t="str">
        <f>'8 MAPA RIESGOS'!P61</f>
        <v>Reducir</v>
      </c>
      <c r="L106" s="533" t="s">
        <v>223</v>
      </c>
      <c r="M106" s="555" t="s">
        <v>224</v>
      </c>
      <c r="N106" s="470"/>
    </row>
    <row r="107" spans="1:14" ht="243.75" customHeight="1" x14ac:dyDescent="0.3">
      <c r="A107" s="542" t="str">
        <f>'2 CONTEXTO E IDENTIFICACIÓN'!A62</f>
        <v>R4GIP</v>
      </c>
      <c r="B107" s="542" t="s">
        <v>215</v>
      </c>
      <c r="C107" s="653"/>
      <c r="D107" s="653"/>
      <c r="E107" s="653"/>
      <c r="F107" s="538">
        <f>+'5 VALORACIÓN DEL CONTROL'!E332</f>
        <v>2</v>
      </c>
      <c r="G107" s="553" t="str">
        <f>+'5 VALORACIÓN DEL CONTROL'!I332</f>
        <v>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v>
      </c>
      <c r="H107" s="544" t="str">
        <f>+'5 VALORACIÓN DEL CONTROL'!P332</f>
        <v>Mensual</v>
      </c>
      <c r="I107" s="544">
        <f>+'5 VALORACIÓN DEL CONTROL'!S332</f>
        <v>0.4</v>
      </c>
      <c r="J107" s="655"/>
      <c r="K107" s="653"/>
      <c r="L107" s="533" t="s">
        <v>225</v>
      </c>
      <c r="M107" s="555" t="s">
        <v>226</v>
      </c>
      <c r="N107" s="470"/>
    </row>
    <row r="108" spans="1:14" ht="243.75" customHeight="1" x14ac:dyDescent="0.3">
      <c r="A108" s="542" t="str">
        <f>'2 CONTEXTO E IDENTIFICACIÓN'!A63</f>
        <v>R5GIP</v>
      </c>
      <c r="B108" s="542" t="s">
        <v>215</v>
      </c>
      <c r="C108" s="542" t="str">
        <f>'2 CONTEXTO E IDENTIFICACIÓN'!E63</f>
        <v>Posibilidad de afectación reputacional y económica por demanda de los PPL, familiar, tercero o entes control debido al incumplimiento en la cobertura de los puestos de servicio y las actividades programadas</v>
      </c>
      <c r="D108" s="543" t="s">
        <v>25</v>
      </c>
      <c r="E108" s="542" t="str">
        <f>'4 MAPA CALOR INHERENTE'!E62</f>
        <v>Moderado</v>
      </c>
      <c r="F108" s="538">
        <f>+'5 VALORACIÓN DEL CONTROL'!E337</f>
        <v>1</v>
      </c>
      <c r="G108" s="553" t="str">
        <f>+'5 VALORACIÓN DEL CONTROL'!I337</f>
        <v>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v>
      </c>
      <c r="H108" s="544" t="str">
        <f>+'5 VALORACIÓN DEL CONTROL'!P337</f>
        <v>Diario</v>
      </c>
      <c r="I108" s="544">
        <f>+'5 VALORACIÓN DEL CONTROL'!S337</f>
        <v>0.4</v>
      </c>
      <c r="J108" s="545" t="str">
        <f>'6 MAPA CALOR RESIDUAL'!G62</f>
        <v>Moderado</v>
      </c>
      <c r="K108" s="543" t="str">
        <f>'8 MAPA RIESGOS'!P62</f>
        <v>Reducir</v>
      </c>
      <c r="L108" s="533" t="s">
        <v>227</v>
      </c>
      <c r="M108" s="555" t="s">
        <v>224</v>
      </c>
      <c r="N108" s="470"/>
    </row>
    <row r="109" spans="1:14" ht="243.75" customHeight="1" x14ac:dyDescent="0.3">
      <c r="A109" s="542" t="str">
        <f>'2 CONTEXTO E IDENTIFICACIÓN'!A64</f>
        <v>R6GIP</v>
      </c>
      <c r="B109" s="542" t="s">
        <v>215</v>
      </c>
      <c r="C109" s="542"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D109" s="543" t="s">
        <v>25</v>
      </c>
      <c r="E109" s="542" t="str">
        <f>'4 MAPA CALOR INHERENTE'!E63</f>
        <v>Moderado</v>
      </c>
      <c r="F109" s="538">
        <f>+'5 VALORACIÓN DEL CONTROL'!E343</f>
        <v>1</v>
      </c>
      <c r="G109" s="553" t="str">
        <f>+'5 VALORACIÓN DEL CONTROL'!I343</f>
        <v>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v>
      </c>
      <c r="H109" s="544" t="str">
        <f>+'5 VALORACIÓN DEL CONTROL'!P343</f>
        <v>Mensual</v>
      </c>
      <c r="I109" s="544">
        <f>+'5 VALORACIÓN DEL CONTROL'!S343</f>
        <v>0.4</v>
      </c>
      <c r="J109" s="545" t="str">
        <f>'6 MAPA CALOR RESIDUAL'!G63</f>
        <v>Moderado</v>
      </c>
      <c r="K109" s="543" t="str">
        <f>'8 MAPA RIESGOS'!P63</f>
        <v>Reducir</v>
      </c>
      <c r="L109" s="533" t="s">
        <v>228</v>
      </c>
      <c r="M109" s="555" t="s">
        <v>224</v>
      </c>
      <c r="N109" s="470"/>
    </row>
    <row r="110" spans="1:14" ht="243.75" customHeight="1" x14ac:dyDescent="0.3">
      <c r="A110" s="542" t="str">
        <f>'2 CONTEXTO E IDENTIFICACIÓN'!A65</f>
        <v>R7GIP</v>
      </c>
      <c r="B110" s="542" t="s">
        <v>215</v>
      </c>
      <c r="C110" s="542" t="str">
        <f>'2 CONTEXTO E IDENTIFICACIÓN'!E65</f>
        <v>Posibilidad de afectación reputacional por sanción disciplinaria  debido a fuga/rescates o falencia en la seguridad dentro del sistema penitenciario</v>
      </c>
      <c r="D110" s="543" t="s">
        <v>25</v>
      </c>
      <c r="E110" s="542" t="str">
        <f>'4 MAPA CALOR INHERENTE'!E64</f>
        <v>Alto</v>
      </c>
      <c r="F110" s="538">
        <f>+'5 VALORACIÓN DEL CONTROL'!E349</f>
        <v>1</v>
      </c>
      <c r="G110" s="553" t="str">
        <f>+'5 VALORACIÓN DEL CONTROL'!I349</f>
        <v>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v>
      </c>
      <c r="H110" s="544" t="str">
        <f>+'5 VALORACIÓN DEL CONTROL'!P349</f>
        <v>Cada vez que se Requiera</v>
      </c>
      <c r="I110" s="544">
        <f>+'5 VALORACIÓN DEL CONTROL'!S349</f>
        <v>0.4</v>
      </c>
      <c r="J110" s="545" t="str">
        <f>'6 MAPA CALOR RESIDUAL'!G64</f>
        <v>Alto</v>
      </c>
      <c r="K110" s="543" t="str">
        <f>'8 MAPA RIESGOS'!P64</f>
        <v>Reducir</v>
      </c>
      <c r="L110" s="533" t="s">
        <v>229</v>
      </c>
      <c r="M110" s="555" t="s">
        <v>230</v>
      </c>
      <c r="N110" s="470"/>
    </row>
    <row r="111" spans="1:14" ht="243.75" customHeight="1" x14ac:dyDescent="0.3">
      <c r="A111" s="542" t="str">
        <f>'2 CONTEXTO E IDENTIFICACIÓN'!A66</f>
        <v>R8GIP</v>
      </c>
      <c r="B111" s="542" t="s">
        <v>215</v>
      </c>
      <c r="C111" s="542" t="str">
        <f>'2 CONTEXTO E IDENTIFICACIÓN'!E66</f>
        <v>Posibilidad de afectación reputacional por requerimientos de entes de control debido a la pérdida de la confidencialidad de la información</v>
      </c>
      <c r="D111" s="543" t="s">
        <v>25</v>
      </c>
      <c r="E111" s="542" t="str">
        <f>'4 MAPA CALOR INHERENTE'!E65</f>
        <v>Alto</v>
      </c>
      <c r="F111" s="538">
        <f>+'5 VALORACIÓN DEL CONTROL'!E355</f>
        <v>1</v>
      </c>
      <c r="G111" s="553" t="str">
        <f>+'5 VALORACIÓN DEL CONTROL'!I355</f>
        <v>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v>
      </c>
      <c r="H111" s="544" t="str">
        <f>+'5 VALORACIÓN DEL CONTROL'!P355</f>
        <v>Cada vez que se Requiera</v>
      </c>
      <c r="I111" s="544">
        <f>+'5 VALORACIÓN DEL CONTROL'!S355</f>
        <v>0.4</v>
      </c>
      <c r="J111" s="545" t="str">
        <f>'6 MAPA CALOR RESIDUAL'!G65</f>
        <v>Alto</v>
      </c>
      <c r="K111" s="543" t="str">
        <f>'8 MAPA RIESGOS'!P65</f>
        <v>Reducir</v>
      </c>
      <c r="L111" s="533" t="s">
        <v>231</v>
      </c>
      <c r="M111" s="555" t="s">
        <v>232</v>
      </c>
      <c r="N111" s="470"/>
    </row>
    <row r="112" spans="1:14" ht="243.75" customHeight="1" x14ac:dyDescent="0.3">
      <c r="A112" s="542" t="str">
        <f>'2 CONTEXTO E IDENTIFICACIÓN'!A67</f>
        <v>R9GIP</v>
      </c>
      <c r="B112" s="542" t="s">
        <v>215</v>
      </c>
      <c r="C112" s="542" t="str">
        <f>'2 CONTEXTO E IDENTIFICACIÓN'!E67</f>
        <v xml:space="preserve">Posibilidad de afectación reputacional por requerimientos de entes de control y autoridades judiciales debido al vencimiento de trámites Jurídicos. </v>
      </c>
      <c r="D112" s="543" t="s">
        <v>25</v>
      </c>
      <c r="E112" s="542" t="str">
        <f>'4 MAPA CALOR INHERENTE'!E66</f>
        <v>Alto</v>
      </c>
      <c r="F112" s="538">
        <f>+'5 VALORACIÓN DEL CONTROL'!E361</f>
        <v>1</v>
      </c>
      <c r="G112" s="553" t="str">
        <f>+'5 VALORACIÓN DEL CONTROL'!I361</f>
        <v>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v>
      </c>
      <c r="H112" s="544" t="str">
        <f>+'5 VALORACIÓN DEL CONTROL'!P361</f>
        <v>Diario</v>
      </c>
      <c r="I112" s="544">
        <f>+'5 VALORACIÓN DEL CONTROL'!S361</f>
        <v>0.4</v>
      </c>
      <c r="J112" s="545" t="str">
        <f>'6 MAPA CALOR RESIDUAL'!G66</f>
        <v>Alto</v>
      </c>
      <c r="K112" s="543" t="str">
        <f>'8 MAPA RIESGOS'!P66</f>
        <v>Reducir</v>
      </c>
      <c r="L112" s="533" t="s">
        <v>233</v>
      </c>
      <c r="M112" s="555" t="s">
        <v>234</v>
      </c>
      <c r="N112" s="470"/>
    </row>
    <row r="113" spans="1:14" ht="243.75" customHeight="1" x14ac:dyDescent="0.3">
      <c r="A113" s="542" t="str">
        <f>'2 CONTEXTO E IDENTIFICACIÓN'!A68</f>
        <v>R10GIP</v>
      </c>
      <c r="B113" s="542" t="s">
        <v>215</v>
      </c>
      <c r="C113" s="542" t="str">
        <f>'2 CONTEXTO E IDENTIFICACIÓN'!E68</f>
        <v xml:space="preserve">Posibilidad de afectación reputacional por requerimientos de entes de control y autoridades judiciales debido a la prescripción de trámites Jurídicos. </v>
      </c>
      <c r="D113" s="543" t="s">
        <v>25</v>
      </c>
      <c r="E113" s="542" t="str">
        <f>'4 MAPA CALOR INHERENTE'!E67</f>
        <v>Alto</v>
      </c>
      <c r="F113" s="538">
        <f>+'5 VALORACIÓN DEL CONTROL'!E367</f>
        <v>1</v>
      </c>
      <c r="G113" s="553" t="str">
        <f>+'5 VALORACIÓN DEL CONTROL'!I367</f>
        <v>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v>
      </c>
      <c r="H113" s="544" t="str">
        <f>+'5 VALORACIÓN DEL CONTROL'!P367</f>
        <v>Cada vez que se Requiera</v>
      </c>
      <c r="I113" s="544">
        <f>+'5 VALORACIÓN DEL CONTROL'!S367</f>
        <v>0.4</v>
      </c>
      <c r="J113" s="545" t="str">
        <f>'6 MAPA CALOR RESIDUAL'!G67</f>
        <v>Alto</v>
      </c>
      <c r="K113" s="543" t="str">
        <f>'8 MAPA RIESGOS'!P67</f>
        <v>Reducir</v>
      </c>
      <c r="L113" s="533" t="s">
        <v>235</v>
      </c>
      <c r="M113" s="555" t="s">
        <v>236</v>
      </c>
      <c r="N113" s="470"/>
    </row>
    <row r="114" spans="1:14" ht="243.75" customHeight="1" x14ac:dyDescent="0.3">
      <c r="A114" s="542" t="s">
        <v>237</v>
      </c>
      <c r="B114" s="542" t="s">
        <v>215</v>
      </c>
      <c r="C114" s="652" t="str">
        <f>'2 CONTEXTO E IDENTIFICACIÓN'!E69</f>
        <v>Posibilidad de afectación reputacional por requerimientos de entes de control y autoridades judiciales  debido a permitir la prolongación Ilícita de la libertad</v>
      </c>
      <c r="D114" s="652" t="s">
        <v>25</v>
      </c>
      <c r="E114" s="652" t="str">
        <f>'4 MAPA CALOR INHERENTE'!E68</f>
        <v>Alto</v>
      </c>
      <c r="F114" s="538">
        <f>+'5 VALORACIÓN DEL CONTROL'!E373</f>
        <v>1</v>
      </c>
      <c r="G114" s="553" t="str">
        <f>+'5 VALORACIÓN DEL CONTROL'!I373</f>
        <v>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v>
      </c>
      <c r="H114" s="544" t="str">
        <f>+'5 VALORACIÓN DEL CONTROL'!P373</f>
        <v>Diario</v>
      </c>
      <c r="I114" s="544">
        <f>+'5 VALORACIÓN DEL CONTROL'!S373</f>
        <v>0.4</v>
      </c>
      <c r="J114" s="654" t="str">
        <f>'6 MAPA CALOR RESIDUAL'!G68</f>
        <v>Alto</v>
      </c>
      <c r="K114" s="652" t="str">
        <f>'8 MAPA RIESGOS'!P68</f>
        <v>Reducir</v>
      </c>
      <c r="L114" s="533" t="s">
        <v>238</v>
      </c>
      <c r="M114" s="555" t="s">
        <v>239</v>
      </c>
      <c r="N114" s="470"/>
    </row>
    <row r="115" spans="1:14" ht="243.75" customHeight="1" x14ac:dyDescent="0.3">
      <c r="A115" s="542" t="str">
        <f>'2 CONTEXTO E IDENTIFICACIÓN'!A69</f>
        <v>R11GIP</v>
      </c>
      <c r="B115" s="542" t="s">
        <v>215</v>
      </c>
      <c r="C115" s="653"/>
      <c r="D115" s="653"/>
      <c r="E115" s="653"/>
      <c r="F115" s="538">
        <f>+'5 VALORACIÓN DEL CONTROL'!E374</f>
        <v>2</v>
      </c>
      <c r="G115" s="553" t="str">
        <f>+'5 VALORACIÓN DEL CONTROL'!I374</f>
        <v>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v>
      </c>
      <c r="H115" s="544" t="str">
        <f>+'5 VALORACIÓN DEL CONTROL'!P374</f>
        <v>Diario</v>
      </c>
      <c r="I115" s="544">
        <f>+'5 VALORACIÓN DEL CONTROL'!S374</f>
        <v>0.4</v>
      </c>
      <c r="J115" s="655"/>
      <c r="K115" s="653"/>
      <c r="L115" s="533" t="s">
        <v>240</v>
      </c>
      <c r="M115" s="555" t="s">
        <v>241</v>
      </c>
      <c r="N115" s="470"/>
    </row>
    <row r="116" spans="1:14" ht="243.75" customHeight="1" x14ac:dyDescent="0.3">
      <c r="A116" s="542" t="str">
        <f>'2 CONTEXTO E IDENTIFICACIÓN'!A70</f>
        <v>R12GIP</v>
      </c>
      <c r="B116" s="542" t="s">
        <v>215</v>
      </c>
      <c r="C116" s="542" t="str">
        <f>'2 CONTEXTO E IDENTIFICACIÓN'!E70</f>
        <v>Posibilidad de afectación reputacional por requerimientos de entes de control y autoridades judiciales debido a Hojas de vida incompletas, desactualizadas o imprecisas (Física o en el aplicativo SISIPEC WEB)</v>
      </c>
      <c r="D116" s="543" t="s">
        <v>25</v>
      </c>
      <c r="E116" s="542" t="str">
        <f>'4 MAPA CALOR INHERENTE'!E69</f>
        <v>Alto</v>
      </c>
      <c r="F116" s="538">
        <f>+'5 VALORACIÓN DEL CONTROL'!E379</f>
        <v>1</v>
      </c>
      <c r="G116" s="553" t="str">
        <f>+'5 VALORACIÓN DEL CONTROL'!I379</f>
        <v>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v>
      </c>
      <c r="H116" s="544" t="str">
        <f>+'5 VALORACIÓN DEL CONTROL'!P379</f>
        <v>Cada vez que se Requiera</v>
      </c>
      <c r="I116" s="544">
        <f>+'5 VALORACIÓN DEL CONTROL'!S379</f>
        <v>0.4</v>
      </c>
      <c r="J116" s="545" t="str">
        <f>'6 MAPA CALOR RESIDUAL'!G69</f>
        <v>Alto</v>
      </c>
      <c r="K116" s="543" t="str">
        <f>'8 MAPA RIESGOS'!P69</f>
        <v>Reducir</v>
      </c>
      <c r="L116" s="533" t="s">
        <v>242</v>
      </c>
      <c r="M116" s="555" t="s">
        <v>243</v>
      </c>
      <c r="N116" s="470"/>
    </row>
    <row r="117" spans="1:14" ht="243.75" customHeight="1" x14ac:dyDescent="0.3">
      <c r="A117" s="542" t="str">
        <f>'2 CONTEXTO E IDENTIFICACIÓN'!A71</f>
        <v>R13GIP</v>
      </c>
      <c r="B117" s="542" t="s">
        <v>215</v>
      </c>
      <c r="C117" s="542" t="str">
        <f>'2 CONTEXTO E IDENTIFICACIÓN'!E71</f>
        <v>Posibilidad de afectación reputacional por requerimientos de entes de control y autoridades judiciales debido a conceder u otorgar libertad o trasladar a una PPL sin el debido cumplimiento de los requisitos legales.</v>
      </c>
      <c r="D117" s="543" t="s">
        <v>25</v>
      </c>
      <c r="E117" s="542" t="str">
        <f>'4 MAPA CALOR INHERENTE'!E70</f>
        <v>Alto</v>
      </c>
      <c r="F117" s="538">
        <f>+'5 VALORACIÓN DEL CONTROL'!E385</f>
        <v>1</v>
      </c>
      <c r="G117" s="553" t="str">
        <f>+'5 VALORACIÓN DEL CONTROL'!I385</f>
        <v>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v>
      </c>
      <c r="H117" s="544" t="str">
        <f>+'5 VALORACIÓN DEL CONTROL'!P385</f>
        <v>Cada vez que se Requiera</v>
      </c>
      <c r="I117" s="544">
        <f>+'5 VALORACIÓN DEL CONTROL'!S385</f>
        <v>0.4</v>
      </c>
      <c r="J117" s="545" t="str">
        <f>'6 MAPA CALOR RESIDUAL'!G70</f>
        <v>Alto</v>
      </c>
      <c r="K117" s="543" t="str">
        <f>'8 MAPA RIESGOS'!P70</f>
        <v>Reducir</v>
      </c>
      <c r="L117" s="533" t="s">
        <v>244</v>
      </c>
      <c r="M117" s="555" t="s">
        <v>245</v>
      </c>
      <c r="N117" s="470"/>
    </row>
    <row r="118" spans="1:14" ht="243.75" customHeight="1" x14ac:dyDescent="0.3">
      <c r="A118" s="542" t="s">
        <v>246</v>
      </c>
      <c r="B118" s="542" t="s">
        <v>215</v>
      </c>
      <c r="C118" s="652" t="str">
        <f>'2 CONTEXTO E IDENTIFICACIÓN'!E72</f>
        <v xml:space="preserve">Posibilidad de afectación reputacional por requerimientos de entes de control y autoridades judiciales  debido a la privación ilegal de la libertad </v>
      </c>
      <c r="D118" s="652" t="s">
        <v>25</v>
      </c>
      <c r="E118" s="652" t="str">
        <f>'4 MAPA CALOR INHERENTE'!E71</f>
        <v>Alto</v>
      </c>
      <c r="F118" s="538">
        <f>+'5 VALORACIÓN DEL CONTROL'!E391</f>
        <v>1</v>
      </c>
      <c r="G118" s="553" t="str">
        <f>+'5 VALORACIÓN DEL CONTROL'!I391</f>
        <v>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v>
      </c>
      <c r="H118" s="544" t="str">
        <f>+'5 VALORACIÓN DEL CONTROL'!P391</f>
        <v>Cada vez que se Requiera</v>
      </c>
      <c r="I118" s="544">
        <f>+'5 VALORACIÓN DEL CONTROL'!S391</f>
        <v>0.4</v>
      </c>
      <c r="J118" s="654" t="str">
        <f>'6 MAPA CALOR RESIDUAL'!G71</f>
        <v>Alto</v>
      </c>
      <c r="K118" s="652" t="str">
        <f>'8 MAPA RIESGOS'!P71</f>
        <v>Reducir</v>
      </c>
      <c r="L118" s="533" t="s">
        <v>247</v>
      </c>
      <c r="M118" s="555" t="s">
        <v>144</v>
      </c>
      <c r="N118" s="470"/>
    </row>
    <row r="119" spans="1:14" ht="243.75" customHeight="1" x14ac:dyDescent="0.3">
      <c r="A119" s="542" t="str">
        <f>'2 CONTEXTO E IDENTIFICACIÓN'!A72</f>
        <v>R14GIP</v>
      </c>
      <c r="B119" s="542" t="s">
        <v>215</v>
      </c>
      <c r="C119" s="653"/>
      <c r="D119" s="653"/>
      <c r="E119" s="653"/>
      <c r="F119" s="538">
        <f>+'5 VALORACIÓN DEL CONTROL'!E392</f>
        <v>2</v>
      </c>
      <c r="G119" s="553" t="str">
        <f>+'5 VALORACIÓN DEL CONTROL'!I392</f>
        <v>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v>
      </c>
      <c r="H119" s="544" t="str">
        <f>+'5 VALORACIÓN DEL CONTROL'!P392</f>
        <v>Cada vez que se Requiera</v>
      </c>
      <c r="I119" s="544">
        <f>+'5 VALORACIÓN DEL CONTROL'!S392</f>
        <v>0.4</v>
      </c>
      <c r="J119" s="655"/>
      <c r="K119" s="653"/>
      <c r="L119" s="533" t="s">
        <v>248</v>
      </c>
      <c r="M119" s="535" t="s">
        <v>249</v>
      </c>
      <c r="N119" s="470"/>
    </row>
    <row r="120" spans="1:14" ht="243.75" customHeight="1" x14ac:dyDescent="0.3">
      <c r="A120" s="542" t="str">
        <f>'2 CONTEXTO E IDENTIFICACIÓN'!A73</f>
        <v>R1GCI</v>
      </c>
      <c r="B120" s="542" t="s">
        <v>250</v>
      </c>
      <c r="C120" s="542"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D120" s="543" t="s">
        <v>25</v>
      </c>
      <c r="E120" s="542" t="str">
        <f>'4 MAPA CALOR INHERENTE'!E72</f>
        <v>Moderado</v>
      </c>
      <c r="F120" s="538">
        <f>+'5 VALORACIÓN DEL CONTROL'!E397</f>
        <v>1</v>
      </c>
      <c r="G120" s="553" t="str">
        <f>+'5 VALORACIÓN DEL CONTROL'!I397</f>
        <v>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v>
      </c>
      <c r="H120" s="544" t="str">
        <f>+'5 VALORACIÓN DEL CONTROL'!P397</f>
        <v>Anual</v>
      </c>
      <c r="I120" s="544">
        <f>+'5 VALORACIÓN DEL CONTROL'!S397</f>
        <v>0.4</v>
      </c>
      <c r="J120" s="545" t="str">
        <f>'6 MAPA CALOR RESIDUAL'!G72</f>
        <v>Moderado</v>
      </c>
      <c r="K120" s="543" t="str">
        <f>'8 MAPA RIESGOS'!P72</f>
        <v>Reducir</v>
      </c>
      <c r="L120" s="533" t="s">
        <v>47</v>
      </c>
      <c r="M120" s="452" t="s">
        <v>251</v>
      </c>
      <c r="N120" s="470" t="s">
        <v>252</v>
      </c>
    </row>
    <row r="121" spans="1:14" ht="243.75" customHeight="1" x14ac:dyDescent="0.3">
      <c r="A121" s="542" t="str">
        <f>'2 CONTEXTO E IDENTIFICACIÓN'!A74</f>
        <v>R1GTS</v>
      </c>
      <c r="B121" s="542" t="s">
        <v>253</v>
      </c>
      <c r="C121" s="542"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D121" s="543" t="s">
        <v>25</v>
      </c>
      <c r="E121" s="542" t="str">
        <f>'4 MAPA CALOR INHERENTE'!E73</f>
        <v>Moderado</v>
      </c>
      <c r="F121" s="538">
        <f>+'5 VALORACIÓN DEL CONTROL'!E403</f>
        <v>1</v>
      </c>
      <c r="G121" s="553" t="str">
        <f>+'5 VALORACIÓN DEL CONTROL'!I403</f>
        <v>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v>
      </c>
      <c r="H121" s="544" t="str">
        <f>+'5 VALORACIÓN DEL CONTROL'!P403</f>
        <v>Mensual</v>
      </c>
      <c r="I121" s="544">
        <f>+'5 VALORACIÓN DEL CONTROL'!S403</f>
        <v>0.4</v>
      </c>
      <c r="J121" s="545" t="str">
        <f>'6 MAPA CALOR RESIDUAL'!G73</f>
        <v>Moderado</v>
      </c>
      <c r="K121" s="543" t="str">
        <f>'8 MAPA RIESGOS'!P73</f>
        <v>Reducir</v>
      </c>
      <c r="L121" s="533" t="s">
        <v>254</v>
      </c>
      <c r="M121" s="555" t="s">
        <v>255</v>
      </c>
      <c r="N121" s="470"/>
    </row>
    <row r="122" spans="1:14" ht="243.75" customHeight="1" x14ac:dyDescent="0.3">
      <c r="A122" s="542" t="s">
        <v>256</v>
      </c>
      <c r="B122" s="542" t="s">
        <v>253</v>
      </c>
      <c r="C122" s="656"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D122" s="656" t="s">
        <v>25</v>
      </c>
      <c r="E122" s="656" t="str">
        <f>'4 MAPA CALOR INHERENTE'!E74</f>
        <v>Moderado</v>
      </c>
      <c r="F122" s="538">
        <f>+'5 VALORACIÓN DEL CONTROL'!E409</f>
        <v>1</v>
      </c>
      <c r="G122" s="553" t="str">
        <f>+'5 VALORACIÓN DEL CONTROL'!I409</f>
        <v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v>
      </c>
      <c r="H122" s="544" t="str">
        <f>+'5 VALORACIÓN DEL CONTROL'!P409</f>
        <v>Mensual</v>
      </c>
      <c r="I122" s="544">
        <f>+'5 VALORACIÓN DEL CONTROL'!S409</f>
        <v>0.4</v>
      </c>
      <c r="J122" s="657" t="str">
        <f>'6 MAPA CALOR RESIDUAL'!G74</f>
        <v>Moderado</v>
      </c>
      <c r="K122" s="656" t="str">
        <f>'8 MAPA RIESGOS'!P74</f>
        <v>Reducir</v>
      </c>
      <c r="L122" s="533" t="s">
        <v>254</v>
      </c>
      <c r="M122" s="555" t="s">
        <v>255</v>
      </c>
      <c r="N122" s="470"/>
    </row>
    <row r="123" spans="1:14" ht="243.75" customHeight="1" x14ac:dyDescent="0.3">
      <c r="A123" s="542" t="s">
        <v>256</v>
      </c>
      <c r="B123" s="542" t="s">
        <v>253</v>
      </c>
      <c r="C123" s="656"/>
      <c r="D123" s="656"/>
      <c r="E123" s="656"/>
      <c r="F123" s="538">
        <f>+'5 VALORACIÓN DEL CONTROL'!E410</f>
        <v>2</v>
      </c>
      <c r="G123" s="553" t="str">
        <f>+'5 VALORACIÓN DEL CONTROL'!I410</f>
        <v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v>
      </c>
      <c r="H123" s="544" t="str">
        <f>+'5 VALORACIÓN DEL CONTROL'!P410</f>
        <v>Mensual</v>
      </c>
      <c r="I123" s="544">
        <f>+'5 VALORACIÓN DEL CONTROL'!S410</f>
        <v>0.4</v>
      </c>
      <c r="J123" s="657"/>
      <c r="K123" s="656"/>
      <c r="L123" s="533" t="s">
        <v>254</v>
      </c>
      <c r="M123" s="555" t="s">
        <v>255</v>
      </c>
      <c r="N123" s="470"/>
    </row>
    <row r="124" spans="1:14" ht="243.75" customHeight="1" x14ac:dyDescent="0.3">
      <c r="A124" s="542" t="s">
        <v>256</v>
      </c>
      <c r="B124" s="542" t="s">
        <v>253</v>
      </c>
      <c r="C124" s="656"/>
      <c r="D124" s="656"/>
      <c r="E124" s="656"/>
      <c r="F124" s="538">
        <f>+'5 VALORACIÓN DEL CONTROL'!E411</f>
        <v>3</v>
      </c>
      <c r="G124" s="553" t="str">
        <f>+'5 VALORACIÓN DEL CONTROL'!I411</f>
        <v>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v>
      </c>
      <c r="H124" s="544" t="str">
        <f>+'5 VALORACIÓN DEL CONTROL'!P411</f>
        <v>Mensual</v>
      </c>
      <c r="I124" s="544">
        <f>+'5 VALORACIÓN DEL CONTROL'!S411</f>
        <v>0.4</v>
      </c>
      <c r="J124" s="657"/>
      <c r="K124" s="656"/>
      <c r="L124" s="533" t="s">
        <v>254</v>
      </c>
      <c r="M124" s="555" t="s">
        <v>255</v>
      </c>
      <c r="N124" s="470"/>
    </row>
    <row r="125" spans="1:14" ht="243.75" customHeight="1" x14ac:dyDescent="0.3">
      <c r="A125" s="542" t="str">
        <f>'2 CONTEXTO E IDENTIFICACIÓN'!A75</f>
        <v>R2GTS</v>
      </c>
      <c r="B125" s="542" t="s">
        <v>253</v>
      </c>
      <c r="C125" s="656"/>
      <c r="D125" s="656"/>
      <c r="E125" s="656"/>
      <c r="F125" s="538">
        <f>+'5 VALORACIÓN DEL CONTROL'!E412</f>
        <v>4</v>
      </c>
      <c r="G125" s="553" t="str">
        <f>+'5 VALORACIÓN DEL CONTROL'!I412</f>
        <v>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v>
      </c>
      <c r="H125" s="544" t="str">
        <f>+'5 VALORACIÓN DEL CONTROL'!P412</f>
        <v>Cada vez que se Requiera</v>
      </c>
      <c r="I125" s="544">
        <f>+'5 VALORACIÓN DEL CONTROL'!S412</f>
        <v>0.4</v>
      </c>
      <c r="J125" s="657"/>
      <c r="K125" s="656"/>
      <c r="L125" s="533" t="s">
        <v>257</v>
      </c>
      <c r="M125" s="555" t="s">
        <v>255</v>
      </c>
      <c r="N125" s="470"/>
    </row>
    <row r="126" spans="1:14" x14ac:dyDescent="0.3">
      <c r="A126" s="546"/>
    </row>
  </sheetData>
  <protectedRanges>
    <protectedRange algorithmName="SHA-512" hashValue="NgO/hu1xvRDdiMaUD/FGh5T6QVAMY67cWMbU0YHuU7swwM5fBI5p0sHYFvaXvm6co8UtUI9Hl+C0rSVjyl6yWQ==" saltValue="cru2NaH73itdcHhjG6Ad8A==" spinCount="100000" sqref="L7:M7 M8:M9 L8:L125" name="Rango1_13"/>
    <protectedRange algorithmName="SHA-512" hashValue="NgO/hu1xvRDdiMaUD/FGh5T6QVAMY67cWMbU0YHuU7swwM5fBI5p0sHYFvaXvm6co8UtUI9Hl+C0rSVjyl6yWQ==" saltValue="cru2NaH73itdcHhjG6Ad8A==" spinCount="100000" sqref="M10:M12" name="Rango1_1_1"/>
    <protectedRange algorithmName="SHA-512" hashValue="NgO/hu1xvRDdiMaUD/FGh5T6QVAMY67cWMbU0YHuU7swwM5fBI5p0sHYFvaXvm6co8UtUI9Hl+C0rSVjyl6yWQ==" saltValue="cru2NaH73itdcHhjG6Ad8A==" spinCount="100000" sqref="M13:M16" name="Rango1_2_1"/>
    <protectedRange algorithmName="SHA-512" hashValue="NgO/hu1xvRDdiMaUD/FGh5T6QVAMY67cWMbU0YHuU7swwM5fBI5p0sHYFvaXvm6co8UtUI9Hl+C0rSVjyl6yWQ==" saltValue="cru2NaH73itdcHhjG6Ad8A==" spinCount="100000" sqref="M17:M18" name="Rango1_3_1"/>
    <protectedRange algorithmName="SHA-512" hashValue="NgO/hu1xvRDdiMaUD/FGh5T6QVAMY67cWMbU0YHuU7swwM5fBI5p0sHYFvaXvm6co8UtUI9Hl+C0rSVjyl6yWQ==" saltValue="cru2NaH73itdcHhjG6Ad8A==" spinCount="100000" sqref="M21:M22" name="Rango1_4_1"/>
    <protectedRange algorithmName="SHA-512" hashValue="NgO/hu1xvRDdiMaUD/FGh5T6QVAMY67cWMbU0YHuU7swwM5fBI5p0sHYFvaXvm6co8UtUI9Hl+C0rSVjyl6yWQ==" saltValue="cru2NaH73itdcHhjG6Ad8A==" spinCount="100000" sqref="M19:M20" name="Rango1_5_1"/>
    <protectedRange algorithmName="SHA-512" hashValue="NgO/hu1xvRDdiMaUD/FGh5T6QVAMY67cWMbU0YHuU7swwM5fBI5p0sHYFvaXvm6co8UtUI9Hl+C0rSVjyl6yWQ==" saltValue="cru2NaH73itdcHhjG6Ad8A==" spinCount="100000" sqref="M23" name="Rango1_6_1"/>
    <protectedRange algorithmName="SHA-512" hashValue="NgO/hu1xvRDdiMaUD/FGh5T6QVAMY67cWMbU0YHuU7swwM5fBI5p0sHYFvaXvm6co8UtUI9Hl+C0rSVjyl6yWQ==" saltValue="cru2NaH73itdcHhjG6Ad8A==" spinCount="100000" sqref="M24:M26" name="Rango1_7_1"/>
    <protectedRange algorithmName="SHA-512" hashValue="NgO/hu1xvRDdiMaUD/FGh5T6QVAMY67cWMbU0YHuU7swwM5fBI5p0sHYFvaXvm6co8UtUI9Hl+C0rSVjyl6yWQ==" saltValue="cru2NaH73itdcHhjG6Ad8A==" spinCount="100000" sqref="M27:M31" name="Rango1_8_1"/>
    <protectedRange algorithmName="SHA-512" hashValue="NgO/hu1xvRDdiMaUD/FGh5T6QVAMY67cWMbU0YHuU7swwM5fBI5p0sHYFvaXvm6co8UtUI9Hl+C0rSVjyl6yWQ==" saltValue="cru2NaH73itdcHhjG6Ad8A==" spinCount="100000" sqref="M32" name="Rango1_9_1"/>
    <protectedRange algorithmName="SHA-512" hashValue="NgO/hu1xvRDdiMaUD/FGh5T6QVAMY67cWMbU0YHuU7swwM5fBI5p0sHYFvaXvm6co8UtUI9Hl+C0rSVjyl6yWQ==" saltValue="cru2NaH73itdcHhjG6Ad8A==" spinCount="100000" sqref="M33:M38 M40:M53" name="Rango1_10_1"/>
    <protectedRange algorithmName="SHA-512" hashValue="NgO/hu1xvRDdiMaUD/FGh5T6QVAMY67cWMbU0YHuU7swwM5fBI5p0sHYFvaXvm6co8UtUI9Hl+C0rSVjyl6yWQ==" saltValue="cru2NaH73itdcHhjG6Ad8A==" spinCount="100000" sqref="M39" name="Rango1_15_1"/>
    <protectedRange algorithmName="SHA-512" hashValue="NgO/hu1xvRDdiMaUD/FGh5T6QVAMY67cWMbU0YHuU7swwM5fBI5p0sHYFvaXvm6co8UtUI9Hl+C0rSVjyl6yWQ==" saltValue="cru2NaH73itdcHhjG6Ad8A==" spinCount="100000" sqref="M54" name="Rango1_20_1"/>
    <protectedRange algorithmName="SHA-512" hashValue="NgO/hu1xvRDdiMaUD/FGh5T6QVAMY67cWMbU0YHuU7swwM5fBI5p0sHYFvaXvm6co8UtUI9Hl+C0rSVjyl6yWQ==" saltValue="cru2NaH73itdcHhjG6Ad8A==" spinCount="100000" sqref="M55:M81 M83:M84 M99:M103" name="Rango1_12_1"/>
    <protectedRange algorithmName="SHA-512" hashValue="NgO/hu1xvRDdiMaUD/FGh5T6QVAMY67cWMbU0YHuU7swwM5fBI5p0sHYFvaXvm6co8UtUI9Hl+C0rSVjyl6yWQ==" saltValue="cru2NaH73itdcHhjG6Ad8A==" spinCount="100000" sqref="M82" name="Rango1_27_1"/>
    <protectedRange algorithmName="SHA-512" hashValue="NgO/hu1xvRDdiMaUD/FGh5T6QVAMY67cWMbU0YHuU7swwM5fBI5p0sHYFvaXvm6co8UtUI9Hl+C0rSVjyl6yWQ==" saltValue="cru2NaH73itdcHhjG6Ad8A==" spinCount="100000" sqref="M85:M87 M89:M91 M93:M98" name="Rango1_28_1"/>
    <protectedRange algorithmName="SHA-512" hashValue="NgO/hu1xvRDdiMaUD/FGh5T6QVAMY67cWMbU0YHuU7swwM5fBI5p0sHYFvaXvm6co8UtUI9Hl+C0rSVjyl6yWQ==" saltValue="cru2NaH73itdcHhjG6Ad8A==" spinCount="100000" sqref="M88" name="Rango1_29_1"/>
    <protectedRange algorithmName="SHA-512" hashValue="NgO/hu1xvRDdiMaUD/FGh5T6QVAMY67cWMbU0YHuU7swwM5fBI5p0sHYFvaXvm6co8UtUI9Hl+C0rSVjyl6yWQ==" saltValue="cru2NaH73itdcHhjG6Ad8A==" spinCount="100000" sqref="M104:M119 M121:M125" name="Rango1_33_1"/>
    <protectedRange algorithmName="SHA-512" hashValue="NgO/hu1xvRDdiMaUD/FGh5T6QVAMY67cWMbU0YHuU7swwM5fBI5p0sHYFvaXvm6co8UtUI9Hl+C0rSVjyl6yWQ==" saltValue="cru2NaH73itdcHhjG6Ad8A==" spinCount="100000" sqref="M92" name="Rango1_36_1"/>
  </protectedRanges>
  <autoFilter ref="A5:CZ125" xr:uid="{00000000-0001-0000-0100-000000000000}">
    <filterColumn colId="11" showButton="0"/>
    <filterColumn colId="12" showButton="0"/>
  </autoFilter>
  <mergeCells count="162">
    <mergeCell ref="K57:K62"/>
    <mergeCell ref="J73:J74"/>
    <mergeCell ref="K73:K74"/>
    <mergeCell ref="J69:J70"/>
    <mergeCell ref="K69:K70"/>
    <mergeCell ref="C76:C77"/>
    <mergeCell ref="D76:D77"/>
    <mergeCell ref="E76:E77"/>
    <mergeCell ref="J76:J77"/>
    <mergeCell ref="K76:K77"/>
    <mergeCell ref="C69:C70"/>
    <mergeCell ref="D69:D70"/>
    <mergeCell ref="E69:E70"/>
    <mergeCell ref="C73:C74"/>
    <mergeCell ref="D73:D74"/>
    <mergeCell ref="E73:E74"/>
    <mergeCell ref="A1:B1"/>
    <mergeCell ref="C1:H1"/>
    <mergeCell ref="A3:N4"/>
    <mergeCell ref="L5:N5"/>
    <mergeCell ref="J5:J6"/>
    <mergeCell ref="I5:I6"/>
    <mergeCell ref="K5:K6"/>
    <mergeCell ref="D10:D12"/>
    <mergeCell ref="E10:E12"/>
    <mergeCell ref="J7:J9"/>
    <mergeCell ref="J10:J12"/>
    <mergeCell ref="K10:K12"/>
    <mergeCell ref="C13:C16"/>
    <mergeCell ref="D13:D16"/>
    <mergeCell ref="E13:E16"/>
    <mergeCell ref="J13:J16"/>
    <mergeCell ref="K13:K16"/>
    <mergeCell ref="C7:C9"/>
    <mergeCell ref="D7:D9"/>
    <mergeCell ref="E7:E9"/>
    <mergeCell ref="K7:K9"/>
    <mergeCell ref="C10:C12"/>
    <mergeCell ref="C17:C18"/>
    <mergeCell ref="D17:D18"/>
    <mergeCell ref="E17:E18"/>
    <mergeCell ref="J17:J18"/>
    <mergeCell ref="K17:K18"/>
    <mergeCell ref="C21:C22"/>
    <mergeCell ref="D21:D22"/>
    <mergeCell ref="E21:E22"/>
    <mergeCell ref="J21:J22"/>
    <mergeCell ref="K21:K22"/>
    <mergeCell ref="C27:C31"/>
    <mergeCell ref="D27:D31"/>
    <mergeCell ref="E27:E31"/>
    <mergeCell ref="J27:J31"/>
    <mergeCell ref="K27:K31"/>
    <mergeCell ref="C33:C36"/>
    <mergeCell ref="D33:D36"/>
    <mergeCell ref="E33:E36"/>
    <mergeCell ref="J33:J36"/>
    <mergeCell ref="K33:K36"/>
    <mergeCell ref="C37:C38"/>
    <mergeCell ref="D37:D38"/>
    <mergeCell ref="E37:E38"/>
    <mergeCell ref="J37:J38"/>
    <mergeCell ref="K37:K38"/>
    <mergeCell ref="C39:C42"/>
    <mergeCell ref="E39:E42"/>
    <mergeCell ref="D39:D42"/>
    <mergeCell ref="J39:J42"/>
    <mergeCell ref="K39:K42"/>
    <mergeCell ref="C44:C46"/>
    <mergeCell ref="E44:E46"/>
    <mergeCell ref="D44:D46"/>
    <mergeCell ref="J44:J46"/>
    <mergeCell ref="K44:K46"/>
    <mergeCell ref="C47:C49"/>
    <mergeCell ref="D47:D49"/>
    <mergeCell ref="E47:E49"/>
    <mergeCell ref="J47:J49"/>
    <mergeCell ref="K47:K49"/>
    <mergeCell ref="C52:C54"/>
    <mergeCell ref="D52:D54"/>
    <mergeCell ref="E52:E54"/>
    <mergeCell ref="J52:J54"/>
    <mergeCell ref="K52:K54"/>
    <mergeCell ref="C78:C79"/>
    <mergeCell ref="D78:D79"/>
    <mergeCell ref="E78:E79"/>
    <mergeCell ref="J78:J79"/>
    <mergeCell ref="K78:K79"/>
    <mergeCell ref="C55:C56"/>
    <mergeCell ref="D55:D56"/>
    <mergeCell ref="E55:E56"/>
    <mergeCell ref="J55:J56"/>
    <mergeCell ref="K55:K56"/>
    <mergeCell ref="C65:C66"/>
    <mergeCell ref="D65:D66"/>
    <mergeCell ref="E65:E66"/>
    <mergeCell ref="J65:J66"/>
    <mergeCell ref="K65:K66"/>
    <mergeCell ref="C57:C62"/>
    <mergeCell ref="D57:D62"/>
    <mergeCell ref="E57:E62"/>
    <mergeCell ref="J57:J62"/>
    <mergeCell ref="C80:C81"/>
    <mergeCell ref="D80:D81"/>
    <mergeCell ref="E80:E81"/>
    <mergeCell ref="C82:C83"/>
    <mergeCell ref="D82:D83"/>
    <mergeCell ref="E82:E83"/>
    <mergeCell ref="J82:J83"/>
    <mergeCell ref="K82:K83"/>
    <mergeCell ref="J80:J81"/>
    <mergeCell ref="K80:K81"/>
    <mergeCell ref="C84:C85"/>
    <mergeCell ref="D84:D85"/>
    <mergeCell ref="E84:E85"/>
    <mergeCell ref="J84:J85"/>
    <mergeCell ref="K84:K85"/>
    <mergeCell ref="C89:C90"/>
    <mergeCell ref="D89:D90"/>
    <mergeCell ref="E89:E90"/>
    <mergeCell ref="J89:J90"/>
    <mergeCell ref="K89:K90"/>
    <mergeCell ref="C93:C94"/>
    <mergeCell ref="D93:D94"/>
    <mergeCell ref="E93:E94"/>
    <mergeCell ref="J93:J94"/>
    <mergeCell ref="K93:K94"/>
    <mergeCell ref="C97:C98"/>
    <mergeCell ref="D97:D98"/>
    <mergeCell ref="E97:E98"/>
    <mergeCell ref="J97:J98"/>
    <mergeCell ref="K97:K98"/>
    <mergeCell ref="C99:C100"/>
    <mergeCell ref="D99:D100"/>
    <mergeCell ref="E99:E100"/>
    <mergeCell ref="J99:J100"/>
    <mergeCell ref="K99:K100"/>
    <mergeCell ref="C101:C102"/>
    <mergeCell ref="D101:D102"/>
    <mergeCell ref="E101:E102"/>
    <mergeCell ref="J101:J102"/>
    <mergeCell ref="K101:K102"/>
    <mergeCell ref="C106:C107"/>
    <mergeCell ref="D106:D107"/>
    <mergeCell ref="E106:E107"/>
    <mergeCell ref="J106:J107"/>
    <mergeCell ref="K106:K107"/>
    <mergeCell ref="C114:C115"/>
    <mergeCell ref="D114:D115"/>
    <mergeCell ref="E114:E115"/>
    <mergeCell ref="J114:J115"/>
    <mergeCell ref="K114:K115"/>
    <mergeCell ref="C118:C119"/>
    <mergeCell ref="D118:D119"/>
    <mergeCell ref="E118:E119"/>
    <mergeCell ref="J118:J119"/>
    <mergeCell ref="K118:K119"/>
    <mergeCell ref="C122:C125"/>
    <mergeCell ref="D122:D125"/>
    <mergeCell ref="E122:E125"/>
    <mergeCell ref="J122:J125"/>
    <mergeCell ref="K122:K125"/>
  </mergeCells>
  <conditionalFormatting sqref="A3 O3:XFD5 A5:K5 L6:N6 Q6:XFD6 A7:D7 N7:XFD11 F7:I18 A8:B11 B8:B23 A8:A126 C10:E10 K10 O12:XFD1048576 C13:E13 K13 C17:E17 K17 N18 C19:E21 K19:K21 N22 C23:E27 K23:K27 F25:I25 N25 B25:B26 C32:I33 K32:K33 N32:N35 F34:I42 C37:E37 K37 C39:E39 K39 N42 C43:E44 K43:K44 C47:E47 K47 B49 N49 C50:E52 K50:K52 N54:N55 C55:E55 K55 C57:E57 K57 F63:I63 N63 C63:E65 K63:K65 F67:I67 N67 C67:E69 K67:K69 F71:I71 N71 C71:E73 K71:K73 C75:I76 K75:K76 N75:N76 F77:I86 C78:E78 K78 C80:E80 K80 N81:N82 B81:B84 C82:E82 K82 C84:E84 K84 N86 C86:E89 K86:K89 N90 B90:B94 C91:E93 K91:K93 C95:E97 K95:K97 C99:E99 K99 C101:E101 K101 C103:E106 K103:K106 C108:E114 K108:K114 C116:E118 K116:K118 C120:E122 K120:K122 A126:N1048576">
    <cfRule type="containsText" dxfId="364" priority="226" operator="containsText" text="ZONA RIESGO MODERADO">
      <formula>NOT(ISERROR(SEARCH("ZONA RIESGO MODERADO",A3)))</formula>
    </cfRule>
    <cfRule type="containsText" dxfId="363" priority="227" operator="containsText" text="ZONA RIESGO ALTO">
      <formula>NOT(ISERROR(SEARCH("ZONA RIESGO ALTO",A3)))</formula>
    </cfRule>
    <cfRule type="containsText" dxfId="362" priority="228" operator="containsText" text="ZONA RIESGO EXTREMO">
      <formula>NOT(ISERROR(SEARCH("ZONA RIESGO EXTREMO",A3)))</formula>
    </cfRule>
  </conditionalFormatting>
  <conditionalFormatting sqref="C10:E10 C13:E13 C17:E17 C19:E21 C23:E27 C32:I33 C37:E37 C39:E39 C43:E44 C47:E47 C50:E52 C55:E55 C57:E57 C63:E65 C67:E69 C71:E73 C75:I76 C78:E78 C80:E80 C82:E82 C84:E84 C86:E89 C91:E93 C95:E97 C99:E99 C101:E101 C103:E106 C108:E114 C116:E118 C120:E122 A3 O3:XFD5 A5:K5 L6:N6 Q6:XFD6 A7:D7 N7:XFD11 F7:I18 A8:B11 B8:B23 A8:A126 K10 O12:XFD1048576 K13 K17 N18 K19:K21 N22 K23:K27 F25:I25 N25 B25:B26 K32:K33 N32:N35 F34:I42 K37 K39 N42 K43:K44 K47 B49 N49 K50:K52 N54:N55 K55 K57 F63:I63 N63 K63:K65 F67:I67 N67 K67:K69 F71:I71 N71 K71:K73 K75:K76 N75:N76 F77:I86 K78 K80 N81:N82 B81:B84 K82 K84 N86 K86:K89 N90 B90:B94 K91:K93 K95:K97 K99 K101 K103:K106 K108:K114 K116:K118 K120:K122 A126:N1048576">
    <cfRule type="containsText" dxfId="361" priority="225" operator="containsText" text="ZONA RIESGO BAJA">
      <formula>NOT(ISERROR(SEARCH("ZONA RIESGO BAJA",A3)))</formula>
    </cfRule>
  </conditionalFormatting>
  <conditionalFormatting sqref="E7 E10 E13 E17 E19:E21 E23:E27 E32:E33 E37 E39 E43:E44 E47 E50:E52 E55 E57 E63:E65 E67:E69 E71:E73 E75:E76 E78 E80 E82 E84 E86:E89 E91:E93 E95:E97 E99 E101 E103:E106 E108:E114 E116:E118 E120:E122">
    <cfRule type="containsText" dxfId="360" priority="113" operator="containsText" text="Extremo">
      <formula>NOT(ISERROR(SEARCH("Extremo",E7)))</formula>
    </cfRule>
    <cfRule type="containsText" dxfId="359" priority="114" operator="containsText" text="Alto">
      <formula>NOT(ISERROR(SEARCH("Alto",E7)))</formula>
    </cfRule>
    <cfRule type="containsText" dxfId="358" priority="115" operator="containsText" text="Moderado">
      <formula>NOT(ISERROR(SEARCH("Moderado",E7)))</formula>
    </cfRule>
    <cfRule type="containsText" dxfId="357" priority="116" operator="containsText" text="Bajo">
      <formula>NOT(ISERROR(SEARCH("Bajo",E7)))</formula>
    </cfRule>
  </conditionalFormatting>
  <conditionalFormatting sqref="E7">
    <cfRule type="cellIs" dxfId="356" priority="117" operator="equal">
      <formula>$H$23</formula>
    </cfRule>
    <cfRule type="cellIs" dxfId="355" priority="118" operator="equal">
      <formula>$H$24</formula>
    </cfRule>
    <cfRule type="cellIs" dxfId="354" priority="119" operator="equal">
      <formula>$H$25</formula>
    </cfRule>
    <cfRule type="cellIs" dxfId="353" priority="120" operator="equal">
      <formula>$H$26</formula>
    </cfRule>
  </conditionalFormatting>
  <conditionalFormatting sqref="J7 J10 J13 J17 J19:J21 J23:J27 J32:J33 J37 J39 J43:J44 J47 J50:J52 J55 J57 J63:J65 J67:J69 J71:J73 J75:J76 J78 J80 J82 J84 J86:J89 J91:J93 J95:J97 J99 J101 J103:J106 J108:J114 J116:J118 J120:J122">
    <cfRule type="containsText" dxfId="352" priority="576" operator="containsText" text="Extremo">
      <formula>NOT(ISERROR(SEARCH("Extremo",J7)))</formula>
    </cfRule>
    <cfRule type="containsText" dxfId="351" priority="577" operator="containsText" text="Alto">
      <formula>NOT(ISERROR(SEARCH("Alto",J7)))</formula>
    </cfRule>
    <cfRule type="containsText" dxfId="350" priority="578" operator="containsText" text="Moderado">
      <formula>NOT(ISERROR(SEARCH("Moderado",J7)))</formula>
    </cfRule>
    <cfRule type="containsText" dxfId="349" priority="579" operator="containsText" text="Bajo">
      <formula>NOT(ISERROR(SEARCH("Bajo",J7)))</formula>
    </cfRule>
    <cfRule type="cellIs" dxfId="348" priority="580" operator="equal">
      <formula>$H$23</formula>
    </cfRule>
    <cfRule type="cellIs" dxfId="347" priority="581" operator="equal">
      <formula>$H$24</formula>
    </cfRule>
    <cfRule type="cellIs" dxfId="346" priority="582" operator="equal">
      <formula>$H$25</formula>
    </cfRule>
    <cfRule type="cellIs" dxfId="345" priority="583" operator="equal">
      <formula>$H$26</formula>
    </cfRule>
  </conditionalFormatting>
  <conditionalFormatting sqref="K7:M7 M8 L8:L125">
    <cfRule type="containsText" dxfId="344" priority="5" operator="containsText" text="ZONA RIESGO BAJA">
      <formula>NOT(ISERROR(SEARCH("ZONA RIESGO BAJA",K7)))</formula>
    </cfRule>
    <cfRule type="containsText" dxfId="343" priority="6" operator="containsText" text="ZONA RIESGO MODERADO">
      <formula>NOT(ISERROR(SEARCH("ZONA RIESGO MODERADO",K7)))</formula>
    </cfRule>
    <cfRule type="containsText" dxfId="342" priority="7" operator="containsText" text="ZONA RIESGO ALTO">
      <formula>NOT(ISERROR(SEARCH("ZONA RIESGO ALTO",K7)))</formula>
    </cfRule>
    <cfRule type="containsText" dxfId="341" priority="8" operator="containsText" text="ZONA RIESGO EXTREMO">
      <formula>NOT(ISERROR(SEARCH("ZONA RIESGO EXTREMO",K7)))</formula>
    </cfRule>
  </conditionalFormatting>
  <conditionalFormatting sqref="M16">
    <cfRule type="containsText" dxfId="340" priority="1" operator="containsText" text="ZONA RIESGO BAJA">
      <formula>NOT(ISERROR(SEARCH("ZONA RIESGO BAJA",M16)))</formula>
    </cfRule>
    <cfRule type="containsText" dxfId="339" priority="2" operator="containsText" text="ZONA RIESGO MODERADO">
      <formula>NOT(ISERROR(SEARCH("ZONA RIESGO MODERADO",M16)))</formula>
    </cfRule>
    <cfRule type="containsText" dxfId="338" priority="3" operator="containsText" text="ZONA RIESGO ALTO">
      <formula>NOT(ISERROR(SEARCH("ZONA RIESGO ALTO",M16)))</formula>
    </cfRule>
    <cfRule type="containsText" dxfId="337" priority="4" operator="containsText" text="ZONA RIESGO EXTREMO">
      <formula>NOT(ISERROR(SEARCH("ZONA RIESGO EXTREMO",M16)))</formula>
    </cfRule>
  </conditionalFormatting>
  <dataValidations count="3">
    <dataValidation allowBlank="1" showInputMessage="1" showErrorMessage="1" promptTitle="Descripción del reporte " prompt="Se describe detalladamente el cargue de soportes_x000a_documentales (evidencia) en la implementación de los controles." sqref="L120:M120 L121:L125 L7:L79 L84:L119" xr:uid="{B043F2C5-B5BC-4F9F-9349-244705FF0898}"/>
    <dataValidation allowBlank="1" showInputMessage="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N7:N125" xr:uid="{00000000-0002-0000-0100-000001000000}"/>
    <dataValidation allowBlank="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M7:M8 M10:M13 M15:M17 M19:M38 M119 M40:M54 M82 M85:M98 M104" xr:uid="{71422512-7B0A-4E11-8775-005B220EDA06}"/>
  </dataValidations>
  <hyperlinks>
    <hyperlink ref="G7" r:id="rId1" display="https://scjgovcol.sharepoint.com/:f:/s/OficinaAsesoradePlaneacin/EnwlS2PdrhZLl7bbjE9GDC8Bg6K1snX3rsOta2k2BnZ-mw?e=he398P" xr:uid="{1E5AA13B-7C91-455D-8DC9-A15D5DF4E398}"/>
    <hyperlink ref="G8" r:id="rId2" display="https://scjgovcol.sharepoint.com/:f:/s/OficinaAsesoradePlaneacin/Eh-gtroD-4lMhXShIKd-hJMBSS-I1qBEzzRuO_M6yVA3Bw?e=ZVVTii" xr:uid="{58B64F86-BB20-4712-B46F-60D7F4F75DAD}"/>
    <hyperlink ref="G9" r:id="rId3" display="https://scjgovcol.sharepoint.com/:f:/s/OficinaAsesoradePlaneacin/EnU3pojnxFlMmXmtyLWChkMB_g-YCmc4C5GSOTNgwL8Iow?e=H0LXJe" xr:uid="{D263BE27-21EA-4033-83F6-BC0D3E7ADB9B}"/>
    <hyperlink ref="G10" r:id="rId4" display="https://scjgovcol.sharepoint.com/:f:/s/OficinaAsesoradePlaneacin/EuyfIT0AaAlKljTKTAJA3XoBCz7ldOds_zjcwbYxBlstIw?e=8Ni9jB" xr:uid="{97E18D31-9A1F-43BF-B46D-37B244FCF65C}"/>
    <hyperlink ref="G11" r:id="rId5" display="https://scjgovcol.sharepoint.com/:f:/s/OficinaAsesoradePlaneacin/Et7FlYrWPHZBkcLB6q_wQPIBk1EvAhbEtQaBS7GUxfxvsQ?e=fdO2O2" xr:uid="{1D38F794-5141-4EB7-8127-8EF9776C00AC}"/>
    <hyperlink ref="G12" r:id="rId6" display="https://scjgovcol.sharepoint.com/:f:/s/OficinaAsesoradePlaneacin/EiyfMT3pLx1DrUiixc0cs0IBv36IFFZXC--PEr2fIc1_MQ?e=H6wjxQ" xr:uid="{DBC634EB-5296-453C-B351-F821400EA696}"/>
    <hyperlink ref="G13" r:id="rId7" display="https://scjgovcol.sharepoint.com/:f:/s/OficinaAsesoradePlaneacin/EsWXaS8-Ut9Og-ZTfMBDUwwBELkTAUEmh50znmrHnB5JCA?e=tgipLx" xr:uid="{845C680A-FFD5-4197-BDDC-034CB23151C0}"/>
    <hyperlink ref="G14" r:id="rId8" display="https://scjgovcol.sharepoint.com/:f:/s/OficinaAsesoradePlaneacin/ErpNTUhweoJFgc0hlzVdnHsBGlPKdPzfYHxOMx0wC5N6Yw?e=3uQO4l" xr:uid="{00514717-C1AB-4BF0-A4A7-35AC607E9279}"/>
    <hyperlink ref="G15" r:id="rId9" display="https://scjgovcol.sharepoint.com/:f:/s/OficinaAsesoradePlaneacin/Ei6L8Q8qZipLuqVEM1TxoaoB_4knSr2dHjIJbzQrDwTiSA?e=qlCagG" xr:uid="{55383684-CDEE-4073-842B-8F1AEEC57D72}"/>
    <hyperlink ref="G16" r:id="rId10" display="https://scjgovcol.sharepoint.com/:f:/s/OficinaAsesoradePlaneacin/ElDYfQdXeeJCk3kWZq2YHCcBVzmLl8dF15GcM9WA19zxcA?e=HKwVcq" xr:uid="{A67075C9-41FD-479C-9C22-99FB2ED7318C}"/>
    <hyperlink ref="G17" r:id="rId11" display="https://scjgovcol.sharepoint.com/:f:/s/OficinaAsesoradePlaneacin/EhtzQLNQZENDlw7_nhdVcBsBejRCNeqiWur3Swzsd0cdEw?e=aFLgD2" xr:uid="{A6A759FD-C827-484A-9D9B-D96AE72C626D}"/>
    <hyperlink ref="G18" r:id="rId12" display="https://scjgovcol.sharepoint.com/:f:/s/OficinaAsesoradePlaneacin/Ekz4aqV_aiFBgy1D-I_r700BOJA4c7LVuiOhALqCuZ_oRg?e=dtdZYM" xr:uid="{78BB7BBC-8ABB-40FA-8BB4-7445D145D11C}"/>
    <hyperlink ref="G20" r:id="rId13" display="https://scjgovcol.sharepoint.com/:f:/s/OficinaAsesoradePlaneacin/Em1-4bLB_URIojJ71fK-cWIB455Z5xWD2mY49tV3GEN3JA?e=moIxXV" xr:uid="{3516EA48-4312-4A6B-9002-4C8677CE4980}"/>
    <hyperlink ref="G19" r:id="rId14" display="https://scjgovcol.sharepoint.com/:f:/s/OficinaAsesoradePlaneacin/EmekG-HOaz5DgtNAJeQbxP4B6mQiwFxEIct6lthuXQxylw?e=TYulKM" xr:uid="{A3D1FCB3-177F-4E78-A66E-A84BC15BAAB8}"/>
    <hyperlink ref="G21" r:id="rId15" display="https://scjgovcol.sharepoint.com/:f:/s/OficinaAsesoradePlaneacin/EnoqfyC200NChcjslvLKQ8ABucDYgLXpPAzrTjLubCRuFg?e=F3BiHw" xr:uid="{08B5AA11-4997-415A-96B7-D79C1FE5C653}"/>
    <hyperlink ref="G22" r:id="rId16" display="https://scjgovcol.sharepoint.com/:f:/s/OficinaAsesoradePlaneacin/EhhEFbGAhWdKlhqVeQb8sSQBwQ4Kf4C6Zqe06vPEwIkXJw?e=OST23c" xr:uid="{B099CEB3-4F21-4365-9BA9-C3E5329BE3E5}"/>
    <hyperlink ref="G23" r:id="rId17" display="https://scjgovcol.sharepoint.com/:f:/s/OficinaAsesoradePlaneacin/En09PU090BVGoy2a__bfnzMBy-AoT5xipiRAvQD5Y74b7g?e=hjlxSi" xr:uid="{45CF8DA5-8FF8-496A-BEC1-176180154BDF}"/>
    <hyperlink ref="G24" r:id="rId18" display="https://scjgovcol.sharepoint.com/:f:/s/OficinaAsesoradePlaneacin/EmljkAFc7RZJlyzetN3BoX4B64rbVqNbOdJm6lRDAaAYlA?e=I0OMgV" xr:uid="{AB2CBE8A-9EF6-4E04-99FA-5A533C10D4EA}"/>
    <hyperlink ref="G26" r:id="rId19" display="https://scjgovcol.sharepoint.com/:f:/s/OficinaAsesoradePlaneacin/EsmvQkSG13hBga9XWGw-ghsBk-faQW_emd6Qb4f2GJadWg?e=XkbWqz" xr:uid="{1C18F2A3-A394-4F30-8748-20A75E3052DA}"/>
    <hyperlink ref="G25" r:id="rId20" display="https://scjgovcol.sharepoint.com/:f:/s/OficinaAsesoradePlaneacin/ErqUXlcVd-tBqKNT7Se5Pz0Bon78K-IuO74DUxm9qJVJjw?e=MesOdg" xr:uid="{F09A8B44-1B9E-4E1A-ABAA-09784247BB9C}"/>
    <hyperlink ref="G27" r:id="rId21" display="https://scjgovcol.sharepoint.com/:f:/s/OficinaAsesoradePlaneacin/Eot0B0tXVbtDtpjM7RVrT_MBui8ljoPB67jCi56EOUSldQ?e=hlhIcN" xr:uid="{5404DA16-A43E-4C74-BA97-A86CF0E517BC}"/>
    <hyperlink ref="G28" r:id="rId22" display="https://scjgovcol.sharepoint.com/:f:/s/OficinaAsesoradePlaneacin/EhfdrNyiBK9PowsYGWmaNtYB-tOtksZcoDtR-GC95CVHEw?e=SPg8jc" xr:uid="{4CA6874E-C73D-4412-AC7F-8FB79F9C7CEA}"/>
    <hyperlink ref="G29" r:id="rId23" display="https://scjgovcol.sharepoint.com/:f:/s/OficinaAsesoradePlaneacin/Em35V9IKce9LpOO4MCFZFvUBBXaoEvzufqKRPlLIRKiZbQ?e=7eeDxq" xr:uid="{899BFAD1-AC5E-4B80-BFBB-78AA5480E4D7}"/>
    <hyperlink ref="G30" r:id="rId24" display="https://scjgovcol.sharepoint.com/:f:/s/OficinaAsesoradePlaneacin/Eoub17WsthdOnXLcyDQeUMkBzCfASPaQGLJSDSH-UBJlbQ?e=siTJD9" xr:uid="{CA9C3CFD-A892-42AC-AAB9-DAE328CECAF2}"/>
    <hyperlink ref="G31" r:id="rId25" display="https://scjgovcol.sharepoint.com/:f:/s/OficinaAsesoradePlaneacin/Emds_xg4RoFFsORgfBDgK9cBluRoRXX1rUgVLtyjVJV7_w?e=6CgGJS" xr:uid="{4D5F4BB4-DB27-4ADA-BBFE-4B762DB8CEDB}"/>
    <hyperlink ref="G32" r:id="rId26" display="https://scjgovcol.sharepoint.com/:f:/s/OficinaAsesoradePlaneacin/ErT3rjKrhk1Ct0lRp3CdckMBeDa6R_qOlGRWAOV6gvt1vw?e=3gxgjt" xr:uid="{565D6CDE-5AD3-463B-9BDD-5ADBDB2303D1}"/>
    <hyperlink ref="G33" r:id="rId27" display="https://scjgovcol.sharepoint.com/:f:/s/OficinaAsesoradePlaneacin/ElLFhx-tLmhAp6dnvSrJrDgB_C3JVRvFVllAHUpKgBZ__Q?e=zJ6nHI" xr:uid="{2EE23ADB-5B3E-4CB4-B788-C1845E67A7B5}"/>
    <hyperlink ref="G34" r:id="rId28" display="https://scjgovcol.sharepoint.com/:f:/s/OficinaAsesoradePlaneacin/Emg-LRLiDUpEjyRx3ZEV2QABvdlr1u43m40fywPGW7FItQ?e=EmCXBD" xr:uid="{8BE127FC-5B40-4831-8166-BBE95E88588C}"/>
    <hyperlink ref="G35" r:id="rId29" display="https://scjgovcol.sharepoint.com/:f:/s/OficinaAsesoradePlaneacin/Eq4gVZqFkPNAg8OMRKSUSAgBqdV1zDzYFqEs-atRr9Xc4Q?e=XGw7Av" xr:uid="{37B91DA4-071B-4A81-A336-5B7820682F1A}"/>
    <hyperlink ref="G36" r:id="rId30" display="https://scjgovcol.sharepoint.com/:f:/s/OficinaAsesoradePlaneacin/EsltvpfxDnRGirhmw47vXD4B27q9qOulYdbk5aZ0odIZmw?e=IK3bhk" xr:uid="{DF1494F2-A191-49E5-853D-CEDE6E3F11BB}"/>
    <hyperlink ref="G37" r:id="rId31" display="https://scjgovcol.sharepoint.com/:f:/s/OficinaAsesoradePlaneacin/EqK_ZvsRLzVHrvsKTESnCO0B0EWzNjGJxgDIbcUEFfyDdA?e=OnOcjb" xr:uid="{DA7AEC55-EF4E-4F41-9891-0077B3AEDC93}"/>
    <hyperlink ref="G38" r:id="rId32" display="https://scjgovcol.sharepoint.com/:f:/s/OficinaAsesoradePlaneacin/Er3KyPXIHUdKi6ypd_RL61oBxUM_leZBlZCvw7TthzpDMQ?e=l50zMx" xr:uid="{1ACE0BD7-3A25-46BE-873C-237C772B615C}"/>
    <hyperlink ref="G39" r:id="rId33" display="https://scjgovcol.sharepoint.com/:f:/s/OficinaAsesoradePlaneacin/Ej80b1mpUx9HrHC8OPR2t7YBeFDgIoOsflreE6w-kI890g?e=pJOPGn" xr:uid="{B51C81A5-3646-43D9-B23E-CF776AEA25F1}"/>
    <hyperlink ref="G40" r:id="rId34" display="https://scjgovcol.sharepoint.com/:f:/s/OficinaAsesoradePlaneacin/EjYOgwtbM5hOsZXJiy0g8IMBQY2ACspRbPDRr9wtthaJkg?e=fd7CrK" xr:uid="{2DD3A564-BD0A-41AA-BF47-47E6279012B3}"/>
    <hyperlink ref="G41" r:id="rId35" display="https://scjgovcol.sharepoint.com/:f:/s/OficinaAsesoradePlaneacin/EkzO9bCqmPBAn9IzcDvyn7MBDliouk_aA9EPEXLpuSLeZg?e=vqYq5n" xr:uid="{E58AAFCE-A87F-449B-B69E-95AAE81EB1ED}"/>
    <hyperlink ref="G42" r:id="rId36" display="https://scjgovcol.sharepoint.com/:f:/s/OficinaAsesoradePlaneacin/Evo_Ey78IPRAv9zboI-c3NkBJgPZ99S8fNNgqxSy2emLTQ?e=HgNpY3" xr:uid="{683C2468-3CD0-4666-B8BD-7E9E510139CB}"/>
    <hyperlink ref="G43" r:id="rId37" display="https://scjgovcol.sharepoint.com/:f:/s/OficinaAsesoradePlaneacin/EmcK3Tsqz7FAvBAbPMj7LVcBXQYOv_nZX0svIsuUwSkwFw?e=dtTzQO" xr:uid="{4BBA1437-6649-421E-87F5-032B02B47359}"/>
    <hyperlink ref="G44" r:id="rId38" display="https://scjgovcol.sharepoint.com/:f:/s/OficinaAsesoradePlaneacin/ErFpT6eAxzxJsXNIyFBMpawBs_y7ircA32NIlc6wRoP4Sg?e=JChFOZ" xr:uid="{94753A60-82A2-4EBD-B73A-36B40FF9202F}"/>
    <hyperlink ref="G45" r:id="rId39" display="https://scjgovcol.sharepoint.com/:f:/s/OficinaAsesoradePlaneacin/Eil-jUG4kz9Fl3sCoKh9y0IBzf92zu-5wOPYW5w6Vouk7g?e=HEywz2" xr:uid="{2B43E9A3-73C5-4CFB-A7DB-D513878953AB}"/>
    <hyperlink ref="G46" r:id="rId40" display="https://scjgovcol.sharepoint.com/:f:/s/OficinaAsesoradePlaneacin/EpQIVeRRujBKtgrDFbGQrGkBOAf_NEnsfiCyMXdCTONiuw?e=sfOYyU" xr:uid="{A3A410F6-D15E-4C51-BF0E-36713DDE7018}"/>
    <hyperlink ref="G47" r:id="rId41" display="https://scjgovcol.sharepoint.com/:f:/s/OficinaAsesoradePlaneacin/Egxk54w-rINLo1Kcf0t3qtEBE2FG7HFMZKHFibZY6_xrQQ?e=NJVXvK" xr:uid="{2897FE5C-68D0-4ACF-84E1-48FB622619AC}"/>
    <hyperlink ref="G48" r:id="rId42" display="https://scjgovcol.sharepoint.com/:f:/s/OficinaAsesoradePlaneacin/EvwIVOPlbyNBjhK5grZsNKcBV5CYlVwB1XItFAQasP37SA?e=9sC3Ii" xr:uid="{A54D41C2-9841-4708-ABCC-94F24B542AED}"/>
    <hyperlink ref="G49" r:id="rId43" display="https://scjgovcol.sharepoint.com/:f:/s/OficinaAsesoradePlaneacin/Eq-1RG_xAkJJrF4afRI9LKYBG0Z9TSPk7lZuroxF1zueNA?e=WOG7EK" xr:uid="{56FDDAB3-B0C8-4443-A0E5-6433EE0D85A4}"/>
    <hyperlink ref="G50" r:id="rId44" display="https://scjgovcol.sharepoint.com/:f:/s/OficinaAsesoradePlaneacin/Ejjv7R9GJIdJvQratkIi0ZAB8qYVOooYvgwd2FtjXxPR4w?e=7I4cM3" xr:uid="{7EA194C8-5796-4313-861B-3D0CC746FC0C}"/>
    <hyperlink ref="G51" r:id="rId45" display="https://scjgovcol.sharepoint.com/:f:/s/OficinaAsesoradePlaneacin/ElxUduALruJJn9KFHQYvuzMB2ah0J1oSJl5miUuhSF3YZw?e=57JCty" xr:uid="{A51CC92A-7347-47BB-8173-681EE33C7F86}"/>
    <hyperlink ref="G52" r:id="rId46" display="https://scjgovcol.sharepoint.com/:f:/s/OficinaAsesoradePlaneacin/EkD8FMyZuvBDmlifhEoC2LwBMyd6Ou0YmuzurWpBln3oNw?e=BMcEq4" xr:uid="{9057AF90-5AFB-49A2-9BAC-423EDF30FBAD}"/>
    <hyperlink ref="G53" r:id="rId47" display="https://scjgovcol.sharepoint.com/:f:/s/OficinaAsesoradePlaneacin/EsnrfndKTdNHqC8tXPjrckEBXJH0Zxv8pS6KySVIWuS_Ow?e=jMuMgY" xr:uid="{3357B5B9-E94A-47FC-9A61-2BE680530455}"/>
    <hyperlink ref="G54" r:id="rId48" display="https://scjgovcol.sharepoint.com/:f:/s/OficinaAsesoradePlaneacin/EpX5tQfem5pDiTciATv6x68B8_5xyBUb6dgukFas3CSs5w?e=afgyOY" xr:uid="{1F593D2A-04E0-4EA6-A88F-38EBC336DABD}"/>
    <hyperlink ref="G55" r:id="rId49" display="https://scjgovcol.sharepoint.com/:f:/s/OficinaAsesoradePlaneacin/EohJ230VzyhIhU9ylRh3R9wBgdKfRa031scBjsYFSElXYg?e=5meEdm" xr:uid="{7A02A718-EAC6-4D42-B37A-178A023ECDB9}"/>
    <hyperlink ref="G56" r:id="rId50" display="https://scjgovcol.sharepoint.com/:f:/s/OficinaAsesoradePlaneacin/EjbOiFBUA79AveJ3B8dkKugBuQOcU1IXP9p7ydRSwMbszA?e=1MXpkh" xr:uid="{6916CEFF-1330-4400-B627-CFAEC2C180AE}"/>
    <hyperlink ref="G57" r:id="rId51" display="https://scjgovcol.sharepoint.com/:f:/s/OficinaAsesoradePlaneacin/EkovIWpmy79Gmn1lUrvUZ9UBA_GM6QqCY6FVaQmTeZ5BQQ?e=p2e69t" xr:uid="{8C2324C4-E5B9-449F-9568-5BB9F35BBC2A}"/>
    <hyperlink ref="G58" r:id="rId52" display="https://scjgovcol.sharepoint.com/:f:/s/OficinaAsesoradePlaneacin/ErK9L-i0pZxNkEjMFy424RsBotl3jsULwDsmYN4dWrq8mA?e=ui95aM" xr:uid="{0F64347C-3486-4FB2-9006-74C7F2D8F11D}"/>
    <hyperlink ref="G59" r:id="rId53" display="https://scjgovcol.sharepoint.com/:f:/s/OficinaAsesoradePlaneacin/EizRfEyxa2JIiolnEwdWcPQBFQPZaZIXbFkC8Kzm5K9B8w?e=KlKhnT" xr:uid="{53059E83-D9A9-4552-9C62-6D85F5DDC2CB}"/>
    <hyperlink ref="G60" r:id="rId54" display="https://scjgovcol.sharepoint.com/:f:/s/OficinaAsesoradePlaneacin/EjTPfYxw72ZPoX24NZLFwp4BQb96FFMZEMDSsd-gjOvtaw?e=EWqsWn" xr:uid="{7AADCA20-3D5F-4AAC-955B-4794299E37BA}"/>
    <hyperlink ref="G61" r:id="rId55" display="https://scjgovcol.sharepoint.com/:f:/s/OficinaAsesoradePlaneacin/EkvB-Ti9IrxHhl44dgzhMMcBXM341K2_hgfwUS8pQ26kEw?e=RbykcW" xr:uid="{FF4A6C9B-ECD5-4FFE-88F6-03BC98A863B8}"/>
    <hyperlink ref="G62" r:id="rId56" display="https://scjgovcol.sharepoint.com/:f:/s/OficinaAsesoradePlaneacin/EudhuTbCPdRAlX6uuqIXBsIBmoNzertYjLbnRWv_1LUsqw?e=lyGO5u" xr:uid="{A5BBA431-1747-4B3F-90BF-E82BE4955162}"/>
    <hyperlink ref="G63" r:id="rId57" display="https://scjgovcol.sharepoint.com/:f:/s/OficinaAsesoradePlaneacin/EizR6TTdnYpLmg96fTHEhqYBJVdgslnBYfJ4F0WaFkieJA?e=TtDw6O" xr:uid="{9042C3F6-B3DF-4ECB-91E6-7C0CC63A677B}"/>
    <hyperlink ref="G64" r:id="rId58" display="https://scjgovcol.sharepoint.com/:f:/s/OficinaAsesoradePlaneacin/EvUS22E7GbhNiA9EWQPAOEUBZBFEoQF2811IPFIRNJ6sLw?e=4Lceqe" xr:uid="{7CAF77B7-1079-4A25-9568-EAA62888976A}"/>
    <hyperlink ref="G65" r:id="rId59" display="https://scjgovcol.sharepoint.com/:f:/s/OficinaAsesoradePlaneacin/EszWn0TXlnJGjzkMIJcDBS0BQl3YnnyANKR0Zms0jsprvw?e=M35kyj" xr:uid="{D357D233-04AC-4AD9-8B45-3CF5D6D8CB83}"/>
    <hyperlink ref="G66" r:id="rId60" display="https://scjgovcol.sharepoint.com/:f:/s/OficinaAsesoradePlaneacin/EjJduqVRf_dJipDPgl39-uEB0DGkNlAlMDrinvlVncb7Mg?e=7VlAsC" xr:uid="{739FFDCB-5B46-4E58-BC59-AF612AC9BEA3}"/>
    <hyperlink ref="G67" r:id="rId61" display="https://scjgovcol.sharepoint.com/:f:/s/OficinaAsesoradePlaneacin/EuJUjB52zGhKuonZ8P8qXSYBBlcfm9iezdTJzGOPSZWbCg?e=nYeLS6" xr:uid="{30F6923B-CD0C-405B-AAF9-E4AA4E41F265}"/>
    <hyperlink ref="G68" r:id="rId62" display="https://scjgovcol.sharepoint.com/:f:/s/OficinaAsesoradePlaneacin/EoDLdewmmrBLvwcBVgbwv7UB76XK-atCFbGR4urXMnbYGw?e=2sSeQn" xr:uid="{924ECC09-48F1-4AA5-9E25-8AB6009CD4AB}"/>
    <hyperlink ref="G69" r:id="rId63" display="https://scjgovcol.sharepoint.com/:f:/s/OficinaAsesoradePlaneacin/EjCLHsnHQ3RNqF4fU4SYfosBVQOekeY8A3RHQkTNmDPSTA?e=bLFBYl" xr:uid="{81DB7AAF-2051-4434-9D90-AD18756CDF2B}"/>
    <hyperlink ref="G70" r:id="rId64" display="https://scjgovcol.sharepoint.com/:f:/s/OficinaAsesoradePlaneacin/El6G8Np_BlxCnzh3iz_Or5sBOPdUpMQXwKzCheGmCIagng?e=Wrkcol" xr:uid="{494B4232-3B65-4C18-90D7-DC3EA04C8152}"/>
    <hyperlink ref="G71" r:id="rId65" display="https://scjgovcol.sharepoint.com/:f:/s/OficinaAsesoradePlaneacin/EhLUPp0tnT1Nmr3lzCVzyKwBONTqXFDBu_ncn90FI3FY3A?e=qASYAY" xr:uid="{786B854D-6E93-44AB-94F7-A85CB66FD656}"/>
    <hyperlink ref="G72" r:id="rId66" display="https://scjgovcol.sharepoint.com/:f:/s/OficinaAsesoradePlaneacin/EndKENiaEpNMuSrHXw_aH40BXDmyqaOd28p7BEarYpSSgQ?e=5WoGll" xr:uid="{581FDA12-9D2F-461F-87EC-AAD51CD1E82B}"/>
    <hyperlink ref="G73" r:id="rId67" display="https://scjgovcol.sharepoint.com/:f:/s/OficinaAsesoradePlaneacin/EmSs5U7Yz8RMtnfL-Nah_awBxqRpghUIJLe7rV6bjaCwuw?e=n0ce5J" xr:uid="{A0BE8EF8-D7A8-4411-A345-46E12E4DAD35}"/>
    <hyperlink ref="G74" r:id="rId68" display="https://scjgovcol.sharepoint.com/:f:/s/OficinaAsesoradePlaneacin/Erc3C_rgQp5JuVmQXoeAp9cBnGl0yKosdiWfidsNT_QlPA?e=pvs1ba" xr:uid="{51C2B716-7A7C-42DE-BF57-569A6C25E9E6}"/>
    <hyperlink ref="G75" r:id="rId69" display="https://scjgovcol.sharepoint.com/:f:/s/OficinaAsesoradePlaneacin/EtZiVFqqQ_dKk8Ks4bjnBtEBdYDDV3RztBcn0HPPQDE5LA?e=Ahxlfh" xr:uid="{E6FE9FEE-8288-4631-B3DA-D9F42FF65755}"/>
    <hyperlink ref="G76" r:id="rId70" display="https://scjgovcol.sharepoint.com/:f:/s/OficinaAsesoradePlaneacin/EpH5cWXPKvxPndTPNTYrmNkBpgLxbeYLnFLxNsLJESUHQw?e=fMSu6T" xr:uid="{D3950737-EEFA-4897-ACB7-140DB3EC1B17}"/>
    <hyperlink ref="G77" r:id="rId71" display="https://scjgovcol.sharepoint.com/:f:/s/OficinaAsesoradePlaneacin/Ej-V2-rDOpROjA_ASBwwTa8BvoKcK-iT685H8zF549cMvw?e=S1NOBC" xr:uid="{5A72C46C-7057-4014-8B9D-B99D80EFB694}"/>
    <hyperlink ref="G78" r:id="rId72" display="https://scjgovcol.sharepoint.com/:f:/s/OficinaAsesoradePlaneacin/Ekq_k1M1PIBKkG0HKC9KvKcBSsZ-zl-N5_Zlqhi4-ikTOg?e=VIyRqm" xr:uid="{D8B307E7-7E27-47E5-81D9-FDB47E1D4243}"/>
    <hyperlink ref="G79" r:id="rId73" display="https://scjgovcol.sharepoint.com/:f:/s/OficinaAsesoradePlaneacin/Ev1VtPmGR_ZDj97D-2NEh6cBXy9m6iDkeQRVqz7wN8JaMw?e=My7poy" xr:uid="{25407383-844C-4044-BF43-DA778213B8D3}"/>
    <hyperlink ref="G80" r:id="rId74" display="https://scjgovcol.sharepoint.com/:f:/s/OficinaAsesoradePlaneacin/EoUiMO4g7WVDp7OVNje8AqIBmS9PF0j1KMiAr6UfkFBPUQ?e=5mQ98H" xr:uid="{DD45314E-14F3-4724-A19F-239F2904D835}"/>
    <hyperlink ref="G81" r:id="rId75" display="https://scjgovcol.sharepoint.com/:f:/s/OficinaAsesoradePlaneacin/EqdmOTsBGwdGvYjy16q8CowBRncnGvOmE7sfwREjgsO4QA?e=bT1ZJB" xr:uid="{FCB01A1B-BEF8-4F4A-B8F1-BA85C33D83A6}"/>
    <hyperlink ref="G82" r:id="rId76" display="https://scjgovcol.sharepoint.com/:f:/s/OficinaAsesoradePlaneacin/En4xug4UQj5Lpc_BJjC10boBFvbpbbABFeLkNuqbto089w?e=EjK5Zu" xr:uid="{827A1D5B-9D1F-451B-868F-493143480585}"/>
    <hyperlink ref="G83" r:id="rId77" display="https://scjgovcol.sharepoint.com/:f:/s/OficinaAsesoradePlaneacin/EhXbplvNDDxNv2JkafNiQ7ABgW3Zop07M7yDUl5usKwVwg?e=PlDkQk" xr:uid="{D584528C-1C14-4AD3-8974-F4C38BDC6AC9}"/>
    <hyperlink ref="G84" r:id="rId78" display="https://scjgovcol.sharepoint.com/:f:/s/OficinaAsesoradePlaneacin/Eo9tvLoNd-FFpQRSE6fW8FkBZDeOAhAAyxZaE6pNl7vIqA?e=XlQGEl" xr:uid="{CB902D21-7F7D-46E2-82C7-8B23A365FA7F}"/>
    <hyperlink ref="G85" r:id="rId79" display="https://scjgovcol.sharepoint.com/:f:/s/OficinaAsesoradePlaneacin/En7yWnT99pZOt5JOHhp_h_EBKwrU6gk9CwHMNo0oJreTNQ?e=oU29If" xr:uid="{5D5006ED-80DB-4743-85FF-9AF1B9DE1529}"/>
    <hyperlink ref="G86" r:id="rId80" display="https://scjgovcol.sharepoint.com/:f:/s/OficinaAsesoradePlaneacin/Et8OYOrpwyVCl4-PU7TzVIQBD3dQnWvDJ0mRiJ_yrgHQjg?e=AGDOqd" xr:uid="{91D95939-057A-482F-91B7-B04065E765BE}"/>
    <hyperlink ref="G87" r:id="rId81" display="https://scjgovcol.sharepoint.com/:f:/s/OficinaAsesoradePlaneacin/Elb0PHCWS3BDghClupcJIp0BS7ABBuJKc_qX8Jpb7Calkw?e=yetD9J" xr:uid="{82F36BA8-2205-466E-8D4E-5ADA6D52B677}"/>
    <hyperlink ref="G88" r:id="rId82" display="https://scjgovcol.sharepoint.com/:f:/s/OficinaAsesoradePlaneacin/Em_tF911IQlPmjMCFM3KcQIBCqTDvMcJx4ZvFbTjIX1CJw?e=2dT5Xc" xr:uid="{F78AECFA-99DA-4DDD-8D8F-A2536BB85ABE}"/>
    <hyperlink ref="G89" r:id="rId83" display="https://scjgovcol.sharepoint.com/:f:/s/OficinaAsesoradePlaneacin/ErZ69wFNYH5ElDGgX4-1iSQBxuDwm25DvtumQZhg8sZWCw?e=PTiJ8K" xr:uid="{8449384B-23D2-4782-9E9E-B2D08EC1829A}"/>
    <hyperlink ref="G90" r:id="rId84" display="https://scjgovcol.sharepoint.com/:f:/s/OficinaAsesoradePlaneacin/EvoZ_-85EI9CrqLiSezr67EBG_F3x7SM_SAYslwK23HfZQ?e=jCdByS" xr:uid="{EC1CBE1C-345D-4871-8864-B83EB7E9EFAE}"/>
    <hyperlink ref="G91" r:id="rId85" display="https://scjgovcol.sharepoint.com/:f:/s/OficinaAsesoradePlaneacin/Esp-R34GAq1BmGDpT3jh0kcB14KLeaRaRZJ97FkB94k3jg?e=v8qeIW" xr:uid="{A6193B81-44C7-4CDA-9F26-EEE72935DABB}"/>
    <hyperlink ref="G92" r:id="rId86" display="https://scjgovcol.sharepoint.com/:f:/s/OficinaAsesoradePlaneacin/Er9A_piiz1ZFiPHMq1hEE3cBIg0xjieHXxuJX19IdKb8yw?e=nghyyh" xr:uid="{92E51F4A-0E47-4CC5-B9F1-21951842C0C0}"/>
    <hyperlink ref="G93" r:id="rId87" display="https://scjgovcol.sharepoint.com/:f:/s/OficinaAsesoradePlaneacin/Eg2tQ9H6k1pArcgjtZyU67MBkX5UK74ZhMon32al6yWFAA?e=bmwxYI" xr:uid="{AAB333A9-0C11-47FC-BED3-6871EFC47184}"/>
    <hyperlink ref="G94" r:id="rId88" display="https://scjgovcol.sharepoint.com/:f:/s/OficinaAsesoradePlaneacin/EjOIfmRLQuJPmO4ATindt7kBX-F5YKm4ZcXxwtKTxopbEg?e=IWi7Ys" xr:uid="{BFE87AD8-9544-4E56-A01C-26B2E6354069}"/>
    <hyperlink ref="G95" r:id="rId89" display="https://scjgovcol.sharepoint.com/:f:/s/OficinaAsesoradePlaneacin/EjMI41CiJLlArnavUpfwj1oBqowGEDskicLq1TZMBv19jQ?e=CbKBcO" xr:uid="{8AC5BA77-1E11-4F5E-ACDD-192B7B967DEC}"/>
    <hyperlink ref="G96" r:id="rId90" display="https://scjgovcol.sharepoint.com/:f:/s/OficinaAsesoradePlaneacin/EpDr_E-LwR9CvmZ_C6Zy2FkBK7tNlRxnRs2lXwiAo2K2MA?e=lIFN2x" xr:uid="{65A581E6-BDD5-44C9-B679-2F5A6D6D61F7}"/>
    <hyperlink ref="G97" r:id="rId91" display="https://scjgovcol.sharepoint.com/:f:/s/OficinaAsesoradePlaneacin/EniLWLa4HVFCgQzuee5IjKQBb7nDp294iwC8-G7jfSlKfg?e=3HMcIq" xr:uid="{DEE00F2E-4C89-4B43-866E-DB38C7510BEB}"/>
    <hyperlink ref="G98" r:id="rId92" display="https://scjgovcol.sharepoint.com/:f:/s/OficinaAsesoradePlaneacin/Evfx1FKKHQNEldHqbNwiVH0BfwarxsBtK0hPegj_kaf-6w?e=jetY9l" xr:uid="{C09031E3-EE68-447D-9531-04E40AAC7251}"/>
    <hyperlink ref="G99" r:id="rId93" display="https://scjgovcol.sharepoint.com/:f:/s/OficinaAsesoradePlaneacin/EonGhYell3dCivB8zNIdsjMB2-iQAk1mHcXvOAIAxLCHRg?e=CVkJ4g" xr:uid="{9279EDEA-EFD9-461D-9349-87DCA17EBE94}"/>
    <hyperlink ref="G100" r:id="rId94" display="https://scjgovcol.sharepoint.com/:f:/s/OficinaAsesoradePlaneacin/Eh1qdKCt9TxGi6_buUEBX2wBaPtDplPFbSGaUefpNujZ1g?e=kxlaYL" xr:uid="{A9DF8996-01D8-458A-BB5D-64D6DB34499B}"/>
    <hyperlink ref="G101" r:id="rId95" display="https://scjgovcol.sharepoint.com/:f:/s/OficinaAsesoradePlaneacin/EosqJ906-SlNmQxHWO_sZZ0BOqgWrBXCGzTyIheLIxlo3A?e=YMiVCi" xr:uid="{65FA813F-B03C-40D4-AD9D-53F7E9E4798B}"/>
    <hyperlink ref="G102" r:id="rId96" display="https://scjgovcol.sharepoint.com/:f:/s/OficinaAsesoradePlaneacin/EteFKBxllF1FlvCyElcwgzQBxTV9nZ2PLYscl4HjE8vEOA?e=wNCX9a" xr:uid="{71479127-EE21-4D27-BAA4-39A6629E9886}"/>
    <hyperlink ref="G103" r:id="rId97" display="https://scjgovcol.sharepoint.com/:f:/s/OficinaAsesoradePlaneacin/Ei2xm_-XJ-ZHpTV_F-D1er8BIBHaG0hoo87rv6fV_D69eg?e=H5iLqp" xr:uid="{40B3F24C-F8B9-4831-BA18-5A6105BDBBD3}"/>
    <hyperlink ref="G104" r:id="rId98" display="https://scjgovcol.sharepoint.com/:f:/s/OficinaAsesoradePlaneacin/EtjOdz0Ou_tMi20WBbfWhO0B8mS5_A4U8qJfi0PM0j8Blw?e=z7IFNO" xr:uid="{3DFB083B-8CE6-4A35-A9C8-7ED42A795FF4}"/>
    <hyperlink ref="G105" r:id="rId99" display="https://scjgovcol.sharepoint.com/:f:/s/OficinaAsesoradePlaneacin/Eg22jniIGwZJpXHI1kcin8kBPrWYV_Bkq_KZqR7V-00g_A?e=5OrmxG" xr:uid="{08F85D79-F642-4F4E-A37D-1E22E83156DB}"/>
    <hyperlink ref="G106" r:id="rId100" display="https://scjgovcol.sharepoint.com/:f:/s/OficinaAsesoradePlaneacin/EiWbv_YICE1AscIBgNHdkUMByTXvcrzR-BMuvONaeXlC7g?e=DTansz" xr:uid="{C8F47292-EAFC-45F6-AE3E-811562224AB8}"/>
    <hyperlink ref="G107" r:id="rId101" display="https://scjgovcol.sharepoint.com/:f:/s/OficinaAsesoradePlaneacin/EsslKcIt8a5Ni5-_oZY-Y-8BjmWTMhV_vMhLsH5cz2SmhQ?e=eOSXRU" xr:uid="{460A928A-4566-46BF-A7FE-BA11C812AC28}"/>
    <hyperlink ref="G108" r:id="rId102" display="https://scjgovcol.sharepoint.com/:f:/s/OficinaAsesoradePlaneacin/EiMAGjAN2UFFqWhS-F4qr6kBAc1rMKAcVB6g_EOBm0pOQQ?e=tIam1D" xr:uid="{3F2C7579-3536-4674-90EC-CB740D786AE9}"/>
    <hyperlink ref="G109" r:id="rId103" display="https://scjgovcol.sharepoint.com/:f:/s/OficinaAsesoradePlaneacin/EpbmN0Z1PR9Nh04larPfIe0B7NmcBDV_ojBMsPzhpijx2w?e=46bupL" xr:uid="{5BD88DFD-96C9-4AB3-80FA-A6B201A35C76}"/>
    <hyperlink ref="G110" r:id="rId104" display="https://scjgovcol.sharepoint.com/:f:/s/OficinaAsesoradePlaneacin/Ehs8RKRhVqBDoefc5mM7lY0BNLXY4vB67dGVLNObWYTsTQ?e=xcChQu" xr:uid="{AF96FA41-86F8-417D-A497-97DD939F1979}"/>
    <hyperlink ref="G111" r:id="rId105" display="https://scjgovcol.sharepoint.com/:f:/s/OficinaAsesoradePlaneacin/EtZPn_5n64FDu8NftwAzcHMBgYLEe75N9ovCfCsv-YNUPg?e=YfzRl0" xr:uid="{486D1028-57C5-4853-B149-B92ADBF1E3D9}"/>
    <hyperlink ref="G112" r:id="rId106" display="https://scjgovcol.sharepoint.com/:f:/s/OficinaAsesoradePlaneacin/Eh20xwzN3kVOjIa5fKf8VAMBI_T5dexiZ67e2uzYlMWqNw?e=hxJ9FT" xr:uid="{8B200F4C-3B6A-482B-9748-64046B8D3673}"/>
    <hyperlink ref="G113" r:id="rId107" display="https://scjgovcol.sharepoint.com/:f:/s/OficinaAsesoradePlaneacin/EjsuFtZ84IJKjM5sxbnS-lUBuVs7EfO0zYIShsIkwsWjJw?e=Ckjr2s" xr:uid="{51D4999B-659F-4CEB-A661-034EA048DD48}"/>
    <hyperlink ref="G114" r:id="rId108" display="https://scjgovcol.sharepoint.com/:f:/s/OficinaAsesoradePlaneacin/EvLBpgAwGStPniQQfxUUndgBxk6B6OhpaGf3NWeUxykhZQ?e=wC0F8r" xr:uid="{AA21F55A-AB3E-49CA-AA78-DD0F72F61EE5}"/>
    <hyperlink ref="G115" r:id="rId109" display="https://scjgovcol.sharepoint.com/:f:/s/OficinaAsesoradePlaneacin/EqmHJSngkMVPkIGGEVhEzLQB92kgkjVwaaaptHiB1fyaoQ?e=ie3u86" xr:uid="{006ABF62-C0D1-401C-B776-F94154D113C5}"/>
    <hyperlink ref="G116" r:id="rId110" display="https://scjgovcol.sharepoint.com/:f:/s/OficinaAsesoradePlaneacin/EoVAItfuWoVJt4VEtAzqoQIBDNrYbPh9CoAxUNW5ifWb0w?e=21grO9" xr:uid="{CA3F9AF4-26FC-4371-AE84-952C8E244DA4}"/>
    <hyperlink ref="G117" r:id="rId111" display="https://scjgovcol.sharepoint.com/:f:/s/OficinaAsesoradePlaneacin/EkSnL9Uht49JqSrGQ3vwE0cBUtaH1z-fWx2_l67dwjDDCg?e=wmCgOi" xr:uid="{F4483C8F-C294-406B-B000-A603D0FE4A09}"/>
    <hyperlink ref="G118" r:id="rId112" display="https://scjgovcol.sharepoint.com/:f:/s/OficinaAsesoradePlaneacin/ElEH6pAQotFPhp0fXY-TZy8BKS3WShguVYWXsRd6V7z7DQ?e=cOmVpq" xr:uid="{6D226336-E676-44CE-92A0-607D733356DC}"/>
    <hyperlink ref="G119" r:id="rId113" display="https://scjgovcol.sharepoint.com/:f:/s/OficinaAsesoradePlaneacin/Eq0ET2JIlNxJr0mz1Zd0qogBL80i3rkvXxkzIafLWaLapQ?e=q2ui66" xr:uid="{8448E89D-A5CC-4FA3-BF11-5771EB52A096}"/>
    <hyperlink ref="G120" r:id="rId114" display="https://scjgovcol.sharepoint.com/:f:/s/OficinaAsesoradePlaneacin/Ejf6yphU_ctNv9W-4c5XWxwBqIlMx61gI5mDnXlFnMuJ9w?e=3QhZ0E" xr:uid="{90568C50-59FC-437F-AF20-8CE42F592325}"/>
    <hyperlink ref="G121" r:id="rId115" display="https://scjgovcol.sharepoint.com/:f:/s/OficinaAsesoradePlaneacin/EoCdIcTc6lVEuTDKMkUtzqIBc5pmHSEaPvW7tDxJlGOl_A?e=w9TeDj" xr:uid="{AC12DCBC-D5B6-4CE3-BC6C-71D127D9FB07}"/>
    <hyperlink ref="G122" r:id="rId116" display="https://scjgovcol.sharepoint.com/:f:/s/OficinaAsesoradePlaneacin/Eg-CkDFIn7JOiQXn4rBKI-8BaFoAg2C_a4Ju4PFPghbqpw?e=qR9abM" xr:uid="{937DA7DE-EE3D-4DDB-BB41-D2004ADB3E9A}"/>
    <hyperlink ref="G123" r:id="rId117" display="https://scjgovcol.sharepoint.com/:f:/s/OficinaAsesoradePlaneacin/Evlr6ZOAsOtGtFH4zAhRuHQBHjIjW0ROYlPSTEgeLTucgw?e=Vare0g" xr:uid="{0943EA24-1DA5-4021-9843-F9C337145AC2}"/>
    <hyperlink ref="G124" r:id="rId118" display="https://scjgovcol.sharepoint.com/:f:/s/OficinaAsesoradePlaneacin/Eqw98DsmqjBCq3vPMB8bbVEBVwI90MXgihKtEdi-NPjvDg?e=MKTyr5" xr:uid="{2A74A2E1-507F-4A17-8C5B-C4162A35B568}"/>
    <hyperlink ref="G125" r:id="rId119" display="https://scjgovcol.sharepoint.com/:f:/s/OficinaAsesoradePlaneacin/ElWj07tJuVhKtYeN7inL8aMBQXEJx72xzrdif9UVymNMnA?e=aS2ckj" xr:uid="{A8219044-8FCC-4525-8F9C-79E08A4080C8}"/>
  </hyperlinks>
  <pageMargins left="0.70866141732283472" right="0.70866141732283472" top="0.74803149606299213" bottom="0.74803149606299213" header="0.31496062992125984" footer="0.31496062992125984"/>
  <pageSetup paperSize="9" scale="10" orientation="landscape" r:id="rId120"/>
  <headerFooter>
    <oddFooter>&amp;R&amp;G</oddFooter>
  </headerFooter>
  <drawing r:id="rId121"/>
  <legacyDrawing r:id="rId122"/>
  <legacyDrawingHF r:id="rId1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237BC-9F5C-4FB5-BF5C-345BBE260137}">
  <sheetPr>
    <tabColor theme="8" tint="0.39997558519241921"/>
  </sheetPr>
  <dimension ref="A2:CN141"/>
  <sheetViews>
    <sheetView tabSelected="1" view="pageBreakPreview" zoomScale="70" zoomScaleNormal="70" zoomScaleSheetLayoutView="70" workbookViewId="0">
      <selection activeCell="C6" sqref="C6"/>
    </sheetView>
  </sheetViews>
  <sheetFormatPr baseColWidth="10" defaultColWidth="11.44140625" defaultRowHeight="13.8" x14ac:dyDescent="0.3"/>
  <cols>
    <col min="1" max="1" width="15" style="547" customWidth="1"/>
    <col min="2" max="2" width="36.88671875" style="547" customWidth="1"/>
    <col min="3" max="3" width="28.88671875" style="547" customWidth="1"/>
    <col min="4" max="4" width="15.109375" style="547" customWidth="1"/>
    <col min="5" max="5" width="15.5546875" style="547" customWidth="1"/>
    <col min="6" max="6" width="9.33203125" style="548" customWidth="1"/>
    <col min="7" max="7" width="58.6640625" style="547" hidden="1" customWidth="1"/>
    <col min="8" max="8" width="15.5546875" style="547" hidden="1" customWidth="1"/>
    <col min="9" max="9" width="13.88671875" style="547" hidden="1" customWidth="1"/>
    <col min="10" max="10" width="7.33203125" style="547" hidden="1" customWidth="1"/>
    <col min="11" max="11" width="13.88671875" style="547" hidden="1" customWidth="1"/>
    <col min="12" max="12" width="76.33203125" style="307" hidden="1" customWidth="1"/>
    <col min="13" max="13" width="41.88671875" style="307" hidden="1" customWidth="1"/>
    <col min="14" max="14" width="42.5546875" style="307" customWidth="1"/>
    <col min="15" max="15" width="22.6640625" style="307" customWidth="1"/>
    <col min="16" max="16" width="12.44140625" style="307" customWidth="1"/>
    <col min="17" max="17" width="15" style="307" customWidth="1"/>
    <col min="18" max="18" width="19" style="307" customWidth="1"/>
    <col min="19" max="27" width="11.44140625" style="307" customWidth="1"/>
    <col min="28" max="28" width="31.5546875" style="307" customWidth="1"/>
    <col min="29" max="29" width="28.33203125" style="307" customWidth="1"/>
    <col min="30" max="16384" width="11.44140625" style="307"/>
  </cols>
  <sheetData>
    <row r="2" spans="1:92" ht="24.75" customHeight="1" x14ac:dyDescent="0.3"/>
    <row r="3" spans="1:92" ht="33.75" customHeight="1" x14ac:dyDescent="0.3">
      <c r="O3" s="675" t="s">
        <v>1155</v>
      </c>
      <c r="P3" s="675"/>
      <c r="Q3" s="675"/>
      <c r="R3" s="675"/>
      <c r="S3" s="675"/>
      <c r="T3" s="675"/>
      <c r="U3" s="675"/>
      <c r="V3" s="675"/>
      <c r="W3" s="675"/>
      <c r="X3" s="675"/>
      <c r="Y3" s="675"/>
      <c r="Z3" s="675"/>
      <c r="AA3" s="675"/>
      <c r="AB3" s="675"/>
      <c r="AC3" s="675"/>
    </row>
    <row r="4" spans="1:92" ht="42" customHeight="1" x14ac:dyDescent="0.3">
      <c r="O4" s="675" t="s">
        <v>1156</v>
      </c>
      <c r="P4" s="675"/>
      <c r="Q4" s="675"/>
      <c r="R4" s="675"/>
      <c r="S4" s="675"/>
      <c r="T4" s="675"/>
      <c r="U4" s="675"/>
      <c r="V4" s="675"/>
      <c r="W4" s="675"/>
      <c r="X4" s="675"/>
      <c r="Y4" s="675"/>
      <c r="Z4" s="675"/>
      <c r="AA4" s="675"/>
      <c r="AB4" s="675"/>
      <c r="AC4" s="675"/>
    </row>
    <row r="5" spans="1:92" ht="51.75" customHeight="1" x14ac:dyDescent="0.3">
      <c r="O5" s="676" t="s">
        <v>1385</v>
      </c>
      <c r="P5" s="676"/>
      <c r="Q5" s="676"/>
      <c r="R5" s="676"/>
      <c r="S5" s="676"/>
      <c r="T5" s="676"/>
      <c r="U5" s="676"/>
      <c r="V5" s="676"/>
      <c r="W5" s="676"/>
      <c r="X5" s="676"/>
      <c r="Y5" s="676"/>
      <c r="Z5" s="676"/>
      <c r="AA5" s="676"/>
      <c r="AB5" s="676"/>
      <c r="AC5" s="676"/>
    </row>
    <row r="6" spans="1:92" ht="24.75" customHeight="1" x14ac:dyDescent="0.3">
      <c r="O6" s="677" t="s">
        <v>1157</v>
      </c>
      <c r="P6" s="678"/>
      <c r="Q6" s="678"/>
      <c r="R6" s="678"/>
      <c r="S6" s="678"/>
      <c r="T6" s="678"/>
      <c r="U6" s="678"/>
      <c r="V6" s="678"/>
      <c r="W6" s="678"/>
      <c r="X6" s="678"/>
      <c r="Y6" s="678"/>
      <c r="Z6" s="678"/>
      <c r="AA6" s="678"/>
      <c r="AB6" s="678"/>
      <c r="AC6" s="679"/>
    </row>
    <row r="7" spans="1:92" s="305" customFormat="1" ht="32.25" customHeight="1" x14ac:dyDescent="0.3">
      <c r="A7" s="547"/>
      <c r="B7" s="547"/>
      <c r="C7" s="547"/>
      <c r="D7" s="547"/>
      <c r="E7" s="547"/>
      <c r="F7" s="547"/>
      <c r="G7" s="547"/>
      <c r="H7" s="547"/>
      <c r="I7" s="547"/>
      <c r="J7" s="547"/>
      <c r="K7" s="547"/>
      <c r="L7" s="547"/>
      <c r="M7" s="547"/>
      <c r="N7" s="547"/>
      <c r="O7" s="680" t="s">
        <v>1158</v>
      </c>
      <c r="P7" s="681"/>
      <c r="Q7" s="681"/>
      <c r="R7" s="681"/>
      <c r="S7" s="681" t="s">
        <v>1159</v>
      </c>
      <c r="T7" s="681"/>
      <c r="U7" s="681"/>
      <c r="V7" s="681"/>
      <c r="W7" s="681"/>
      <c r="X7" s="681"/>
      <c r="Y7" s="681"/>
      <c r="Z7" s="681"/>
      <c r="AA7" s="681"/>
      <c r="AB7" s="681" t="s">
        <v>1160</v>
      </c>
      <c r="AC7" s="681"/>
    </row>
    <row r="8" spans="1:92" ht="24.75" customHeight="1" x14ac:dyDescent="0.3">
      <c r="O8" s="570" t="s">
        <v>1161</v>
      </c>
      <c r="P8" s="570" t="s">
        <v>1161</v>
      </c>
      <c r="Q8" s="685" t="s">
        <v>1162</v>
      </c>
      <c r="R8" s="685" t="s">
        <v>1163</v>
      </c>
      <c r="S8" s="682" t="s">
        <v>1164</v>
      </c>
      <c r="T8" s="682" t="s">
        <v>1165</v>
      </c>
      <c r="U8" s="682" t="s">
        <v>1166</v>
      </c>
      <c r="V8" s="682" t="s">
        <v>1167</v>
      </c>
      <c r="W8" s="682" t="s">
        <v>1168</v>
      </c>
      <c r="X8" s="570" t="s">
        <v>1169</v>
      </c>
      <c r="Y8" s="683" t="s">
        <v>1170</v>
      </c>
      <c r="Z8" s="683" t="s">
        <v>1171</v>
      </c>
      <c r="AA8" s="683" t="s">
        <v>1172</v>
      </c>
      <c r="AB8" s="573" t="s">
        <v>1173</v>
      </c>
      <c r="AC8" s="573" t="s">
        <v>1174</v>
      </c>
    </row>
    <row r="9" spans="1:92" ht="39.75" customHeight="1" x14ac:dyDescent="0.25">
      <c r="A9" s="668" t="s">
        <v>8</v>
      </c>
      <c r="B9" s="669"/>
      <c r="C9" s="669"/>
      <c r="D9" s="669"/>
      <c r="E9" s="669"/>
      <c r="F9" s="669"/>
      <c r="G9" s="669"/>
      <c r="H9" s="669"/>
      <c r="I9" s="669"/>
      <c r="J9" s="669"/>
      <c r="K9" s="669"/>
      <c r="L9" s="569"/>
      <c r="M9" s="569"/>
      <c r="N9" s="569"/>
      <c r="O9" s="683" t="s">
        <v>1175</v>
      </c>
      <c r="P9" s="683" t="s">
        <v>1175</v>
      </c>
      <c r="Q9" s="685"/>
      <c r="R9" s="685"/>
      <c r="S9" s="682"/>
      <c r="T9" s="682"/>
      <c r="U9" s="682"/>
      <c r="V9" s="682"/>
      <c r="W9" s="682"/>
      <c r="X9" s="570" t="s">
        <v>1176</v>
      </c>
      <c r="Y9" s="683"/>
      <c r="Z9" s="683"/>
      <c r="AA9" s="683"/>
      <c r="AB9" s="572">
        <v>10</v>
      </c>
      <c r="AC9" s="574" t="s">
        <v>1177</v>
      </c>
    </row>
    <row r="10" spans="1:92" ht="37.5" customHeight="1" x14ac:dyDescent="0.3">
      <c r="A10" s="668"/>
      <c r="B10" s="669"/>
      <c r="C10" s="669"/>
      <c r="D10" s="669"/>
      <c r="E10" s="669"/>
      <c r="F10" s="669"/>
      <c r="G10" s="669"/>
      <c r="H10" s="669"/>
      <c r="I10" s="669"/>
      <c r="J10" s="669"/>
      <c r="K10" s="669"/>
      <c r="L10" s="569"/>
      <c r="M10" s="569"/>
      <c r="N10" s="569"/>
      <c r="O10" s="683"/>
      <c r="P10" s="683"/>
      <c r="Q10" s="685"/>
      <c r="R10" s="685"/>
      <c r="S10" s="572">
        <v>10</v>
      </c>
      <c r="T10" s="572">
        <v>10</v>
      </c>
      <c r="U10" s="572" t="s">
        <v>1178</v>
      </c>
      <c r="V10" s="572">
        <v>10</v>
      </c>
      <c r="W10" s="572">
        <v>10</v>
      </c>
      <c r="X10" s="570">
        <v>15</v>
      </c>
      <c r="Y10" s="570">
        <v>25</v>
      </c>
      <c r="Z10" s="683"/>
      <c r="AA10" s="572" t="s">
        <v>1013</v>
      </c>
      <c r="AB10" s="572">
        <v>5</v>
      </c>
      <c r="AC10" s="575" t="s">
        <v>1179</v>
      </c>
    </row>
    <row r="11" spans="1:92" ht="45" customHeight="1" x14ac:dyDescent="0.25">
      <c r="A11" s="561" t="s">
        <v>9</v>
      </c>
      <c r="B11" s="561" t="s">
        <v>10</v>
      </c>
      <c r="C11" s="561" t="s">
        <v>11</v>
      </c>
      <c r="D11" s="562" t="s">
        <v>20</v>
      </c>
      <c r="E11" s="561" t="s">
        <v>12</v>
      </c>
      <c r="F11" s="561" t="s">
        <v>13</v>
      </c>
      <c r="G11" s="561" t="s">
        <v>14</v>
      </c>
      <c r="H11" s="561" t="s">
        <v>15</v>
      </c>
      <c r="I11" s="561" t="s">
        <v>16</v>
      </c>
      <c r="J11" s="561" t="s">
        <v>17</v>
      </c>
      <c r="K11" s="561" t="s">
        <v>18</v>
      </c>
      <c r="L11" s="576" t="s">
        <v>1180</v>
      </c>
      <c r="M11" s="577" t="s">
        <v>1181</v>
      </c>
      <c r="N11" s="578" t="s">
        <v>23</v>
      </c>
      <c r="O11" s="683" t="s">
        <v>1182</v>
      </c>
      <c r="P11" s="683" t="s">
        <v>1183</v>
      </c>
      <c r="Q11" s="685"/>
      <c r="R11" s="685"/>
      <c r="S11" s="572">
        <v>0</v>
      </c>
      <c r="T11" s="572">
        <v>0</v>
      </c>
      <c r="U11" s="572">
        <v>0</v>
      </c>
      <c r="V11" s="572">
        <v>0</v>
      </c>
      <c r="W11" s="572">
        <v>0</v>
      </c>
      <c r="X11" s="570">
        <v>10</v>
      </c>
      <c r="Y11" s="572">
        <v>15</v>
      </c>
      <c r="Z11" s="683"/>
      <c r="AA11" s="572" t="s">
        <v>672</v>
      </c>
      <c r="AB11" s="572">
        <v>0</v>
      </c>
      <c r="AC11" s="573" t="s">
        <v>1184</v>
      </c>
    </row>
    <row r="12" spans="1:92" ht="53.1" customHeight="1" x14ac:dyDescent="0.3">
      <c r="A12" s="563"/>
      <c r="B12" s="563"/>
      <c r="C12" s="563"/>
      <c r="D12" s="563"/>
      <c r="E12" s="563"/>
      <c r="F12" s="563"/>
      <c r="G12" s="563"/>
      <c r="H12" s="563"/>
      <c r="I12" s="563"/>
      <c r="J12" s="563"/>
      <c r="K12" s="563"/>
      <c r="L12" s="579"/>
      <c r="M12" s="579"/>
      <c r="N12" s="579"/>
      <c r="O12" s="683"/>
      <c r="P12" s="683"/>
      <c r="Q12" s="685"/>
      <c r="R12" s="685"/>
      <c r="S12" s="570" t="s">
        <v>1185</v>
      </c>
      <c r="T12" s="570" t="s">
        <v>1186</v>
      </c>
      <c r="U12" s="570" t="s">
        <v>1187</v>
      </c>
      <c r="V12" s="570" t="s">
        <v>1188</v>
      </c>
      <c r="W12" s="570" t="s">
        <v>1189</v>
      </c>
      <c r="X12" s="684" t="s">
        <v>1190</v>
      </c>
      <c r="Y12" s="684"/>
      <c r="Z12" s="683"/>
      <c r="AA12" s="572" t="s">
        <v>1191</v>
      </c>
      <c r="AB12" s="571" t="s">
        <v>1192</v>
      </c>
      <c r="AC12" s="580" t="s">
        <v>1193</v>
      </c>
    </row>
    <row r="13" spans="1:92" s="452" customFormat="1" ht="359.25" customHeight="1" x14ac:dyDescent="0.3">
      <c r="A13" s="542" t="s">
        <v>29</v>
      </c>
      <c r="B13" s="542" t="s">
        <v>24</v>
      </c>
      <c r="C13" s="656" t="s">
        <v>395</v>
      </c>
      <c r="D13" s="656" t="s">
        <v>25</v>
      </c>
      <c r="E13" s="657" t="s">
        <v>688</v>
      </c>
      <c r="F13" s="538">
        <v>1</v>
      </c>
      <c r="G13" s="543" t="s">
        <v>1194</v>
      </c>
      <c r="H13" s="544" t="s">
        <v>714</v>
      </c>
      <c r="I13" s="544">
        <v>0.25</v>
      </c>
      <c r="J13" s="654" t="s">
        <v>672</v>
      </c>
      <c r="K13" s="652" t="s">
        <v>1126</v>
      </c>
      <c r="L13" s="581" t="s">
        <v>26</v>
      </c>
      <c r="M13" s="581" t="s">
        <v>1195</v>
      </c>
      <c r="N13" s="581" t="s">
        <v>1196</v>
      </c>
      <c r="O13" s="686" t="s">
        <v>1161</v>
      </c>
      <c r="P13" s="686" t="s">
        <v>1161</v>
      </c>
      <c r="Q13" s="686" t="s">
        <v>1197</v>
      </c>
      <c r="R13" s="686" t="s">
        <v>1197</v>
      </c>
      <c r="S13" s="582">
        <v>10</v>
      </c>
      <c r="T13" s="582">
        <v>10</v>
      </c>
      <c r="U13" s="582">
        <v>10</v>
      </c>
      <c r="V13" s="582">
        <v>10</v>
      </c>
      <c r="W13" s="582">
        <v>10</v>
      </c>
      <c r="X13" s="582">
        <v>10</v>
      </c>
      <c r="Y13" s="582">
        <v>15</v>
      </c>
      <c r="Z13" s="583">
        <v>75</v>
      </c>
      <c r="AA13" s="584" t="s">
        <v>1191</v>
      </c>
      <c r="AB13" s="585">
        <v>10</v>
      </c>
      <c r="AC13" s="631" t="s">
        <v>1013</v>
      </c>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row>
    <row r="14" spans="1:92" s="452" customFormat="1" ht="305.25" customHeight="1" x14ac:dyDescent="0.3">
      <c r="A14" s="542" t="s">
        <v>29</v>
      </c>
      <c r="B14" s="542" t="s">
        <v>24</v>
      </c>
      <c r="C14" s="656"/>
      <c r="D14" s="656"/>
      <c r="E14" s="657"/>
      <c r="F14" s="538">
        <v>2</v>
      </c>
      <c r="G14" s="543" t="s">
        <v>1198</v>
      </c>
      <c r="H14" s="544" t="s">
        <v>720</v>
      </c>
      <c r="I14" s="544">
        <v>0.4</v>
      </c>
      <c r="J14" s="659"/>
      <c r="K14" s="658"/>
      <c r="L14" s="586" t="s">
        <v>30</v>
      </c>
      <c r="M14" s="586" t="s">
        <v>31</v>
      </c>
      <c r="N14" s="633" t="s">
        <v>1369</v>
      </c>
      <c r="O14" s="686"/>
      <c r="P14" s="686"/>
      <c r="Q14" s="686"/>
      <c r="R14" s="686"/>
      <c r="S14" s="587">
        <v>10</v>
      </c>
      <c r="T14" s="587">
        <v>10</v>
      </c>
      <c r="U14" s="587">
        <v>10</v>
      </c>
      <c r="V14" s="587">
        <v>10</v>
      </c>
      <c r="W14" s="587">
        <v>10</v>
      </c>
      <c r="X14" s="587">
        <v>25</v>
      </c>
      <c r="Y14" s="587">
        <v>15</v>
      </c>
      <c r="Z14" s="587">
        <v>90</v>
      </c>
      <c r="AA14" s="587" t="s">
        <v>672</v>
      </c>
      <c r="AB14" s="587">
        <v>10</v>
      </c>
      <c r="AC14" s="632" t="s">
        <v>1013</v>
      </c>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row>
    <row r="15" spans="1:92" s="452" customFormat="1" ht="248.25" customHeight="1" x14ac:dyDescent="0.3">
      <c r="A15" s="542" t="s">
        <v>29</v>
      </c>
      <c r="B15" s="542" t="s">
        <v>24</v>
      </c>
      <c r="C15" s="656"/>
      <c r="D15" s="656"/>
      <c r="E15" s="657"/>
      <c r="F15" s="538">
        <v>3</v>
      </c>
      <c r="G15" s="588" t="s">
        <v>1199</v>
      </c>
      <c r="H15" s="544" t="s">
        <v>724</v>
      </c>
      <c r="I15" s="544">
        <v>0.25</v>
      </c>
      <c r="J15" s="655"/>
      <c r="K15" s="653"/>
      <c r="L15" s="589" t="s">
        <v>32</v>
      </c>
      <c r="M15" s="590" t="s">
        <v>33</v>
      </c>
      <c r="N15" s="634" t="s">
        <v>1370</v>
      </c>
      <c r="O15" s="687"/>
      <c r="P15" s="687"/>
      <c r="Q15" s="687"/>
      <c r="R15" s="687"/>
      <c r="S15" s="587">
        <v>10</v>
      </c>
      <c r="T15" s="587">
        <v>10</v>
      </c>
      <c r="U15" s="587">
        <v>10</v>
      </c>
      <c r="V15" s="587">
        <v>10</v>
      </c>
      <c r="W15" s="587">
        <v>10</v>
      </c>
      <c r="X15" s="587">
        <v>10</v>
      </c>
      <c r="Y15" s="587">
        <v>15</v>
      </c>
      <c r="Z15" s="587">
        <v>75</v>
      </c>
      <c r="AA15" s="587" t="s">
        <v>1191</v>
      </c>
      <c r="AB15" s="587">
        <v>10</v>
      </c>
      <c r="AC15" s="632" t="s">
        <v>1013</v>
      </c>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row>
    <row r="16" spans="1:92" s="452" customFormat="1" ht="268.5" customHeight="1" x14ac:dyDescent="0.3">
      <c r="A16" s="542" t="s">
        <v>34</v>
      </c>
      <c r="B16" s="542" t="s">
        <v>24</v>
      </c>
      <c r="C16" s="656" t="s">
        <v>400</v>
      </c>
      <c r="D16" s="656" t="s">
        <v>25</v>
      </c>
      <c r="E16" s="656" t="s">
        <v>672</v>
      </c>
      <c r="F16" s="538">
        <v>1</v>
      </c>
      <c r="G16" s="543" t="s">
        <v>1200</v>
      </c>
      <c r="H16" s="544" t="s">
        <v>728</v>
      </c>
      <c r="I16" s="544">
        <v>0.4</v>
      </c>
      <c r="J16" s="654" t="s">
        <v>689</v>
      </c>
      <c r="K16" s="652" t="s">
        <v>1133</v>
      </c>
      <c r="L16" s="533" t="s">
        <v>35</v>
      </c>
      <c r="M16" s="535" t="s">
        <v>36</v>
      </c>
      <c r="N16" s="535" t="s">
        <v>1201</v>
      </c>
      <c r="O16" s="688" t="s">
        <v>1161</v>
      </c>
      <c r="P16" s="688" t="s">
        <v>1161</v>
      </c>
      <c r="Q16" s="688" t="s">
        <v>1197</v>
      </c>
      <c r="R16" s="688" t="s">
        <v>1197</v>
      </c>
      <c r="S16" s="591">
        <v>10</v>
      </c>
      <c r="T16" s="591">
        <v>10</v>
      </c>
      <c r="U16" s="591">
        <v>10</v>
      </c>
      <c r="V16" s="591">
        <v>10</v>
      </c>
      <c r="W16" s="591">
        <v>10</v>
      </c>
      <c r="X16" s="587">
        <v>25</v>
      </c>
      <c r="Y16" s="591">
        <v>15</v>
      </c>
      <c r="Z16" s="587">
        <v>90</v>
      </c>
      <c r="AA16" s="587" t="s">
        <v>672</v>
      </c>
      <c r="AB16" s="587" t="s">
        <v>1202</v>
      </c>
      <c r="AC16" s="630" t="s">
        <v>1203</v>
      </c>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row>
    <row r="17" spans="1:92" s="452" customFormat="1" ht="283.5" customHeight="1" x14ac:dyDescent="0.3">
      <c r="A17" s="542" t="s">
        <v>34</v>
      </c>
      <c r="B17" s="542" t="s">
        <v>24</v>
      </c>
      <c r="C17" s="656"/>
      <c r="D17" s="656"/>
      <c r="E17" s="656"/>
      <c r="F17" s="538">
        <v>2</v>
      </c>
      <c r="G17" s="543" t="s">
        <v>1204</v>
      </c>
      <c r="H17" s="544" t="s">
        <v>724</v>
      </c>
      <c r="I17" s="544">
        <v>0.4</v>
      </c>
      <c r="J17" s="659"/>
      <c r="K17" s="658"/>
      <c r="L17" s="533" t="s">
        <v>37</v>
      </c>
      <c r="M17" s="535" t="s">
        <v>38</v>
      </c>
      <c r="N17" s="592" t="s">
        <v>1386</v>
      </c>
      <c r="O17" s="686"/>
      <c r="P17" s="686"/>
      <c r="Q17" s="686"/>
      <c r="R17" s="686"/>
      <c r="S17" s="587">
        <v>10</v>
      </c>
      <c r="T17" s="587">
        <v>10</v>
      </c>
      <c r="U17" s="587">
        <v>10</v>
      </c>
      <c r="V17" s="587">
        <v>10</v>
      </c>
      <c r="W17" s="587">
        <v>10</v>
      </c>
      <c r="X17" s="587">
        <v>25</v>
      </c>
      <c r="Y17" s="587">
        <v>15</v>
      </c>
      <c r="Z17" s="587">
        <v>90</v>
      </c>
      <c r="AA17" s="587" t="s">
        <v>672</v>
      </c>
      <c r="AB17" s="587">
        <v>5</v>
      </c>
      <c r="AC17" s="632" t="s">
        <v>672</v>
      </c>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row>
    <row r="18" spans="1:92" s="452" customFormat="1" ht="224.25" customHeight="1" x14ac:dyDescent="0.3">
      <c r="A18" s="542" t="s">
        <v>34</v>
      </c>
      <c r="B18" s="542" t="s">
        <v>24</v>
      </c>
      <c r="C18" s="656"/>
      <c r="D18" s="656"/>
      <c r="E18" s="656"/>
      <c r="F18" s="538">
        <v>3</v>
      </c>
      <c r="G18" s="543" t="s">
        <v>1205</v>
      </c>
      <c r="H18" s="544" t="s">
        <v>720</v>
      </c>
      <c r="I18" s="544">
        <v>0.4</v>
      </c>
      <c r="J18" s="655"/>
      <c r="K18" s="653"/>
      <c r="L18" s="533" t="s">
        <v>30</v>
      </c>
      <c r="M18" s="558" t="s">
        <v>31</v>
      </c>
      <c r="N18" s="634" t="s">
        <v>1206</v>
      </c>
      <c r="O18" s="689"/>
      <c r="P18" s="687"/>
      <c r="Q18" s="687"/>
      <c r="R18" s="687"/>
      <c r="S18" s="587">
        <v>10</v>
      </c>
      <c r="T18" s="587">
        <v>10</v>
      </c>
      <c r="U18" s="587">
        <v>10</v>
      </c>
      <c r="V18" s="587">
        <v>10</v>
      </c>
      <c r="W18" s="587">
        <v>10</v>
      </c>
      <c r="X18" s="587">
        <v>25</v>
      </c>
      <c r="Y18" s="587">
        <v>15</v>
      </c>
      <c r="Z18" s="587">
        <v>90</v>
      </c>
      <c r="AA18" s="587" t="s">
        <v>672</v>
      </c>
      <c r="AB18" s="587">
        <v>10</v>
      </c>
      <c r="AC18" s="632" t="s">
        <v>1013</v>
      </c>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row>
    <row r="19" spans="1:92" s="452" customFormat="1" ht="261.75" customHeight="1" x14ac:dyDescent="0.3">
      <c r="A19" s="542" t="s">
        <v>39</v>
      </c>
      <c r="B19" s="542" t="s">
        <v>24</v>
      </c>
      <c r="C19" s="652" t="s">
        <v>403</v>
      </c>
      <c r="D19" s="652" t="s">
        <v>25</v>
      </c>
      <c r="E19" s="652" t="s">
        <v>672</v>
      </c>
      <c r="F19" s="538">
        <v>1</v>
      </c>
      <c r="G19" s="543" t="s">
        <v>1207</v>
      </c>
      <c r="H19" s="544" t="s">
        <v>733</v>
      </c>
      <c r="I19" s="544">
        <v>0.4</v>
      </c>
      <c r="J19" s="654" t="s">
        <v>689</v>
      </c>
      <c r="K19" s="652" t="s">
        <v>1133</v>
      </c>
      <c r="L19" s="533" t="s">
        <v>40</v>
      </c>
      <c r="M19" s="535" t="s">
        <v>41</v>
      </c>
      <c r="N19" s="593" t="s">
        <v>1208</v>
      </c>
      <c r="O19" s="690" t="s">
        <v>1161</v>
      </c>
      <c r="P19" s="690" t="s">
        <v>1161</v>
      </c>
      <c r="Q19" s="690" t="s">
        <v>1197</v>
      </c>
      <c r="R19" s="690" t="s">
        <v>1197</v>
      </c>
      <c r="S19" s="591">
        <v>10</v>
      </c>
      <c r="T19" s="591">
        <v>10</v>
      </c>
      <c r="U19" s="591">
        <v>10</v>
      </c>
      <c r="V19" s="591">
        <v>10</v>
      </c>
      <c r="W19" s="591">
        <v>10</v>
      </c>
      <c r="X19" s="587">
        <v>25</v>
      </c>
      <c r="Y19" s="591">
        <v>15</v>
      </c>
      <c r="Z19" s="587">
        <v>90</v>
      </c>
      <c r="AA19" s="587" t="s">
        <v>672</v>
      </c>
      <c r="AB19" s="587" t="s">
        <v>1202</v>
      </c>
      <c r="AC19" s="630" t="s">
        <v>1203</v>
      </c>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row>
    <row r="20" spans="1:92" s="452" customFormat="1" ht="267" customHeight="1" x14ac:dyDescent="0.3">
      <c r="A20" s="542" t="s">
        <v>39</v>
      </c>
      <c r="B20" s="542" t="s">
        <v>24</v>
      </c>
      <c r="C20" s="658"/>
      <c r="D20" s="658"/>
      <c r="E20" s="658"/>
      <c r="F20" s="538">
        <v>2</v>
      </c>
      <c r="G20" s="588" t="s">
        <v>1209</v>
      </c>
      <c r="H20" s="544" t="s">
        <v>724</v>
      </c>
      <c r="I20" s="544">
        <v>0.25</v>
      </c>
      <c r="J20" s="659"/>
      <c r="K20" s="658"/>
      <c r="L20" s="533" t="s">
        <v>32</v>
      </c>
      <c r="M20" s="557" t="s">
        <v>42</v>
      </c>
      <c r="N20" s="592" t="s">
        <v>1387</v>
      </c>
      <c r="O20" s="691"/>
      <c r="P20" s="691"/>
      <c r="Q20" s="691"/>
      <c r="R20" s="691"/>
      <c r="S20" s="587">
        <v>10</v>
      </c>
      <c r="T20" s="587">
        <v>10</v>
      </c>
      <c r="U20" s="587">
        <v>10</v>
      </c>
      <c r="V20" s="587">
        <v>10</v>
      </c>
      <c r="W20" s="587">
        <v>10</v>
      </c>
      <c r="X20" s="587">
        <v>10</v>
      </c>
      <c r="Y20" s="587">
        <v>15</v>
      </c>
      <c r="Z20" s="587">
        <v>75</v>
      </c>
      <c r="AA20" s="587" t="s">
        <v>1191</v>
      </c>
      <c r="AB20" s="587">
        <v>5</v>
      </c>
      <c r="AC20" s="632" t="s">
        <v>672</v>
      </c>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row>
    <row r="21" spans="1:92" s="452" customFormat="1" ht="334.5" customHeight="1" x14ac:dyDescent="0.3">
      <c r="A21" s="542" t="s">
        <v>39</v>
      </c>
      <c r="B21" s="542" t="s">
        <v>24</v>
      </c>
      <c r="C21" s="658"/>
      <c r="D21" s="658"/>
      <c r="E21" s="658"/>
      <c r="F21" s="538">
        <v>3</v>
      </c>
      <c r="G21" s="543" t="s">
        <v>1204</v>
      </c>
      <c r="H21" s="544" t="s">
        <v>724</v>
      </c>
      <c r="I21" s="544">
        <v>0.4</v>
      </c>
      <c r="J21" s="659"/>
      <c r="K21" s="658"/>
      <c r="L21" s="533" t="s">
        <v>37</v>
      </c>
      <c r="M21" s="535" t="s">
        <v>43</v>
      </c>
      <c r="N21" s="592" t="s">
        <v>1386</v>
      </c>
      <c r="O21" s="691"/>
      <c r="P21" s="691"/>
      <c r="Q21" s="691"/>
      <c r="R21" s="691"/>
      <c r="S21" s="587">
        <v>10</v>
      </c>
      <c r="T21" s="587">
        <v>10</v>
      </c>
      <c r="U21" s="587">
        <v>10</v>
      </c>
      <c r="V21" s="587">
        <v>10</v>
      </c>
      <c r="W21" s="587">
        <v>10</v>
      </c>
      <c r="X21" s="587">
        <v>25</v>
      </c>
      <c r="Y21" s="587">
        <v>15</v>
      </c>
      <c r="Z21" s="587">
        <v>90</v>
      </c>
      <c r="AA21" s="587" t="s">
        <v>672</v>
      </c>
      <c r="AB21" s="587">
        <v>5</v>
      </c>
      <c r="AC21" s="632" t="s">
        <v>672</v>
      </c>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row>
    <row r="22" spans="1:92" s="452" customFormat="1" ht="299.25" customHeight="1" x14ac:dyDescent="0.3">
      <c r="A22" s="542" t="s">
        <v>39</v>
      </c>
      <c r="B22" s="542" t="s">
        <v>24</v>
      </c>
      <c r="C22" s="653"/>
      <c r="D22" s="653"/>
      <c r="E22" s="653"/>
      <c r="F22" s="538">
        <v>4</v>
      </c>
      <c r="G22" s="543" t="s">
        <v>1194</v>
      </c>
      <c r="H22" s="544" t="s">
        <v>714</v>
      </c>
      <c r="I22" s="544">
        <v>0.4</v>
      </c>
      <c r="J22" s="655"/>
      <c r="K22" s="653"/>
      <c r="L22" s="533" t="s">
        <v>26</v>
      </c>
      <c r="M22" s="556" t="s">
        <v>44</v>
      </c>
      <c r="N22" s="594" t="s">
        <v>1210</v>
      </c>
      <c r="O22" s="692"/>
      <c r="P22" s="692"/>
      <c r="Q22" s="692"/>
      <c r="R22" s="692"/>
      <c r="S22" s="591">
        <v>10</v>
      </c>
      <c r="T22" s="591">
        <v>10</v>
      </c>
      <c r="U22" s="591">
        <v>10</v>
      </c>
      <c r="V22" s="591">
        <v>10</v>
      </c>
      <c r="W22" s="591">
        <v>10</v>
      </c>
      <c r="X22" s="587">
        <v>25</v>
      </c>
      <c r="Y22" s="591">
        <v>15</v>
      </c>
      <c r="Z22" s="587">
        <v>90</v>
      </c>
      <c r="AA22" s="587" t="s">
        <v>672</v>
      </c>
      <c r="AB22" s="587">
        <v>10</v>
      </c>
      <c r="AC22" s="632" t="s">
        <v>1013</v>
      </c>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row>
    <row r="23" spans="1:92" s="452" customFormat="1" ht="258" customHeight="1" x14ac:dyDescent="0.3">
      <c r="A23" s="542" t="s">
        <v>45</v>
      </c>
      <c r="B23" s="542" t="s">
        <v>24</v>
      </c>
      <c r="C23" s="652" t="s">
        <v>406</v>
      </c>
      <c r="D23" s="652" t="s">
        <v>25</v>
      </c>
      <c r="E23" s="652" t="s">
        <v>672</v>
      </c>
      <c r="F23" s="538">
        <v>1</v>
      </c>
      <c r="G23" s="543" t="s">
        <v>1200</v>
      </c>
      <c r="H23" s="544" t="s">
        <v>728</v>
      </c>
      <c r="I23" s="544">
        <v>0.4</v>
      </c>
      <c r="J23" s="654" t="s">
        <v>672</v>
      </c>
      <c r="K23" s="652" t="s">
        <v>1126</v>
      </c>
      <c r="L23" s="533" t="s">
        <v>35</v>
      </c>
      <c r="M23" s="535" t="s">
        <v>46</v>
      </c>
      <c r="N23" s="595" t="s">
        <v>1201</v>
      </c>
      <c r="O23" s="690" t="s">
        <v>1161</v>
      </c>
      <c r="P23" s="690" t="s">
        <v>1161</v>
      </c>
      <c r="Q23" s="690" t="s">
        <v>1197</v>
      </c>
      <c r="R23" s="690" t="s">
        <v>1197</v>
      </c>
      <c r="S23" s="587">
        <v>10</v>
      </c>
      <c r="T23" s="587">
        <v>10</v>
      </c>
      <c r="U23" s="587">
        <v>10</v>
      </c>
      <c r="V23" s="587">
        <v>10</v>
      </c>
      <c r="W23" s="587">
        <v>10</v>
      </c>
      <c r="X23" s="587">
        <v>25</v>
      </c>
      <c r="Y23" s="587">
        <v>15</v>
      </c>
      <c r="Z23" s="587">
        <v>90</v>
      </c>
      <c r="AA23" s="587" t="s">
        <v>672</v>
      </c>
      <c r="AB23" s="587" t="s">
        <v>1202</v>
      </c>
      <c r="AC23" s="630" t="s">
        <v>1211</v>
      </c>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2"/>
      <c r="CE23" s="62"/>
      <c r="CF23" s="62"/>
      <c r="CG23" s="62"/>
      <c r="CH23" s="62"/>
      <c r="CI23" s="62"/>
      <c r="CJ23" s="62"/>
      <c r="CK23" s="62"/>
      <c r="CL23" s="62"/>
      <c r="CM23" s="62"/>
      <c r="CN23" s="62"/>
    </row>
    <row r="24" spans="1:92" s="452" customFormat="1" ht="284.25" customHeight="1" x14ac:dyDescent="0.3">
      <c r="A24" s="542" t="s">
        <v>45</v>
      </c>
      <c r="B24" s="542" t="s">
        <v>24</v>
      </c>
      <c r="C24" s="653"/>
      <c r="D24" s="653"/>
      <c r="E24" s="653"/>
      <c r="F24" s="538">
        <v>2</v>
      </c>
      <c r="G24" s="588" t="s">
        <v>1212</v>
      </c>
      <c r="H24" s="544" t="s">
        <v>724</v>
      </c>
      <c r="I24" s="544">
        <v>0.25</v>
      </c>
      <c r="J24" s="655"/>
      <c r="K24" s="653"/>
      <c r="L24" s="533" t="s">
        <v>32</v>
      </c>
      <c r="M24" s="557" t="s">
        <v>42</v>
      </c>
      <c r="N24" s="603" t="s">
        <v>1387</v>
      </c>
      <c r="O24" s="693"/>
      <c r="P24" s="692"/>
      <c r="Q24" s="692"/>
      <c r="R24" s="692"/>
      <c r="S24" s="587">
        <v>10</v>
      </c>
      <c r="T24" s="587">
        <v>10</v>
      </c>
      <c r="U24" s="587">
        <v>10</v>
      </c>
      <c r="V24" s="587">
        <v>10</v>
      </c>
      <c r="W24" s="587">
        <v>10</v>
      </c>
      <c r="X24" s="587">
        <v>10</v>
      </c>
      <c r="Y24" s="587">
        <v>15</v>
      </c>
      <c r="Z24" s="587">
        <v>75</v>
      </c>
      <c r="AA24" s="587" t="s">
        <v>1191</v>
      </c>
      <c r="AB24" s="587">
        <v>5</v>
      </c>
      <c r="AC24" s="632" t="s">
        <v>672</v>
      </c>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row>
    <row r="25" spans="1:92" s="452" customFormat="1" ht="188.25" customHeight="1" x14ac:dyDescent="0.3">
      <c r="A25" s="542" t="s">
        <v>407</v>
      </c>
      <c r="B25" s="542" t="s">
        <v>24</v>
      </c>
      <c r="C25" s="542" t="s">
        <v>411</v>
      </c>
      <c r="D25" s="543" t="s">
        <v>25</v>
      </c>
      <c r="E25" s="542" t="s">
        <v>672</v>
      </c>
      <c r="F25" s="538">
        <v>1</v>
      </c>
      <c r="G25" s="543" t="s">
        <v>1213</v>
      </c>
      <c r="H25" s="544" t="s">
        <v>733</v>
      </c>
      <c r="I25" s="544">
        <v>0.3</v>
      </c>
      <c r="J25" s="545" t="s">
        <v>672</v>
      </c>
      <c r="K25" s="543" t="s">
        <v>1126</v>
      </c>
      <c r="L25" s="533" t="s">
        <v>47</v>
      </c>
      <c r="M25" s="535" t="s">
        <v>48</v>
      </c>
      <c r="N25" s="593" t="s">
        <v>1208</v>
      </c>
      <c r="O25" s="587" t="s">
        <v>1161</v>
      </c>
      <c r="P25" s="587" t="s">
        <v>1161</v>
      </c>
      <c r="Q25" s="587" t="s">
        <v>1197</v>
      </c>
      <c r="R25" s="587" t="s">
        <v>1197</v>
      </c>
      <c r="S25" s="591">
        <v>10</v>
      </c>
      <c r="T25" s="591">
        <v>10</v>
      </c>
      <c r="U25" s="591">
        <v>10</v>
      </c>
      <c r="V25" s="591">
        <v>10</v>
      </c>
      <c r="W25" s="591">
        <v>10</v>
      </c>
      <c r="X25" s="587">
        <v>15</v>
      </c>
      <c r="Y25" s="591">
        <v>15</v>
      </c>
      <c r="Z25" s="587">
        <v>80</v>
      </c>
      <c r="AA25" s="587" t="s">
        <v>1191</v>
      </c>
      <c r="AB25" s="587" t="s">
        <v>1202</v>
      </c>
      <c r="AC25" s="630" t="s">
        <v>1211</v>
      </c>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row>
    <row r="26" spans="1:92" s="452" customFormat="1" ht="356.25" customHeight="1" x14ac:dyDescent="0.3">
      <c r="A26" s="542" t="s">
        <v>412</v>
      </c>
      <c r="B26" s="542" t="s">
        <v>24</v>
      </c>
      <c r="C26" s="542" t="s">
        <v>415</v>
      </c>
      <c r="D26" s="543" t="s">
        <v>25</v>
      </c>
      <c r="E26" s="542" t="s">
        <v>687</v>
      </c>
      <c r="F26" s="538">
        <v>1</v>
      </c>
      <c r="G26" s="543" t="s">
        <v>1214</v>
      </c>
      <c r="H26" s="544" t="s">
        <v>714</v>
      </c>
      <c r="I26" s="544">
        <v>0.4</v>
      </c>
      <c r="J26" s="545" t="s">
        <v>687</v>
      </c>
      <c r="K26" s="543" t="s">
        <v>1126</v>
      </c>
      <c r="L26" s="533" t="s">
        <v>49</v>
      </c>
      <c r="M26" s="535" t="s">
        <v>50</v>
      </c>
      <c r="N26" s="596" t="s">
        <v>1371</v>
      </c>
      <c r="O26" s="587" t="s">
        <v>1161</v>
      </c>
      <c r="P26" s="587" t="s">
        <v>1161</v>
      </c>
      <c r="Q26" s="587" t="s">
        <v>1197</v>
      </c>
      <c r="R26" s="587" t="s">
        <v>1197</v>
      </c>
      <c r="S26" s="587">
        <v>10</v>
      </c>
      <c r="T26" s="587">
        <v>10</v>
      </c>
      <c r="U26" s="587">
        <v>10</v>
      </c>
      <c r="V26" s="587">
        <v>10</v>
      </c>
      <c r="W26" s="587">
        <v>10</v>
      </c>
      <c r="X26" s="587">
        <v>25</v>
      </c>
      <c r="Y26" s="587">
        <v>15</v>
      </c>
      <c r="Z26" s="587">
        <v>90</v>
      </c>
      <c r="AA26" s="587" t="s">
        <v>672</v>
      </c>
      <c r="AB26" s="587">
        <v>10</v>
      </c>
      <c r="AC26" s="632" t="s">
        <v>1013</v>
      </c>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row>
    <row r="27" spans="1:92" s="452" customFormat="1" ht="297" customHeight="1" x14ac:dyDescent="0.3">
      <c r="A27" s="542" t="s">
        <v>51</v>
      </c>
      <c r="B27" s="542" t="s">
        <v>52</v>
      </c>
      <c r="C27" s="652" t="s">
        <v>418</v>
      </c>
      <c r="D27" s="652" t="s">
        <v>25</v>
      </c>
      <c r="E27" s="652" t="s">
        <v>687</v>
      </c>
      <c r="F27" s="538">
        <v>1</v>
      </c>
      <c r="G27" s="543" t="s">
        <v>1215</v>
      </c>
      <c r="H27" s="544" t="s">
        <v>749</v>
      </c>
      <c r="I27" s="544">
        <v>0.4</v>
      </c>
      <c r="J27" s="654" t="s">
        <v>687</v>
      </c>
      <c r="K27" s="652" t="s">
        <v>1126</v>
      </c>
      <c r="L27" s="533" t="s">
        <v>53</v>
      </c>
      <c r="M27" s="535" t="s">
        <v>1216</v>
      </c>
      <c r="N27" s="603" t="s">
        <v>1388</v>
      </c>
      <c r="O27" s="690" t="s">
        <v>1161</v>
      </c>
      <c r="P27" s="690" t="s">
        <v>1161</v>
      </c>
      <c r="Q27" s="690" t="s">
        <v>1197</v>
      </c>
      <c r="R27" s="690" t="s">
        <v>1197</v>
      </c>
      <c r="S27" s="587">
        <v>10</v>
      </c>
      <c r="T27" s="587">
        <v>10</v>
      </c>
      <c r="U27" s="587">
        <v>10</v>
      </c>
      <c r="V27" s="587">
        <v>10</v>
      </c>
      <c r="W27" s="587">
        <v>10</v>
      </c>
      <c r="X27" s="587">
        <v>25</v>
      </c>
      <c r="Y27" s="587">
        <v>15</v>
      </c>
      <c r="Z27" s="587">
        <v>90</v>
      </c>
      <c r="AA27" s="587" t="s">
        <v>672</v>
      </c>
      <c r="AB27" s="587">
        <v>5</v>
      </c>
      <c r="AC27" s="632" t="s">
        <v>672</v>
      </c>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row>
    <row r="28" spans="1:92" s="452" customFormat="1" ht="188.25" customHeight="1" x14ac:dyDescent="0.3">
      <c r="A28" s="542" t="s">
        <v>51</v>
      </c>
      <c r="B28" s="542" t="s">
        <v>52</v>
      </c>
      <c r="C28" s="653"/>
      <c r="D28" s="653"/>
      <c r="E28" s="653"/>
      <c r="F28" s="538">
        <v>2</v>
      </c>
      <c r="G28" s="543" t="s">
        <v>1217</v>
      </c>
      <c r="H28" s="544" t="s">
        <v>733</v>
      </c>
      <c r="I28" s="544">
        <v>0.4</v>
      </c>
      <c r="J28" s="655"/>
      <c r="K28" s="653"/>
      <c r="L28" s="533" t="s">
        <v>55</v>
      </c>
      <c r="M28" s="535" t="s">
        <v>48</v>
      </c>
      <c r="N28" s="535" t="s">
        <v>1218</v>
      </c>
      <c r="O28" s="692"/>
      <c r="P28" s="692"/>
      <c r="Q28" s="692"/>
      <c r="R28" s="692"/>
      <c r="S28" s="591">
        <v>10</v>
      </c>
      <c r="T28" s="591">
        <v>10</v>
      </c>
      <c r="U28" s="591">
        <v>10</v>
      </c>
      <c r="V28" s="591">
        <v>10</v>
      </c>
      <c r="W28" s="591">
        <v>10</v>
      </c>
      <c r="X28" s="587">
        <v>25</v>
      </c>
      <c r="Y28" s="591">
        <v>15</v>
      </c>
      <c r="Z28" s="587">
        <v>90</v>
      </c>
      <c r="AA28" s="587" t="s">
        <v>672</v>
      </c>
      <c r="AB28" s="587" t="s">
        <v>1202</v>
      </c>
      <c r="AC28" s="630" t="s">
        <v>1203</v>
      </c>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row>
    <row r="29" spans="1:92" s="452" customFormat="1" ht="260.25" customHeight="1" x14ac:dyDescent="0.3">
      <c r="A29" s="542" t="s">
        <v>419</v>
      </c>
      <c r="B29" s="542" t="s">
        <v>52</v>
      </c>
      <c r="C29" s="542" t="s">
        <v>421</v>
      </c>
      <c r="D29" s="543" t="s">
        <v>25</v>
      </c>
      <c r="E29" s="542" t="s">
        <v>672</v>
      </c>
      <c r="F29" s="538">
        <v>1</v>
      </c>
      <c r="G29" s="543" t="s">
        <v>1219</v>
      </c>
      <c r="H29" s="544" t="s">
        <v>720</v>
      </c>
      <c r="I29" s="544">
        <v>0.4</v>
      </c>
      <c r="J29" s="545" t="s">
        <v>672</v>
      </c>
      <c r="K29" s="543" t="s">
        <v>1126</v>
      </c>
      <c r="L29" s="597" t="s">
        <v>56</v>
      </c>
      <c r="M29" s="598" t="s">
        <v>57</v>
      </c>
      <c r="N29" s="602" t="s">
        <v>1372</v>
      </c>
      <c r="O29" s="587" t="s">
        <v>1161</v>
      </c>
      <c r="P29" s="587" t="s">
        <v>1161</v>
      </c>
      <c r="Q29" s="587" t="s">
        <v>1197</v>
      </c>
      <c r="R29" s="587" t="s">
        <v>1197</v>
      </c>
      <c r="S29" s="587">
        <v>10</v>
      </c>
      <c r="T29" s="587">
        <v>10</v>
      </c>
      <c r="U29" s="587">
        <v>10</v>
      </c>
      <c r="V29" s="587">
        <v>10</v>
      </c>
      <c r="W29" s="587">
        <v>10</v>
      </c>
      <c r="X29" s="587">
        <v>25</v>
      </c>
      <c r="Y29" s="587">
        <v>15</v>
      </c>
      <c r="Z29" s="587">
        <v>90</v>
      </c>
      <c r="AA29" s="587" t="s">
        <v>672</v>
      </c>
      <c r="AB29" s="587">
        <v>10</v>
      </c>
      <c r="AC29" s="632" t="s">
        <v>1013</v>
      </c>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row>
    <row r="30" spans="1:92" s="452" customFormat="1" ht="261.75" customHeight="1" x14ac:dyDescent="0.3">
      <c r="A30" s="542" t="s">
        <v>422</v>
      </c>
      <c r="B30" s="599" t="s">
        <v>58</v>
      </c>
      <c r="C30" s="542" t="s">
        <v>426</v>
      </c>
      <c r="D30" s="543" t="s">
        <v>25</v>
      </c>
      <c r="E30" s="542" t="s">
        <v>672</v>
      </c>
      <c r="F30" s="538">
        <v>1</v>
      </c>
      <c r="G30" s="543" t="s">
        <v>1220</v>
      </c>
      <c r="H30" s="544" t="s">
        <v>720</v>
      </c>
      <c r="I30" s="544">
        <v>0.4</v>
      </c>
      <c r="J30" s="545" t="s">
        <v>672</v>
      </c>
      <c r="K30" s="543" t="s">
        <v>1126</v>
      </c>
      <c r="L30" s="597" t="s">
        <v>59</v>
      </c>
      <c r="M30" s="598" t="s">
        <v>57</v>
      </c>
      <c r="N30" s="596" t="s">
        <v>1221</v>
      </c>
      <c r="O30" s="587" t="s">
        <v>1161</v>
      </c>
      <c r="P30" s="587" t="s">
        <v>1161</v>
      </c>
      <c r="Q30" s="587" t="s">
        <v>1197</v>
      </c>
      <c r="R30" s="587" t="s">
        <v>1197</v>
      </c>
      <c r="S30" s="587">
        <v>10</v>
      </c>
      <c r="T30" s="587">
        <v>10</v>
      </c>
      <c r="U30" s="587">
        <v>10</v>
      </c>
      <c r="V30" s="587">
        <v>10</v>
      </c>
      <c r="W30" s="587">
        <v>10</v>
      </c>
      <c r="X30" s="587">
        <v>25</v>
      </c>
      <c r="Y30" s="587">
        <v>15</v>
      </c>
      <c r="Z30" s="587">
        <v>90</v>
      </c>
      <c r="AA30" s="587" t="s">
        <v>672</v>
      </c>
      <c r="AB30" s="587">
        <v>10</v>
      </c>
      <c r="AC30" s="632" t="s">
        <v>1013</v>
      </c>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row>
    <row r="31" spans="1:92" s="452" customFormat="1" ht="316.5" customHeight="1" x14ac:dyDescent="0.3">
      <c r="A31" s="542" t="s">
        <v>427</v>
      </c>
      <c r="B31" s="599" t="s">
        <v>60</v>
      </c>
      <c r="C31" s="542" t="s">
        <v>430</v>
      </c>
      <c r="D31" s="543" t="s">
        <v>25</v>
      </c>
      <c r="E31" s="542" t="s">
        <v>672</v>
      </c>
      <c r="F31" s="538">
        <v>1</v>
      </c>
      <c r="G31" s="543" t="s">
        <v>1222</v>
      </c>
      <c r="H31" s="544" t="s">
        <v>724</v>
      </c>
      <c r="I31" s="544">
        <v>0.4</v>
      </c>
      <c r="J31" s="545" t="s">
        <v>672</v>
      </c>
      <c r="K31" s="543" t="s">
        <v>1126</v>
      </c>
      <c r="L31" s="597" t="s">
        <v>61</v>
      </c>
      <c r="M31" s="598" t="s">
        <v>57</v>
      </c>
      <c r="N31" s="600" t="s">
        <v>1223</v>
      </c>
      <c r="O31" s="587" t="s">
        <v>1161</v>
      </c>
      <c r="P31" s="587" t="s">
        <v>1161</v>
      </c>
      <c r="Q31" s="587" t="s">
        <v>1197</v>
      </c>
      <c r="R31" s="587" t="s">
        <v>1197</v>
      </c>
      <c r="S31" s="591">
        <v>10</v>
      </c>
      <c r="T31" s="591">
        <v>10</v>
      </c>
      <c r="U31" s="591">
        <v>10</v>
      </c>
      <c r="V31" s="591">
        <v>10</v>
      </c>
      <c r="W31" s="591">
        <v>10</v>
      </c>
      <c r="X31" s="587">
        <v>25</v>
      </c>
      <c r="Y31" s="591">
        <v>15</v>
      </c>
      <c r="Z31" s="587">
        <v>90</v>
      </c>
      <c r="AA31" s="587" t="s">
        <v>672</v>
      </c>
      <c r="AB31" s="587">
        <v>10</v>
      </c>
      <c r="AC31" s="632" t="s">
        <v>1013</v>
      </c>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row>
    <row r="32" spans="1:92" s="452" customFormat="1" ht="282" customHeight="1" x14ac:dyDescent="0.25">
      <c r="A32" s="542" t="s">
        <v>431</v>
      </c>
      <c r="B32" s="599" t="s">
        <v>60</v>
      </c>
      <c r="C32" s="542" t="s">
        <v>434</v>
      </c>
      <c r="D32" s="543" t="s">
        <v>25</v>
      </c>
      <c r="E32" s="542" t="s">
        <v>672</v>
      </c>
      <c r="F32" s="538">
        <v>1</v>
      </c>
      <c r="G32" s="543" t="s">
        <v>1224</v>
      </c>
      <c r="H32" s="544" t="s">
        <v>720</v>
      </c>
      <c r="I32" s="544">
        <v>0.4</v>
      </c>
      <c r="J32" s="545" t="s">
        <v>672</v>
      </c>
      <c r="K32" s="543" t="s">
        <v>1126</v>
      </c>
      <c r="L32" s="601" t="s">
        <v>62</v>
      </c>
      <c r="M32" s="602" t="s">
        <v>63</v>
      </c>
      <c r="N32" s="606" t="s">
        <v>1390</v>
      </c>
      <c r="O32" s="587" t="s">
        <v>1161</v>
      </c>
      <c r="P32" s="587" t="s">
        <v>1161</v>
      </c>
      <c r="Q32" s="587" t="s">
        <v>1197</v>
      </c>
      <c r="R32" s="587" t="s">
        <v>1197</v>
      </c>
      <c r="S32" s="587">
        <v>10</v>
      </c>
      <c r="T32" s="587">
        <v>10</v>
      </c>
      <c r="U32" s="587">
        <v>10</v>
      </c>
      <c r="V32" s="587">
        <v>10</v>
      </c>
      <c r="W32" s="587">
        <v>10</v>
      </c>
      <c r="X32" s="587">
        <v>25</v>
      </c>
      <c r="Y32" s="587">
        <v>15</v>
      </c>
      <c r="Z32" s="587">
        <v>90</v>
      </c>
      <c r="AA32" s="587" t="s">
        <v>672</v>
      </c>
      <c r="AB32" s="587">
        <v>5</v>
      </c>
      <c r="AC32" s="632" t="s">
        <v>672</v>
      </c>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row>
    <row r="33" spans="1:92" s="452" customFormat="1" ht="244.5" customHeight="1" x14ac:dyDescent="0.3">
      <c r="A33" s="542" t="s">
        <v>64</v>
      </c>
      <c r="B33" s="542" t="s">
        <v>65</v>
      </c>
      <c r="C33" s="652" t="s">
        <v>438</v>
      </c>
      <c r="D33" s="652" t="s">
        <v>25</v>
      </c>
      <c r="E33" s="652" t="s">
        <v>687</v>
      </c>
      <c r="F33" s="538">
        <v>1</v>
      </c>
      <c r="G33" s="543" t="s">
        <v>1225</v>
      </c>
      <c r="H33" s="544" t="s">
        <v>733</v>
      </c>
      <c r="I33" s="544">
        <v>0.4</v>
      </c>
      <c r="J33" s="654" t="s">
        <v>687</v>
      </c>
      <c r="K33" s="652" t="s">
        <v>1126</v>
      </c>
      <c r="L33" s="544" t="s">
        <v>66</v>
      </c>
      <c r="M33" s="533" t="s">
        <v>67</v>
      </c>
      <c r="N33" s="606" t="s">
        <v>1373</v>
      </c>
      <c r="O33" s="690" t="s">
        <v>1161</v>
      </c>
      <c r="P33" s="690" t="s">
        <v>1161</v>
      </c>
      <c r="Q33" s="690" t="s">
        <v>1197</v>
      </c>
      <c r="R33" s="690" t="s">
        <v>1197</v>
      </c>
      <c r="S33" s="587">
        <v>10</v>
      </c>
      <c r="T33" s="587">
        <v>10</v>
      </c>
      <c r="U33" s="587">
        <v>10</v>
      </c>
      <c r="V33" s="587">
        <v>10</v>
      </c>
      <c r="W33" s="587">
        <v>10</v>
      </c>
      <c r="X33" s="587">
        <v>25</v>
      </c>
      <c r="Y33" s="587">
        <v>15</v>
      </c>
      <c r="Z33" s="587">
        <v>90</v>
      </c>
      <c r="AA33" s="587" t="s">
        <v>672</v>
      </c>
      <c r="AB33" s="587">
        <v>5</v>
      </c>
      <c r="AC33" s="632" t="s">
        <v>672</v>
      </c>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row>
    <row r="34" spans="1:92" s="452" customFormat="1" ht="188.25" customHeight="1" x14ac:dyDescent="0.3">
      <c r="A34" s="542" t="s">
        <v>64</v>
      </c>
      <c r="B34" s="542" t="s">
        <v>65</v>
      </c>
      <c r="C34" s="658"/>
      <c r="D34" s="658"/>
      <c r="E34" s="658"/>
      <c r="F34" s="538">
        <v>2</v>
      </c>
      <c r="G34" s="543" t="s">
        <v>1226</v>
      </c>
      <c r="H34" s="544" t="s">
        <v>733</v>
      </c>
      <c r="I34" s="544">
        <v>0.4</v>
      </c>
      <c r="J34" s="659"/>
      <c r="K34" s="658"/>
      <c r="L34" s="604" t="s">
        <v>68</v>
      </c>
      <c r="M34" s="605" t="s">
        <v>69</v>
      </c>
      <c r="N34" s="605" t="s">
        <v>1227</v>
      </c>
      <c r="O34" s="691"/>
      <c r="P34" s="691"/>
      <c r="Q34" s="691"/>
      <c r="R34" s="691"/>
      <c r="S34" s="591">
        <v>10</v>
      </c>
      <c r="T34" s="591">
        <v>10</v>
      </c>
      <c r="U34" s="591">
        <v>10</v>
      </c>
      <c r="V34" s="591">
        <v>10</v>
      </c>
      <c r="W34" s="591">
        <v>10</v>
      </c>
      <c r="X34" s="587">
        <v>25</v>
      </c>
      <c r="Y34" s="591">
        <v>15</v>
      </c>
      <c r="Z34" s="587">
        <v>90</v>
      </c>
      <c r="AA34" s="587" t="s">
        <v>672</v>
      </c>
      <c r="AB34" s="587" t="s">
        <v>1202</v>
      </c>
      <c r="AC34" s="630" t="s">
        <v>1211</v>
      </c>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row>
    <row r="35" spans="1:92" s="452" customFormat="1" ht="188.25" customHeight="1" x14ac:dyDescent="0.3">
      <c r="A35" s="542" t="s">
        <v>64</v>
      </c>
      <c r="B35" s="542" t="s">
        <v>65</v>
      </c>
      <c r="C35" s="658"/>
      <c r="D35" s="658"/>
      <c r="E35" s="658"/>
      <c r="F35" s="538">
        <v>3</v>
      </c>
      <c r="G35" s="543" t="s">
        <v>1228</v>
      </c>
      <c r="H35" s="544" t="s">
        <v>714</v>
      </c>
      <c r="I35" s="544">
        <v>0.4</v>
      </c>
      <c r="J35" s="659"/>
      <c r="K35" s="658"/>
      <c r="L35" s="533" t="s">
        <v>70</v>
      </c>
      <c r="M35" s="535" t="s">
        <v>71</v>
      </c>
      <c r="N35" s="535" t="s">
        <v>1229</v>
      </c>
      <c r="O35" s="694"/>
      <c r="P35" s="691"/>
      <c r="Q35" s="691"/>
      <c r="R35" s="691"/>
      <c r="S35" s="587">
        <v>10</v>
      </c>
      <c r="T35" s="587">
        <v>10</v>
      </c>
      <c r="U35" s="587">
        <v>10</v>
      </c>
      <c r="V35" s="587">
        <v>10</v>
      </c>
      <c r="W35" s="587">
        <v>10</v>
      </c>
      <c r="X35" s="587">
        <v>25</v>
      </c>
      <c r="Y35" s="587">
        <v>15</v>
      </c>
      <c r="Z35" s="587">
        <v>90</v>
      </c>
      <c r="AA35" s="587" t="s">
        <v>672</v>
      </c>
      <c r="AB35" s="587">
        <v>10</v>
      </c>
      <c r="AC35" s="632" t="s">
        <v>1013</v>
      </c>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row>
    <row r="36" spans="1:92" s="452" customFormat="1" ht="188.25" customHeight="1" x14ac:dyDescent="0.3">
      <c r="A36" s="542" t="s">
        <v>64</v>
      </c>
      <c r="B36" s="542" t="s">
        <v>65</v>
      </c>
      <c r="C36" s="658"/>
      <c r="D36" s="658"/>
      <c r="E36" s="658"/>
      <c r="F36" s="538">
        <v>4</v>
      </c>
      <c r="G36" s="543" t="s">
        <v>1230</v>
      </c>
      <c r="H36" s="544" t="s">
        <v>733</v>
      </c>
      <c r="I36" s="544">
        <v>0.4</v>
      </c>
      <c r="J36" s="659"/>
      <c r="K36" s="658"/>
      <c r="L36" s="533" t="s">
        <v>72</v>
      </c>
      <c r="M36" s="535" t="s">
        <v>73</v>
      </c>
      <c r="N36" s="606" t="s">
        <v>1374</v>
      </c>
      <c r="O36" s="691"/>
      <c r="P36" s="691"/>
      <c r="Q36" s="691"/>
      <c r="R36" s="691"/>
      <c r="S36" s="587">
        <v>10</v>
      </c>
      <c r="T36" s="587">
        <v>10</v>
      </c>
      <c r="U36" s="587">
        <v>10</v>
      </c>
      <c r="V36" s="587">
        <v>10</v>
      </c>
      <c r="W36" s="587">
        <v>10</v>
      </c>
      <c r="X36" s="587">
        <v>25</v>
      </c>
      <c r="Y36" s="587">
        <v>15</v>
      </c>
      <c r="Z36" s="587">
        <v>90</v>
      </c>
      <c r="AA36" s="587" t="s">
        <v>672</v>
      </c>
      <c r="AB36" s="587">
        <v>5</v>
      </c>
      <c r="AC36" s="632" t="s">
        <v>672</v>
      </c>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row>
    <row r="37" spans="1:92" s="452" customFormat="1" ht="238.5" customHeight="1" x14ac:dyDescent="0.3">
      <c r="A37" s="542" t="s">
        <v>64</v>
      </c>
      <c r="B37" s="542" t="s">
        <v>65</v>
      </c>
      <c r="C37" s="653"/>
      <c r="D37" s="653"/>
      <c r="E37" s="653"/>
      <c r="F37" s="538">
        <v>5</v>
      </c>
      <c r="G37" s="543" t="s">
        <v>1231</v>
      </c>
      <c r="H37" s="544" t="s">
        <v>728</v>
      </c>
      <c r="I37" s="544">
        <v>0.4</v>
      </c>
      <c r="J37" s="655"/>
      <c r="K37" s="653"/>
      <c r="L37" s="533" t="s">
        <v>74</v>
      </c>
      <c r="M37" s="535" t="s">
        <v>75</v>
      </c>
      <c r="N37" s="535" t="s">
        <v>1232</v>
      </c>
      <c r="O37" s="692"/>
      <c r="P37" s="692"/>
      <c r="Q37" s="692"/>
      <c r="R37" s="692"/>
      <c r="S37" s="591">
        <v>10</v>
      </c>
      <c r="T37" s="591">
        <v>10</v>
      </c>
      <c r="U37" s="591">
        <v>10</v>
      </c>
      <c r="V37" s="591">
        <v>10</v>
      </c>
      <c r="W37" s="591">
        <v>10</v>
      </c>
      <c r="X37" s="587">
        <v>25</v>
      </c>
      <c r="Y37" s="591">
        <v>15</v>
      </c>
      <c r="Z37" s="587">
        <v>90</v>
      </c>
      <c r="AA37" s="587" t="s">
        <v>672</v>
      </c>
      <c r="AB37" s="587">
        <v>10</v>
      </c>
      <c r="AC37" s="632" t="s">
        <v>1013</v>
      </c>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row>
    <row r="38" spans="1:92" s="452" customFormat="1" ht="220.8" x14ac:dyDescent="0.3">
      <c r="A38" s="542" t="s">
        <v>439</v>
      </c>
      <c r="B38" s="542" t="s">
        <v>65</v>
      </c>
      <c r="C38" s="542" t="s">
        <v>442</v>
      </c>
      <c r="D38" s="543" t="s">
        <v>25</v>
      </c>
      <c r="E38" s="542" t="s">
        <v>672</v>
      </c>
      <c r="F38" s="538">
        <v>1</v>
      </c>
      <c r="G38" s="543" t="s">
        <v>1233</v>
      </c>
      <c r="H38" s="544" t="s">
        <v>728</v>
      </c>
      <c r="I38" s="544">
        <v>0.4</v>
      </c>
      <c r="J38" s="545" t="s">
        <v>672</v>
      </c>
      <c r="K38" s="543" t="s">
        <v>1126</v>
      </c>
      <c r="L38" s="533" t="s">
        <v>76</v>
      </c>
      <c r="M38" s="535" t="s">
        <v>77</v>
      </c>
      <c r="N38" s="606" t="s">
        <v>1389</v>
      </c>
      <c r="O38" s="587" t="s">
        <v>1161</v>
      </c>
      <c r="P38" s="587" t="s">
        <v>1161</v>
      </c>
      <c r="Q38" s="587" t="s">
        <v>1197</v>
      </c>
      <c r="R38" s="587" t="s">
        <v>1197</v>
      </c>
      <c r="S38" s="587">
        <v>10</v>
      </c>
      <c r="T38" s="587">
        <v>10</v>
      </c>
      <c r="U38" s="587">
        <v>10</v>
      </c>
      <c r="V38" s="587">
        <v>10</v>
      </c>
      <c r="W38" s="587">
        <v>10</v>
      </c>
      <c r="X38" s="587">
        <v>25</v>
      </c>
      <c r="Y38" s="587">
        <v>15</v>
      </c>
      <c r="Z38" s="587">
        <v>90</v>
      </c>
      <c r="AA38" s="587" t="s">
        <v>672</v>
      </c>
      <c r="AB38" s="587">
        <v>5</v>
      </c>
      <c r="AC38" s="632" t="s">
        <v>672</v>
      </c>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row>
    <row r="39" spans="1:92" s="452" customFormat="1" ht="246.75" customHeight="1" x14ac:dyDescent="0.3">
      <c r="A39" s="542" t="s">
        <v>78</v>
      </c>
      <c r="B39" s="599" t="s">
        <v>79</v>
      </c>
      <c r="C39" s="660" t="s">
        <v>444</v>
      </c>
      <c r="D39" s="652" t="s">
        <v>25</v>
      </c>
      <c r="E39" s="652" t="s">
        <v>672</v>
      </c>
      <c r="F39" s="538">
        <v>1</v>
      </c>
      <c r="G39" s="543" t="s">
        <v>1234</v>
      </c>
      <c r="H39" s="544" t="s">
        <v>724</v>
      </c>
      <c r="I39" s="544">
        <v>0.25</v>
      </c>
      <c r="J39" s="654" t="s">
        <v>672</v>
      </c>
      <c r="K39" s="652" t="s">
        <v>1126</v>
      </c>
      <c r="L39" s="607" t="s">
        <v>80</v>
      </c>
      <c r="M39" s="608" t="s">
        <v>77</v>
      </c>
      <c r="N39" s="609" t="s">
        <v>1235</v>
      </c>
      <c r="O39" s="690" t="s">
        <v>1161</v>
      </c>
      <c r="P39" s="690" t="s">
        <v>1161</v>
      </c>
      <c r="Q39" s="690" t="s">
        <v>1197</v>
      </c>
      <c r="R39" s="690" t="s">
        <v>1197</v>
      </c>
      <c r="S39" s="587">
        <v>10</v>
      </c>
      <c r="T39" s="587">
        <v>10</v>
      </c>
      <c r="U39" s="587">
        <v>10</v>
      </c>
      <c r="V39" s="587">
        <v>10</v>
      </c>
      <c r="W39" s="587">
        <v>10</v>
      </c>
      <c r="X39" s="587">
        <v>10</v>
      </c>
      <c r="Y39" s="587">
        <v>15</v>
      </c>
      <c r="Z39" s="587">
        <v>75</v>
      </c>
      <c r="AA39" s="587" t="s">
        <v>1191</v>
      </c>
      <c r="AB39" s="587">
        <v>10</v>
      </c>
      <c r="AC39" s="632" t="s">
        <v>1013</v>
      </c>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row>
    <row r="40" spans="1:92" s="452" customFormat="1" ht="283.5" customHeight="1" x14ac:dyDescent="0.3">
      <c r="A40" s="542" t="s">
        <v>78</v>
      </c>
      <c r="B40" s="599" t="s">
        <v>79</v>
      </c>
      <c r="C40" s="661"/>
      <c r="D40" s="658"/>
      <c r="E40" s="658"/>
      <c r="F40" s="538">
        <v>2</v>
      </c>
      <c r="G40" s="543" t="s">
        <v>1236</v>
      </c>
      <c r="H40" s="544" t="s">
        <v>778</v>
      </c>
      <c r="I40" s="544">
        <v>0.25</v>
      </c>
      <c r="J40" s="659"/>
      <c r="K40" s="658"/>
      <c r="L40" s="607" t="s">
        <v>81</v>
      </c>
      <c r="M40" s="610" t="s">
        <v>77</v>
      </c>
      <c r="N40" s="611" t="s">
        <v>1237</v>
      </c>
      <c r="O40" s="694"/>
      <c r="P40" s="691"/>
      <c r="Q40" s="691"/>
      <c r="R40" s="691"/>
      <c r="S40" s="591">
        <v>10</v>
      </c>
      <c r="T40" s="591">
        <v>10</v>
      </c>
      <c r="U40" s="591">
        <v>10</v>
      </c>
      <c r="V40" s="591">
        <v>10</v>
      </c>
      <c r="W40" s="591">
        <v>10</v>
      </c>
      <c r="X40" s="587">
        <v>10</v>
      </c>
      <c r="Y40" s="591">
        <v>15</v>
      </c>
      <c r="Z40" s="587">
        <v>75</v>
      </c>
      <c r="AA40" s="587" t="s">
        <v>1191</v>
      </c>
      <c r="AB40" s="587">
        <v>10</v>
      </c>
      <c r="AC40" s="632" t="s">
        <v>1013</v>
      </c>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row>
    <row r="41" spans="1:92" s="452" customFormat="1" ht="260.25" customHeight="1" x14ac:dyDescent="0.3">
      <c r="A41" s="542" t="s">
        <v>78</v>
      </c>
      <c r="B41" s="599" t="s">
        <v>79</v>
      </c>
      <c r="C41" s="661"/>
      <c r="D41" s="658"/>
      <c r="E41" s="658"/>
      <c r="F41" s="538">
        <v>3</v>
      </c>
      <c r="G41" s="543" t="s">
        <v>1238</v>
      </c>
      <c r="H41" s="544" t="s">
        <v>724</v>
      </c>
      <c r="I41" s="544">
        <v>0.4</v>
      </c>
      <c r="J41" s="659"/>
      <c r="K41" s="658"/>
      <c r="L41" s="612" t="s">
        <v>82</v>
      </c>
      <c r="M41" s="613" t="s">
        <v>83</v>
      </c>
      <c r="N41" s="614" t="s">
        <v>1239</v>
      </c>
      <c r="O41" s="691"/>
      <c r="P41" s="691"/>
      <c r="Q41" s="691"/>
      <c r="R41" s="691"/>
      <c r="S41" s="587">
        <v>10</v>
      </c>
      <c r="T41" s="587">
        <v>10</v>
      </c>
      <c r="U41" s="587">
        <v>10</v>
      </c>
      <c r="V41" s="587">
        <v>10</v>
      </c>
      <c r="W41" s="587">
        <v>10</v>
      </c>
      <c r="X41" s="587">
        <v>25</v>
      </c>
      <c r="Y41" s="587">
        <v>15</v>
      </c>
      <c r="Z41" s="587">
        <v>90</v>
      </c>
      <c r="AA41" s="587" t="s">
        <v>672</v>
      </c>
      <c r="AB41" s="587">
        <v>10</v>
      </c>
      <c r="AC41" s="632" t="s">
        <v>1013</v>
      </c>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row>
    <row r="42" spans="1:92" s="452" customFormat="1" ht="249.75" customHeight="1" x14ac:dyDescent="0.3">
      <c r="A42" s="542" t="s">
        <v>78</v>
      </c>
      <c r="B42" s="599" t="s">
        <v>79</v>
      </c>
      <c r="C42" s="662"/>
      <c r="D42" s="653"/>
      <c r="E42" s="653"/>
      <c r="F42" s="538">
        <v>4</v>
      </c>
      <c r="G42" s="543" t="s">
        <v>1240</v>
      </c>
      <c r="H42" s="544" t="s">
        <v>724</v>
      </c>
      <c r="I42" s="544">
        <v>0.4</v>
      </c>
      <c r="J42" s="655"/>
      <c r="K42" s="653"/>
      <c r="L42" s="607" t="s">
        <v>1241</v>
      </c>
      <c r="M42" s="602" t="s">
        <v>77</v>
      </c>
      <c r="N42" s="611" t="s">
        <v>1239</v>
      </c>
      <c r="O42" s="693"/>
      <c r="P42" s="692"/>
      <c r="Q42" s="692"/>
      <c r="R42" s="692"/>
      <c r="S42" s="587">
        <v>10</v>
      </c>
      <c r="T42" s="587">
        <v>10</v>
      </c>
      <c r="U42" s="587">
        <v>10</v>
      </c>
      <c r="V42" s="587">
        <v>10</v>
      </c>
      <c r="W42" s="587">
        <v>10</v>
      </c>
      <c r="X42" s="587">
        <v>25</v>
      </c>
      <c r="Y42" s="587">
        <v>15</v>
      </c>
      <c r="Z42" s="587">
        <v>90</v>
      </c>
      <c r="AA42" s="587" t="s">
        <v>672</v>
      </c>
      <c r="AB42" s="587">
        <v>10</v>
      </c>
      <c r="AC42" s="632" t="s">
        <v>1013</v>
      </c>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row>
    <row r="43" spans="1:92" s="452" customFormat="1" ht="271.5" customHeight="1" x14ac:dyDescent="0.3">
      <c r="A43" s="542" t="s">
        <v>85</v>
      </c>
      <c r="B43" s="542" t="s">
        <v>86</v>
      </c>
      <c r="C43" s="652" t="s">
        <v>447</v>
      </c>
      <c r="D43" s="652" t="s">
        <v>25</v>
      </c>
      <c r="E43" s="652" t="s">
        <v>687</v>
      </c>
      <c r="F43" s="538">
        <v>1</v>
      </c>
      <c r="G43" s="543" t="s">
        <v>1242</v>
      </c>
      <c r="H43" s="544" t="s">
        <v>720</v>
      </c>
      <c r="I43" s="544">
        <v>0.4</v>
      </c>
      <c r="J43" s="654" t="s">
        <v>687</v>
      </c>
      <c r="K43" s="652" t="s">
        <v>1126</v>
      </c>
      <c r="L43" s="533" t="s">
        <v>87</v>
      </c>
      <c r="M43" s="535" t="s">
        <v>88</v>
      </c>
      <c r="N43" s="535" t="s">
        <v>1375</v>
      </c>
      <c r="O43" s="690" t="s">
        <v>1161</v>
      </c>
      <c r="P43" s="690" t="s">
        <v>1161</v>
      </c>
      <c r="Q43" s="690" t="s">
        <v>1197</v>
      </c>
      <c r="R43" s="690" t="s">
        <v>1197</v>
      </c>
      <c r="S43" s="591">
        <v>10</v>
      </c>
      <c r="T43" s="591">
        <v>10</v>
      </c>
      <c r="U43" s="591">
        <v>10</v>
      </c>
      <c r="V43" s="591">
        <v>10</v>
      </c>
      <c r="W43" s="591">
        <v>10</v>
      </c>
      <c r="X43" s="587">
        <v>25</v>
      </c>
      <c r="Y43" s="591">
        <v>15</v>
      </c>
      <c r="Z43" s="587">
        <v>90</v>
      </c>
      <c r="AA43" s="587" t="s">
        <v>672</v>
      </c>
      <c r="AB43" s="587">
        <v>10</v>
      </c>
      <c r="AC43" s="632" t="s">
        <v>1013</v>
      </c>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row>
    <row r="44" spans="1:92" s="452" customFormat="1" ht="188.25" customHeight="1" x14ac:dyDescent="0.3">
      <c r="A44" s="542" t="s">
        <v>85</v>
      </c>
      <c r="B44" s="542" t="s">
        <v>86</v>
      </c>
      <c r="C44" s="653"/>
      <c r="D44" s="653"/>
      <c r="E44" s="653"/>
      <c r="F44" s="538">
        <v>2</v>
      </c>
      <c r="G44" s="543" t="s">
        <v>1243</v>
      </c>
      <c r="H44" s="544" t="s">
        <v>749</v>
      </c>
      <c r="I44" s="544">
        <v>0.4</v>
      </c>
      <c r="J44" s="655"/>
      <c r="K44" s="653"/>
      <c r="L44" s="533" t="s">
        <v>89</v>
      </c>
      <c r="M44" s="535" t="s">
        <v>90</v>
      </c>
      <c r="N44" s="535" t="s">
        <v>1232</v>
      </c>
      <c r="O44" s="692"/>
      <c r="P44" s="692"/>
      <c r="Q44" s="692"/>
      <c r="R44" s="692"/>
      <c r="S44" s="587">
        <v>10</v>
      </c>
      <c r="T44" s="587">
        <v>10</v>
      </c>
      <c r="U44" s="587">
        <v>10</v>
      </c>
      <c r="V44" s="587">
        <v>10</v>
      </c>
      <c r="W44" s="587">
        <v>10</v>
      </c>
      <c r="X44" s="587">
        <v>25</v>
      </c>
      <c r="Y44" s="587">
        <v>15</v>
      </c>
      <c r="Z44" s="587">
        <v>90</v>
      </c>
      <c r="AA44" s="587" t="s">
        <v>672</v>
      </c>
      <c r="AB44" s="587">
        <v>10</v>
      </c>
      <c r="AC44" s="632" t="s">
        <v>1013</v>
      </c>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row>
    <row r="45" spans="1:92" s="452" customFormat="1" ht="250.5" customHeight="1" x14ac:dyDescent="0.25">
      <c r="A45" s="542" t="s">
        <v>91</v>
      </c>
      <c r="B45" s="542" t="s">
        <v>86</v>
      </c>
      <c r="C45" s="652" t="s">
        <v>449</v>
      </c>
      <c r="D45" s="652" t="s">
        <v>25</v>
      </c>
      <c r="E45" s="652" t="s">
        <v>687</v>
      </c>
      <c r="F45" s="538">
        <v>1</v>
      </c>
      <c r="G45" s="543" t="s">
        <v>1244</v>
      </c>
      <c r="H45" s="544" t="s">
        <v>778</v>
      </c>
      <c r="I45" s="544">
        <v>0.4</v>
      </c>
      <c r="J45" s="654" t="s">
        <v>687</v>
      </c>
      <c r="K45" s="652" t="s">
        <v>1126</v>
      </c>
      <c r="L45" s="533" t="s">
        <v>47</v>
      </c>
      <c r="M45" s="554" t="s">
        <v>92</v>
      </c>
      <c r="N45" s="606" t="s">
        <v>1245</v>
      </c>
      <c r="O45" s="690" t="s">
        <v>1161</v>
      </c>
      <c r="P45" s="690" t="s">
        <v>1161</v>
      </c>
      <c r="Q45" s="690" t="s">
        <v>1197</v>
      </c>
      <c r="R45" s="690" t="s">
        <v>1197</v>
      </c>
      <c r="S45" s="587">
        <v>10</v>
      </c>
      <c r="T45" s="587">
        <v>10</v>
      </c>
      <c r="U45" s="587">
        <v>10</v>
      </c>
      <c r="V45" s="587">
        <v>10</v>
      </c>
      <c r="W45" s="587">
        <v>10</v>
      </c>
      <c r="X45" s="587">
        <v>25</v>
      </c>
      <c r="Y45" s="587">
        <v>15</v>
      </c>
      <c r="Z45" s="587">
        <v>90</v>
      </c>
      <c r="AA45" s="587" t="s">
        <v>672</v>
      </c>
      <c r="AB45" s="587">
        <v>0</v>
      </c>
      <c r="AC45" s="632" t="s">
        <v>1191</v>
      </c>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row>
    <row r="46" spans="1:92" s="452" customFormat="1" ht="188.25" customHeight="1" x14ac:dyDescent="0.3">
      <c r="A46" s="542" t="s">
        <v>91</v>
      </c>
      <c r="B46" s="542" t="s">
        <v>86</v>
      </c>
      <c r="C46" s="658"/>
      <c r="D46" s="658"/>
      <c r="E46" s="658"/>
      <c r="F46" s="538">
        <v>2</v>
      </c>
      <c r="G46" s="543" t="s">
        <v>1246</v>
      </c>
      <c r="H46" s="544" t="s">
        <v>728</v>
      </c>
      <c r="I46" s="544">
        <v>0.4</v>
      </c>
      <c r="J46" s="659"/>
      <c r="K46" s="658"/>
      <c r="L46" s="74" t="s">
        <v>1247</v>
      </c>
      <c r="M46" s="615" t="s">
        <v>94</v>
      </c>
      <c r="N46" s="535" t="s">
        <v>1376</v>
      </c>
      <c r="O46" s="691"/>
      <c r="P46" s="691"/>
      <c r="Q46" s="691"/>
      <c r="R46" s="691"/>
      <c r="S46" s="591">
        <v>10</v>
      </c>
      <c r="T46" s="591">
        <v>10</v>
      </c>
      <c r="U46" s="591">
        <v>10</v>
      </c>
      <c r="V46" s="591">
        <v>10</v>
      </c>
      <c r="W46" s="591">
        <v>10</v>
      </c>
      <c r="X46" s="587">
        <v>25</v>
      </c>
      <c r="Y46" s="591">
        <v>15</v>
      </c>
      <c r="Z46" s="587">
        <v>90</v>
      </c>
      <c r="AA46" s="587" t="s">
        <v>672</v>
      </c>
      <c r="AB46" s="587">
        <v>10</v>
      </c>
      <c r="AC46" s="632" t="s">
        <v>1013</v>
      </c>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row>
    <row r="47" spans="1:92" s="452" customFormat="1" ht="188.25" customHeight="1" x14ac:dyDescent="0.3">
      <c r="A47" s="542" t="s">
        <v>91</v>
      </c>
      <c r="B47" s="542" t="s">
        <v>86</v>
      </c>
      <c r="C47" s="658"/>
      <c r="D47" s="658"/>
      <c r="E47" s="658"/>
      <c r="F47" s="538">
        <v>3</v>
      </c>
      <c r="G47" s="543" t="s">
        <v>1248</v>
      </c>
      <c r="H47" s="544" t="s">
        <v>720</v>
      </c>
      <c r="I47" s="544">
        <v>0.4</v>
      </c>
      <c r="J47" s="659"/>
      <c r="K47" s="658"/>
      <c r="L47" s="533" t="s">
        <v>87</v>
      </c>
      <c r="M47" s="535" t="s">
        <v>95</v>
      </c>
      <c r="N47" s="535" t="s">
        <v>1375</v>
      </c>
      <c r="O47" s="691"/>
      <c r="P47" s="691"/>
      <c r="Q47" s="691"/>
      <c r="R47" s="691"/>
      <c r="S47" s="587">
        <v>10</v>
      </c>
      <c r="T47" s="587">
        <v>10</v>
      </c>
      <c r="U47" s="587">
        <v>10</v>
      </c>
      <c r="V47" s="587">
        <v>10</v>
      </c>
      <c r="W47" s="587">
        <v>10</v>
      </c>
      <c r="X47" s="587">
        <v>25</v>
      </c>
      <c r="Y47" s="587">
        <v>15</v>
      </c>
      <c r="Z47" s="587">
        <v>90</v>
      </c>
      <c r="AA47" s="587" t="s">
        <v>672</v>
      </c>
      <c r="AB47" s="587">
        <v>10</v>
      </c>
      <c r="AC47" s="632" t="s">
        <v>1013</v>
      </c>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row>
    <row r="48" spans="1:92" s="452" customFormat="1" ht="243.75" customHeight="1" x14ac:dyDescent="0.3">
      <c r="A48" s="542" t="s">
        <v>91</v>
      </c>
      <c r="B48" s="542" t="s">
        <v>86</v>
      </c>
      <c r="C48" s="653"/>
      <c r="D48" s="653"/>
      <c r="E48" s="653"/>
      <c r="F48" s="538">
        <v>4</v>
      </c>
      <c r="G48" s="543" t="s">
        <v>1249</v>
      </c>
      <c r="H48" s="544" t="s">
        <v>800</v>
      </c>
      <c r="I48" s="544">
        <v>0.4</v>
      </c>
      <c r="J48" s="655"/>
      <c r="K48" s="653"/>
      <c r="L48" s="533" t="s">
        <v>93</v>
      </c>
      <c r="M48" s="535" t="s">
        <v>96</v>
      </c>
      <c r="N48" s="535" t="s">
        <v>1376</v>
      </c>
      <c r="O48" s="692"/>
      <c r="P48" s="692"/>
      <c r="Q48" s="692"/>
      <c r="R48" s="692"/>
      <c r="S48" s="587">
        <v>10</v>
      </c>
      <c r="T48" s="587">
        <v>10</v>
      </c>
      <c r="U48" s="587">
        <v>10</v>
      </c>
      <c r="V48" s="587">
        <v>10</v>
      </c>
      <c r="W48" s="587">
        <v>10</v>
      </c>
      <c r="X48" s="587">
        <v>25</v>
      </c>
      <c r="Y48" s="587">
        <v>15</v>
      </c>
      <c r="Z48" s="587">
        <v>90</v>
      </c>
      <c r="AA48" s="587" t="s">
        <v>672</v>
      </c>
      <c r="AB48" s="587">
        <v>10</v>
      </c>
      <c r="AC48" s="632" t="s">
        <v>1013</v>
      </c>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row>
    <row r="49" spans="1:92" s="452" customFormat="1" ht="231.75" customHeight="1" x14ac:dyDescent="0.3">
      <c r="A49" s="542" t="s">
        <v>450</v>
      </c>
      <c r="B49" s="542" t="s">
        <v>86</v>
      </c>
      <c r="C49" s="542" t="s">
        <v>452</v>
      </c>
      <c r="D49" s="543" t="s">
        <v>25</v>
      </c>
      <c r="E49" s="542" t="s">
        <v>687</v>
      </c>
      <c r="F49" s="538">
        <v>1</v>
      </c>
      <c r="G49" s="543" t="s">
        <v>1250</v>
      </c>
      <c r="H49" s="544" t="s">
        <v>800</v>
      </c>
      <c r="I49" s="544">
        <v>0.4</v>
      </c>
      <c r="J49" s="545" t="s">
        <v>687</v>
      </c>
      <c r="K49" s="543" t="s">
        <v>1126</v>
      </c>
      <c r="L49" s="533" t="s">
        <v>93</v>
      </c>
      <c r="M49" s="535" t="s">
        <v>97</v>
      </c>
      <c r="N49" s="535" t="s">
        <v>1251</v>
      </c>
      <c r="O49" s="587" t="s">
        <v>1161</v>
      </c>
      <c r="P49" s="587" t="s">
        <v>1161</v>
      </c>
      <c r="Q49" s="587" t="s">
        <v>1197</v>
      </c>
      <c r="R49" s="587" t="s">
        <v>1197</v>
      </c>
      <c r="S49" s="591">
        <v>10</v>
      </c>
      <c r="T49" s="591">
        <v>10</v>
      </c>
      <c r="U49" s="591">
        <v>10</v>
      </c>
      <c r="V49" s="591">
        <v>10</v>
      </c>
      <c r="W49" s="591">
        <v>10</v>
      </c>
      <c r="X49" s="587">
        <v>25</v>
      </c>
      <c r="Y49" s="591">
        <v>15</v>
      </c>
      <c r="Z49" s="587">
        <v>90</v>
      </c>
      <c r="AA49" s="587" t="s">
        <v>672</v>
      </c>
      <c r="AB49" s="587">
        <v>10</v>
      </c>
      <c r="AC49" s="632" t="s">
        <v>1013</v>
      </c>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row>
    <row r="50" spans="1:92" s="452" customFormat="1" ht="280.5" customHeight="1" x14ac:dyDescent="0.3">
      <c r="A50" s="542" t="s">
        <v>98</v>
      </c>
      <c r="B50" s="542" t="s">
        <v>99</v>
      </c>
      <c r="C50" s="652" t="s">
        <v>455</v>
      </c>
      <c r="D50" s="652" t="s">
        <v>25</v>
      </c>
      <c r="E50" s="652" t="s">
        <v>672</v>
      </c>
      <c r="F50" s="538">
        <v>1</v>
      </c>
      <c r="G50" s="543" t="s">
        <v>1252</v>
      </c>
      <c r="H50" s="544" t="s">
        <v>733</v>
      </c>
      <c r="I50" s="544">
        <v>0.4</v>
      </c>
      <c r="J50" s="654" t="s">
        <v>689</v>
      </c>
      <c r="K50" s="652" t="s">
        <v>1133</v>
      </c>
      <c r="L50" s="533" t="s">
        <v>100</v>
      </c>
      <c r="M50" s="605" t="s">
        <v>101</v>
      </c>
      <c r="N50" s="595" t="s">
        <v>1253</v>
      </c>
      <c r="O50" s="690" t="s">
        <v>1161</v>
      </c>
      <c r="P50" s="690" t="s">
        <v>1161</v>
      </c>
      <c r="Q50" s="690" t="s">
        <v>1197</v>
      </c>
      <c r="R50" s="690" t="s">
        <v>1197</v>
      </c>
      <c r="S50" s="587">
        <v>10</v>
      </c>
      <c r="T50" s="587">
        <v>10</v>
      </c>
      <c r="U50" s="587">
        <v>10</v>
      </c>
      <c r="V50" s="587">
        <v>10</v>
      </c>
      <c r="W50" s="587">
        <v>10</v>
      </c>
      <c r="X50" s="587">
        <v>25</v>
      </c>
      <c r="Y50" s="587">
        <v>15</v>
      </c>
      <c r="Z50" s="587">
        <v>90</v>
      </c>
      <c r="AA50" s="587" t="s">
        <v>672</v>
      </c>
      <c r="AB50" s="587">
        <v>10</v>
      </c>
      <c r="AC50" s="632" t="s">
        <v>1013</v>
      </c>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row>
    <row r="51" spans="1:92" s="452" customFormat="1" ht="188.25" customHeight="1" x14ac:dyDescent="0.3">
      <c r="A51" s="542" t="s">
        <v>98</v>
      </c>
      <c r="B51" s="542" t="s">
        <v>99</v>
      </c>
      <c r="C51" s="658"/>
      <c r="D51" s="658"/>
      <c r="E51" s="658"/>
      <c r="F51" s="538">
        <v>2</v>
      </c>
      <c r="G51" s="543" t="s">
        <v>1254</v>
      </c>
      <c r="H51" s="544" t="s">
        <v>728</v>
      </c>
      <c r="I51" s="544">
        <v>0.4</v>
      </c>
      <c r="J51" s="659"/>
      <c r="K51" s="658"/>
      <c r="L51" s="616" t="s">
        <v>102</v>
      </c>
      <c r="M51" s="617" t="s">
        <v>77</v>
      </c>
      <c r="N51" s="618" t="s">
        <v>1255</v>
      </c>
      <c r="O51" s="694"/>
      <c r="P51" s="691"/>
      <c r="Q51" s="691"/>
      <c r="R51" s="691"/>
      <c r="S51" s="587">
        <v>10</v>
      </c>
      <c r="T51" s="587">
        <v>10</v>
      </c>
      <c r="U51" s="587">
        <v>10</v>
      </c>
      <c r="V51" s="587">
        <v>10</v>
      </c>
      <c r="W51" s="587">
        <v>10</v>
      </c>
      <c r="X51" s="587">
        <v>25</v>
      </c>
      <c r="Y51" s="587">
        <v>15</v>
      </c>
      <c r="Z51" s="587">
        <v>90</v>
      </c>
      <c r="AA51" s="587" t="s">
        <v>672</v>
      </c>
      <c r="AB51" s="587" t="s">
        <v>1202</v>
      </c>
      <c r="AC51" s="630" t="s">
        <v>1211</v>
      </c>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row>
    <row r="52" spans="1:92" s="452" customFormat="1" ht="278.25" customHeight="1" x14ac:dyDescent="0.3">
      <c r="A52" s="542" t="s">
        <v>98</v>
      </c>
      <c r="B52" s="542" t="s">
        <v>99</v>
      </c>
      <c r="C52" s="653"/>
      <c r="D52" s="653"/>
      <c r="E52" s="653"/>
      <c r="F52" s="538">
        <v>3</v>
      </c>
      <c r="G52" s="543" t="s">
        <v>1256</v>
      </c>
      <c r="H52" s="544" t="s">
        <v>724</v>
      </c>
      <c r="I52" s="544">
        <v>0.4</v>
      </c>
      <c r="J52" s="655"/>
      <c r="K52" s="653"/>
      <c r="L52" s="533" t="s">
        <v>103</v>
      </c>
      <c r="M52" s="593" t="s">
        <v>77</v>
      </c>
      <c r="N52" s="594" t="s">
        <v>1377</v>
      </c>
      <c r="O52" s="692"/>
      <c r="P52" s="692"/>
      <c r="Q52" s="692"/>
      <c r="R52" s="692"/>
      <c r="S52" s="591">
        <v>10</v>
      </c>
      <c r="T52" s="591">
        <v>10</v>
      </c>
      <c r="U52" s="591">
        <v>10</v>
      </c>
      <c r="V52" s="591">
        <v>10</v>
      </c>
      <c r="W52" s="591">
        <v>10</v>
      </c>
      <c r="X52" s="587">
        <v>25</v>
      </c>
      <c r="Y52" s="591">
        <v>15</v>
      </c>
      <c r="Z52" s="587">
        <v>90</v>
      </c>
      <c r="AA52" s="587" t="s">
        <v>672</v>
      </c>
      <c r="AB52" s="587">
        <v>10</v>
      </c>
      <c r="AC52" s="632" t="s">
        <v>1013</v>
      </c>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row>
    <row r="53" spans="1:92" s="452" customFormat="1" ht="188.25" customHeight="1" x14ac:dyDescent="0.3">
      <c r="A53" s="542" t="s">
        <v>104</v>
      </c>
      <c r="B53" s="542" t="s">
        <v>105</v>
      </c>
      <c r="C53" s="652" t="s">
        <v>457</v>
      </c>
      <c r="D53" s="652" t="s">
        <v>25</v>
      </c>
      <c r="E53" s="652" t="s">
        <v>672</v>
      </c>
      <c r="F53" s="538">
        <v>1</v>
      </c>
      <c r="G53" s="543" t="s">
        <v>1257</v>
      </c>
      <c r="H53" s="544" t="s">
        <v>728</v>
      </c>
      <c r="I53" s="544">
        <v>0.4</v>
      </c>
      <c r="J53" s="654" t="s">
        <v>689</v>
      </c>
      <c r="K53" s="652" t="s">
        <v>1133</v>
      </c>
      <c r="L53" s="533" t="s">
        <v>106</v>
      </c>
      <c r="M53" s="535" t="s">
        <v>77</v>
      </c>
      <c r="N53" s="535" t="s">
        <v>1232</v>
      </c>
      <c r="O53" s="690" t="s">
        <v>1161</v>
      </c>
      <c r="P53" s="690" t="s">
        <v>1161</v>
      </c>
      <c r="Q53" s="690" t="s">
        <v>1197</v>
      </c>
      <c r="R53" s="690" t="s">
        <v>1197</v>
      </c>
      <c r="S53" s="587">
        <v>10</v>
      </c>
      <c r="T53" s="587">
        <v>10</v>
      </c>
      <c r="U53" s="587">
        <v>10</v>
      </c>
      <c r="V53" s="587">
        <v>10</v>
      </c>
      <c r="W53" s="587">
        <v>10</v>
      </c>
      <c r="X53" s="587">
        <v>25</v>
      </c>
      <c r="Y53" s="587">
        <v>15</v>
      </c>
      <c r="Z53" s="587">
        <v>90</v>
      </c>
      <c r="AA53" s="587" t="s">
        <v>672</v>
      </c>
      <c r="AB53" s="587">
        <v>10</v>
      </c>
      <c r="AC53" s="632" t="s">
        <v>1013</v>
      </c>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row>
    <row r="54" spans="1:92" s="452" customFormat="1" ht="261" customHeight="1" x14ac:dyDescent="0.3">
      <c r="A54" s="542" t="s">
        <v>104</v>
      </c>
      <c r="B54" s="542" t="s">
        <v>105</v>
      </c>
      <c r="C54" s="658"/>
      <c r="D54" s="658"/>
      <c r="E54" s="658"/>
      <c r="F54" s="538">
        <v>2</v>
      </c>
      <c r="G54" s="543" t="s">
        <v>1258</v>
      </c>
      <c r="H54" s="544" t="s">
        <v>733</v>
      </c>
      <c r="I54" s="544">
        <v>0.4</v>
      </c>
      <c r="J54" s="659"/>
      <c r="K54" s="658"/>
      <c r="L54" s="533" t="s">
        <v>107</v>
      </c>
      <c r="M54" s="535" t="s">
        <v>77</v>
      </c>
      <c r="N54" s="535" t="s">
        <v>1259</v>
      </c>
      <c r="O54" s="691"/>
      <c r="P54" s="691"/>
      <c r="Q54" s="691"/>
      <c r="R54" s="691"/>
      <c r="S54" s="587">
        <v>10</v>
      </c>
      <c r="T54" s="587">
        <v>10</v>
      </c>
      <c r="U54" s="587">
        <v>10</v>
      </c>
      <c r="V54" s="587">
        <v>10</v>
      </c>
      <c r="W54" s="587">
        <v>10</v>
      </c>
      <c r="X54" s="587">
        <v>25</v>
      </c>
      <c r="Y54" s="587">
        <v>15</v>
      </c>
      <c r="Z54" s="587">
        <v>90</v>
      </c>
      <c r="AA54" s="587" t="s">
        <v>672</v>
      </c>
      <c r="AB54" s="587" t="s">
        <v>1202</v>
      </c>
      <c r="AC54" s="630" t="s">
        <v>1203</v>
      </c>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row>
    <row r="55" spans="1:92" s="452" customFormat="1" ht="211.5" customHeight="1" x14ac:dyDescent="0.3">
      <c r="A55" s="542" t="s">
        <v>104</v>
      </c>
      <c r="B55" s="542" t="s">
        <v>105</v>
      </c>
      <c r="C55" s="653"/>
      <c r="D55" s="653"/>
      <c r="E55" s="653"/>
      <c r="F55" s="538">
        <v>3</v>
      </c>
      <c r="G55" s="543" t="s">
        <v>1260</v>
      </c>
      <c r="H55" s="544" t="s">
        <v>714</v>
      </c>
      <c r="I55" s="544">
        <v>0.4</v>
      </c>
      <c r="J55" s="655"/>
      <c r="K55" s="653"/>
      <c r="L55" s="533" t="s">
        <v>108</v>
      </c>
      <c r="M55" s="535" t="s">
        <v>109</v>
      </c>
      <c r="N55" s="535" t="s">
        <v>1261</v>
      </c>
      <c r="O55" s="692"/>
      <c r="P55" s="692"/>
      <c r="Q55" s="692"/>
      <c r="R55" s="692"/>
      <c r="S55" s="591">
        <v>10</v>
      </c>
      <c r="T55" s="591">
        <v>10</v>
      </c>
      <c r="U55" s="591">
        <v>10</v>
      </c>
      <c r="V55" s="591">
        <v>10</v>
      </c>
      <c r="W55" s="591">
        <v>10</v>
      </c>
      <c r="X55" s="587">
        <v>25</v>
      </c>
      <c r="Y55" s="591">
        <v>15</v>
      </c>
      <c r="Z55" s="587">
        <v>90</v>
      </c>
      <c r="AA55" s="587" t="s">
        <v>672</v>
      </c>
      <c r="AB55" s="587">
        <v>10</v>
      </c>
      <c r="AC55" s="632" t="s">
        <v>1013</v>
      </c>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row>
    <row r="56" spans="1:92" s="452" customFormat="1" ht="188.25" customHeight="1" x14ac:dyDescent="0.3">
      <c r="A56" s="542" t="s">
        <v>458</v>
      </c>
      <c r="B56" s="542" t="s">
        <v>110</v>
      </c>
      <c r="C56" s="542" t="s">
        <v>461</v>
      </c>
      <c r="D56" s="543" t="s">
        <v>25</v>
      </c>
      <c r="E56" s="542" t="s">
        <v>672</v>
      </c>
      <c r="F56" s="538">
        <v>1</v>
      </c>
      <c r="G56" s="543" t="s">
        <v>1262</v>
      </c>
      <c r="H56" s="544" t="s">
        <v>724</v>
      </c>
      <c r="I56" s="544">
        <v>0.3</v>
      </c>
      <c r="J56" s="545" t="s">
        <v>672</v>
      </c>
      <c r="K56" s="543" t="s">
        <v>1126</v>
      </c>
      <c r="L56" s="533" t="s">
        <v>111</v>
      </c>
      <c r="M56" s="559" t="s">
        <v>112</v>
      </c>
      <c r="N56" s="533" t="s">
        <v>1263</v>
      </c>
      <c r="O56" s="587" t="s">
        <v>1161</v>
      </c>
      <c r="P56" s="587" t="s">
        <v>1161</v>
      </c>
      <c r="Q56" s="587" t="s">
        <v>1197</v>
      </c>
      <c r="R56" s="587" t="s">
        <v>1197</v>
      </c>
      <c r="S56" s="587">
        <v>10</v>
      </c>
      <c r="T56" s="587">
        <v>10</v>
      </c>
      <c r="U56" s="587">
        <v>10</v>
      </c>
      <c r="V56" s="587">
        <v>10</v>
      </c>
      <c r="W56" s="587">
        <v>10</v>
      </c>
      <c r="X56" s="587">
        <v>15</v>
      </c>
      <c r="Y56" s="587">
        <v>15</v>
      </c>
      <c r="Z56" s="587">
        <v>80</v>
      </c>
      <c r="AA56" s="587" t="s">
        <v>1191</v>
      </c>
      <c r="AB56" s="587">
        <v>10</v>
      </c>
      <c r="AC56" s="632" t="s">
        <v>1013</v>
      </c>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row>
    <row r="57" spans="1:92" s="452" customFormat="1" ht="188.25" customHeight="1" x14ac:dyDescent="0.3">
      <c r="A57" s="542" t="s">
        <v>462</v>
      </c>
      <c r="B57" s="542" t="s">
        <v>110</v>
      </c>
      <c r="C57" s="542" t="s">
        <v>465</v>
      </c>
      <c r="D57" s="543" t="s">
        <v>25</v>
      </c>
      <c r="E57" s="542" t="s">
        <v>672</v>
      </c>
      <c r="F57" s="538">
        <v>1</v>
      </c>
      <c r="G57" s="543" t="s">
        <v>1264</v>
      </c>
      <c r="H57" s="544" t="s">
        <v>720</v>
      </c>
      <c r="I57" s="544">
        <v>0.4</v>
      </c>
      <c r="J57" s="545" t="s">
        <v>672</v>
      </c>
      <c r="K57" s="543" t="s">
        <v>1126</v>
      </c>
      <c r="L57" s="533" t="s">
        <v>113</v>
      </c>
      <c r="M57" s="559" t="s">
        <v>114</v>
      </c>
      <c r="N57" s="533" t="s">
        <v>1263</v>
      </c>
      <c r="O57" s="587" t="s">
        <v>1161</v>
      </c>
      <c r="P57" s="587" t="s">
        <v>1161</v>
      </c>
      <c r="Q57" s="587" t="s">
        <v>1197</v>
      </c>
      <c r="R57" s="587" t="s">
        <v>1197</v>
      </c>
      <c r="S57" s="587">
        <v>10</v>
      </c>
      <c r="T57" s="587">
        <v>10</v>
      </c>
      <c r="U57" s="587">
        <v>10</v>
      </c>
      <c r="V57" s="587">
        <v>10</v>
      </c>
      <c r="W57" s="587">
        <v>10</v>
      </c>
      <c r="X57" s="587" t="s">
        <v>1176</v>
      </c>
      <c r="Y57" s="587">
        <v>15</v>
      </c>
      <c r="Z57" s="587">
        <v>90</v>
      </c>
      <c r="AA57" s="587" t="s">
        <v>672</v>
      </c>
      <c r="AB57" s="587">
        <v>10</v>
      </c>
      <c r="AC57" s="632" t="s">
        <v>1013</v>
      </c>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row>
    <row r="58" spans="1:92" s="452" customFormat="1" ht="188.25" customHeight="1" x14ac:dyDescent="0.3">
      <c r="A58" s="542" t="s">
        <v>115</v>
      </c>
      <c r="B58" s="542" t="s">
        <v>110</v>
      </c>
      <c r="C58" s="652" t="s">
        <v>468</v>
      </c>
      <c r="D58" s="652" t="s">
        <v>25</v>
      </c>
      <c r="E58" s="652" t="s">
        <v>672</v>
      </c>
      <c r="F58" s="538">
        <v>1</v>
      </c>
      <c r="G58" s="543" t="s">
        <v>1265</v>
      </c>
      <c r="H58" s="544" t="s">
        <v>720</v>
      </c>
      <c r="I58" s="544">
        <v>0.4</v>
      </c>
      <c r="J58" s="654" t="s">
        <v>689</v>
      </c>
      <c r="K58" s="652" t="s">
        <v>1133</v>
      </c>
      <c r="L58" s="533" t="s">
        <v>116</v>
      </c>
      <c r="M58" s="559" t="s">
        <v>117</v>
      </c>
      <c r="N58" s="533" t="s">
        <v>1263</v>
      </c>
      <c r="O58" s="690" t="s">
        <v>1161</v>
      </c>
      <c r="P58" s="690" t="s">
        <v>1161</v>
      </c>
      <c r="Q58" s="690" t="s">
        <v>1197</v>
      </c>
      <c r="R58" s="690" t="s">
        <v>1197</v>
      </c>
      <c r="S58" s="591">
        <v>10</v>
      </c>
      <c r="T58" s="591">
        <v>10</v>
      </c>
      <c r="U58" s="591">
        <v>10</v>
      </c>
      <c r="V58" s="591">
        <v>10</v>
      </c>
      <c r="W58" s="591">
        <v>10</v>
      </c>
      <c r="X58" s="587">
        <v>25</v>
      </c>
      <c r="Y58" s="591">
        <v>15</v>
      </c>
      <c r="Z58" s="587">
        <v>90</v>
      </c>
      <c r="AA58" s="587" t="s">
        <v>672</v>
      </c>
      <c r="AB58" s="587">
        <v>10</v>
      </c>
      <c r="AC58" s="632" t="s">
        <v>1013</v>
      </c>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row>
    <row r="59" spans="1:92" s="452" customFormat="1" ht="188.25" customHeight="1" x14ac:dyDescent="0.3">
      <c r="A59" s="542" t="s">
        <v>115</v>
      </c>
      <c r="B59" s="542" t="s">
        <v>110</v>
      </c>
      <c r="C59" s="658"/>
      <c r="D59" s="658"/>
      <c r="E59" s="658"/>
      <c r="F59" s="538">
        <v>2</v>
      </c>
      <c r="G59" s="543" t="s">
        <v>1266</v>
      </c>
      <c r="H59" s="544" t="s">
        <v>724</v>
      </c>
      <c r="I59" s="544">
        <v>0.4</v>
      </c>
      <c r="J59" s="659"/>
      <c r="K59" s="658"/>
      <c r="L59" s="533" t="s">
        <v>118</v>
      </c>
      <c r="M59" s="559" t="s">
        <v>119</v>
      </c>
      <c r="N59" s="533" t="s">
        <v>1263</v>
      </c>
      <c r="O59" s="691"/>
      <c r="P59" s="691"/>
      <c r="Q59" s="691"/>
      <c r="R59" s="691"/>
      <c r="S59" s="587">
        <v>10</v>
      </c>
      <c r="T59" s="587">
        <v>10</v>
      </c>
      <c r="U59" s="587">
        <v>10</v>
      </c>
      <c r="V59" s="587">
        <v>10</v>
      </c>
      <c r="W59" s="587">
        <v>10</v>
      </c>
      <c r="X59" s="587">
        <v>25</v>
      </c>
      <c r="Y59" s="587">
        <v>15</v>
      </c>
      <c r="Z59" s="587">
        <v>90</v>
      </c>
      <c r="AA59" s="587" t="s">
        <v>672</v>
      </c>
      <c r="AB59" s="587">
        <v>10</v>
      </c>
      <c r="AC59" s="632" t="s">
        <v>1013</v>
      </c>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row>
    <row r="60" spans="1:92" s="452" customFormat="1" ht="188.25" customHeight="1" x14ac:dyDescent="0.3">
      <c r="A60" s="542" t="s">
        <v>115</v>
      </c>
      <c r="B60" s="542" t="s">
        <v>110</v>
      </c>
      <c r="C60" s="653"/>
      <c r="D60" s="653"/>
      <c r="E60" s="653"/>
      <c r="F60" s="538">
        <v>3</v>
      </c>
      <c r="G60" s="543" t="s">
        <v>1267</v>
      </c>
      <c r="H60" s="544" t="s">
        <v>733</v>
      </c>
      <c r="I60" s="544">
        <v>0.4</v>
      </c>
      <c r="J60" s="655"/>
      <c r="K60" s="653"/>
      <c r="L60" s="533" t="s">
        <v>120</v>
      </c>
      <c r="M60" s="559" t="s">
        <v>121</v>
      </c>
      <c r="N60" s="533" t="s">
        <v>1263</v>
      </c>
      <c r="O60" s="692"/>
      <c r="P60" s="692"/>
      <c r="Q60" s="692"/>
      <c r="R60" s="692"/>
      <c r="S60" s="587">
        <v>10</v>
      </c>
      <c r="T60" s="587">
        <v>10</v>
      </c>
      <c r="U60" s="587">
        <v>10</v>
      </c>
      <c r="V60" s="587">
        <v>10</v>
      </c>
      <c r="W60" s="587">
        <v>10</v>
      </c>
      <c r="X60" s="587">
        <v>25</v>
      </c>
      <c r="Y60" s="587">
        <v>15</v>
      </c>
      <c r="Z60" s="587">
        <v>90</v>
      </c>
      <c r="AA60" s="587" t="s">
        <v>672</v>
      </c>
      <c r="AB60" s="587">
        <v>10</v>
      </c>
      <c r="AC60" s="632" t="s">
        <v>1013</v>
      </c>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row>
    <row r="61" spans="1:92" s="452" customFormat="1" ht="188.25" customHeight="1" x14ac:dyDescent="0.3">
      <c r="A61" s="542" t="s">
        <v>122</v>
      </c>
      <c r="B61" s="542" t="s">
        <v>110</v>
      </c>
      <c r="C61" s="652" t="s">
        <v>471</v>
      </c>
      <c r="D61" s="652" t="s">
        <v>25</v>
      </c>
      <c r="E61" s="652" t="s">
        <v>672</v>
      </c>
      <c r="F61" s="538">
        <v>1</v>
      </c>
      <c r="G61" s="543" t="s">
        <v>1268</v>
      </c>
      <c r="H61" s="544" t="s">
        <v>728</v>
      </c>
      <c r="I61" s="544">
        <v>0.4</v>
      </c>
      <c r="J61" s="654" t="s">
        <v>689</v>
      </c>
      <c r="K61" s="652" t="s">
        <v>1133</v>
      </c>
      <c r="L61" s="533" t="s">
        <v>123</v>
      </c>
      <c r="M61" s="559" t="s">
        <v>124</v>
      </c>
      <c r="N61" s="533" t="s">
        <v>1263</v>
      </c>
      <c r="O61" s="690" t="s">
        <v>1161</v>
      </c>
      <c r="P61" s="690" t="s">
        <v>1161</v>
      </c>
      <c r="Q61" s="690" t="s">
        <v>1197</v>
      </c>
      <c r="R61" s="690" t="s">
        <v>1197</v>
      </c>
      <c r="S61" s="591">
        <v>10</v>
      </c>
      <c r="T61" s="591">
        <v>10</v>
      </c>
      <c r="U61" s="591">
        <v>10</v>
      </c>
      <c r="V61" s="591">
        <v>10</v>
      </c>
      <c r="W61" s="591">
        <v>10</v>
      </c>
      <c r="X61" s="587">
        <v>25</v>
      </c>
      <c r="Y61" s="591">
        <v>15</v>
      </c>
      <c r="Z61" s="587">
        <v>90</v>
      </c>
      <c r="AA61" s="587" t="s">
        <v>672</v>
      </c>
      <c r="AB61" s="587">
        <v>10</v>
      </c>
      <c r="AC61" s="632" t="s">
        <v>1013</v>
      </c>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row>
    <row r="62" spans="1:92" s="452" customFormat="1" ht="188.25" customHeight="1" x14ac:dyDescent="0.3">
      <c r="A62" s="542" t="s">
        <v>122</v>
      </c>
      <c r="B62" s="542" t="s">
        <v>110</v>
      </c>
      <c r="C62" s="653"/>
      <c r="D62" s="653"/>
      <c r="E62" s="653"/>
      <c r="F62" s="538">
        <v>2</v>
      </c>
      <c r="G62" s="543" t="s">
        <v>1269</v>
      </c>
      <c r="H62" s="544" t="s">
        <v>724</v>
      </c>
      <c r="I62" s="544">
        <v>0.4</v>
      </c>
      <c r="J62" s="655"/>
      <c r="K62" s="653"/>
      <c r="L62" s="533" t="s">
        <v>125</v>
      </c>
      <c r="M62" s="559" t="s">
        <v>126</v>
      </c>
      <c r="N62" s="533" t="s">
        <v>1263</v>
      </c>
      <c r="O62" s="692"/>
      <c r="P62" s="692"/>
      <c r="Q62" s="692"/>
      <c r="R62" s="692"/>
      <c r="S62" s="587">
        <v>10</v>
      </c>
      <c r="T62" s="587">
        <v>10</v>
      </c>
      <c r="U62" s="587">
        <v>10</v>
      </c>
      <c r="V62" s="587">
        <v>10</v>
      </c>
      <c r="W62" s="587">
        <v>10</v>
      </c>
      <c r="X62" s="587">
        <v>25</v>
      </c>
      <c r="Y62" s="587">
        <v>15</v>
      </c>
      <c r="Z62" s="587">
        <v>90</v>
      </c>
      <c r="AA62" s="587" t="s">
        <v>672</v>
      </c>
      <c r="AB62" s="587">
        <v>10</v>
      </c>
      <c r="AC62" s="632" t="s">
        <v>1013</v>
      </c>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row>
    <row r="63" spans="1:92" s="452" customFormat="1" ht="188.25" customHeight="1" x14ac:dyDescent="0.3">
      <c r="A63" s="542" t="s">
        <v>127</v>
      </c>
      <c r="B63" s="542" t="s">
        <v>110</v>
      </c>
      <c r="C63" s="652" t="s">
        <v>474</v>
      </c>
      <c r="D63" s="652" t="s">
        <v>25</v>
      </c>
      <c r="E63" s="652" t="s">
        <v>672</v>
      </c>
      <c r="F63" s="538">
        <v>1</v>
      </c>
      <c r="G63" s="543" t="s">
        <v>1270</v>
      </c>
      <c r="H63" s="544" t="s">
        <v>728</v>
      </c>
      <c r="I63" s="544">
        <v>0.4</v>
      </c>
      <c r="J63" s="654" t="s">
        <v>689</v>
      </c>
      <c r="K63" s="652" t="s">
        <v>1133</v>
      </c>
      <c r="L63" s="533" t="s">
        <v>128</v>
      </c>
      <c r="M63" s="559" t="s">
        <v>124</v>
      </c>
      <c r="N63" s="533" t="s">
        <v>1263</v>
      </c>
      <c r="O63" s="690" t="s">
        <v>1161</v>
      </c>
      <c r="P63" s="690" t="s">
        <v>1161</v>
      </c>
      <c r="Q63" s="690" t="s">
        <v>1197</v>
      </c>
      <c r="R63" s="690" t="s">
        <v>1197</v>
      </c>
      <c r="S63" s="587">
        <v>10</v>
      </c>
      <c r="T63" s="587">
        <v>10</v>
      </c>
      <c r="U63" s="587">
        <v>10</v>
      </c>
      <c r="V63" s="587">
        <v>10</v>
      </c>
      <c r="W63" s="587">
        <v>10</v>
      </c>
      <c r="X63" s="587">
        <v>25</v>
      </c>
      <c r="Y63" s="587">
        <v>15</v>
      </c>
      <c r="Z63" s="587">
        <v>90</v>
      </c>
      <c r="AA63" s="587" t="s">
        <v>672</v>
      </c>
      <c r="AB63" s="587">
        <v>10</v>
      </c>
      <c r="AC63" s="632" t="s">
        <v>1013</v>
      </c>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row>
    <row r="64" spans="1:92" s="452" customFormat="1" ht="188.25" customHeight="1" x14ac:dyDescent="0.3">
      <c r="A64" s="542" t="s">
        <v>127</v>
      </c>
      <c r="B64" s="542" t="s">
        <v>110</v>
      </c>
      <c r="C64" s="658"/>
      <c r="D64" s="658"/>
      <c r="E64" s="658"/>
      <c r="F64" s="538">
        <v>2</v>
      </c>
      <c r="G64" s="543" t="s">
        <v>1271</v>
      </c>
      <c r="H64" s="544" t="s">
        <v>724</v>
      </c>
      <c r="I64" s="544">
        <v>0.4</v>
      </c>
      <c r="J64" s="659"/>
      <c r="K64" s="658"/>
      <c r="L64" s="533" t="s">
        <v>129</v>
      </c>
      <c r="M64" s="559" t="s">
        <v>130</v>
      </c>
      <c r="N64" s="533" t="s">
        <v>1263</v>
      </c>
      <c r="O64" s="691"/>
      <c r="P64" s="691"/>
      <c r="Q64" s="691"/>
      <c r="R64" s="691"/>
      <c r="S64" s="591">
        <v>10</v>
      </c>
      <c r="T64" s="591">
        <v>10</v>
      </c>
      <c r="U64" s="591">
        <v>10</v>
      </c>
      <c r="V64" s="591">
        <v>10</v>
      </c>
      <c r="W64" s="591">
        <v>10</v>
      </c>
      <c r="X64" s="587">
        <v>25</v>
      </c>
      <c r="Y64" s="591">
        <v>15</v>
      </c>
      <c r="Z64" s="587">
        <v>90</v>
      </c>
      <c r="AA64" s="587" t="s">
        <v>672</v>
      </c>
      <c r="AB64" s="587">
        <v>10</v>
      </c>
      <c r="AC64" s="632" t="s">
        <v>1013</v>
      </c>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row>
    <row r="65" spans="1:92" s="452" customFormat="1" ht="188.25" customHeight="1" x14ac:dyDescent="0.3">
      <c r="A65" s="542" t="s">
        <v>127</v>
      </c>
      <c r="B65" s="542" t="s">
        <v>110</v>
      </c>
      <c r="C65" s="658"/>
      <c r="D65" s="658"/>
      <c r="E65" s="658"/>
      <c r="F65" s="538">
        <v>3</v>
      </c>
      <c r="G65" s="543" t="s">
        <v>1272</v>
      </c>
      <c r="H65" s="544" t="s">
        <v>714</v>
      </c>
      <c r="I65" s="544">
        <v>0.4</v>
      </c>
      <c r="J65" s="659"/>
      <c r="K65" s="658"/>
      <c r="L65" s="533" t="s">
        <v>131</v>
      </c>
      <c r="M65" s="559" t="s">
        <v>124</v>
      </c>
      <c r="N65" s="533" t="s">
        <v>1263</v>
      </c>
      <c r="O65" s="691"/>
      <c r="P65" s="691"/>
      <c r="Q65" s="691"/>
      <c r="R65" s="691"/>
      <c r="S65" s="587">
        <v>10</v>
      </c>
      <c r="T65" s="587">
        <v>10</v>
      </c>
      <c r="U65" s="587">
        <v>10</v>
      </c>
      <c r="V65" s="587">
        <v>10</v>
      </c>
      <c r="W65" s="587">
        <v>10</v>
      </c>
      <c r="X65" s="587">
        <v>25</v>
      </c>
      <c r="Y65" s="587">
        <v>15</v>
      </c>
      <c r="Z65" s="587">
        <v>90</v>
      </c>
      <c r="AA65" s="587" t="s">
        <v>672</v>
      </c>
      <c r="AB65" s="587">
        <v>10</v>
      </c>
      <c r="AC65" s="632" t="s">
        <v>1013</v>
      </c>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row>
    <row r="66" spans="1:92" s="452" customFormat="1" ht="188.25" customHeight="1" x14ac:dyDescent="0.3">
      <c r="A66" s="542" t="s">
        <v>127</v>
      </c>
      <c r="B66" s="542" t="s">
        <v>110</v>
      </c>
      <c r="C66" s="658"/>
      <c r="D66" s="658"/>
      <c r="E66" s="658"/>
      <c r="F66" s="538">
        <v>4</v>
      </c>
      <c r="G66" s="543" t="s">
        <v>1262</v>
      </c>
      <c r="H66" s="544" t="s">
        <v>724</v>
      </c>
      <c r="I66" s="544">
        <v>0.4</v>
      </c>
      <c r="J66" s="659"/>
      <c r="K66" s="658"/>
      <c r="L66" s="533" t="s">
        <v>111</v>
      </c>
      <c r="M66" s="559" t="s">
        <v>124</v>
      </c>
      <c r="N66" s="533" t="s">
        <v>1263</v>
      </c>
      <c r="O66" s="691"/>
      <c r="P66" s="691"/>
      <c r="Q66" s="691"/>
      <c r="R66" s="691"/>
      <c r="S66" s="587">
        <v>10</v>
      </c>
      <c r="T66" s="587">
        <v>10</v>
      </c>
      <c r="U66" s="587">
        <v>10</v>
      </c>
      <c r="V66" s="587">
        <v>10</v>
      </c>
      <c r="W66" s="587">
        <v>10</v>
      </c>
      <c r="X66" s="587">
        <v>25</v>
      </c>
      <c r="Y66" s="587">
        <v>15</v>
      </c>
      <c r="Z66" s="587">
        <v>90</v>
      </c>
      <c r="AA66" s="587" t="s">
        <v>672</v>
      </c>
      <c r="AB66" s="587">
        <v>10</v>
      </c>
      <c r="AC66" s="632" t="s">
        <v>1013</v>
      </c>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row>
    <row r="67" spans="1:92" s="452" customFormat="1" ht="188.25" customHeight="1" x14ac:dyDescent="0.3">
      <c r="A67" s="542" t="s">
        <v>127</v>
      </c>
      <c r="B67" s="542" t="s">
        <v>110</v>
      </c>
      <c r="C67" s="658"/>
      <c r="D67" s="658"/>
      <c r="E67" s="658"/>
      <c r="F67" s="538">
        <v>5</v>
      </c>
      <c r="G67" s="543" t="s">
        <v>1273</v>
      </c>
      <c r="H67" s="544" t="s">
        <v>724</v>
      </c>
      <c r="I67" s="544">
        <v>0.4</v>
      </c>
      <c r="J67" s="659"/>
      <c r="K67" s="658"/>
      <c r="L67" s="533" t="s">
        <v>132</v>
      </c>
      <c r="M67" s="559" t="s">
        <v>133</v>
      </c>
      <c r="N67" s="533" t="s">
        <v>1263</v>
      </c>
      <c r="O67" s="691"/>
      <c r="P67" s="691"/>
      <c r="Q67" s="691"/>
      <c r="R67" s="691"/>
      <c r="S67" s="591">
        <v>10</v>
      </c>
      <c r="T67" s="591">
        <v>10</v>
      </c>
      <c r="U67" s="591">
        <v>10</v>
      </c>
      <c r="V67" s="591">
        <v>10</v>
      </c>
      <c r="W67" s="591">
        <v>10</v>
      </c>
      <c r="X67" s="587">
        <v>25</v>
      </c>
      <c r="Y67" s="591">
        <v>15</v>
      </c>
      <c r="Z67" s="587">
        <v>90</v>
      </c>
      <c r="AA67" s="587" t="s">
        <v>672</v>
      </c>
      <c r="AB67" s="587">
        <v>10</v>
      </c>
      <c r="AC67" s="632" t="s">
        <v>1013</v>
      </c>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row>
    <row r="68" spans="1:92" s="452" customFormat="1" ht="188.25" customHeight="1" x14ac:dyDescent="0.3">
      <c r="A68" s="542" t="s">
        <v>127</v>
      </c>
      <c r="B68" s="542" t="s">
        <v>110</v>
      </c>
      <c r="C68" s="653"/>
      <c r="D68" s="653"/>
      <c r="E68" s="653"/>
      <c r="F68" s="538">
        <v>6</v>
      </c>
      <c r="G68" s="543" t="s">
        <v>1274</v>
      </c>
      <c r="H68" s="544" t="s">
        <v>724</v>
      </c>
      <c r="I68" s="544">
        <v>0.4</v>
      </c>
      <c r="J68" s="655"/>
      <c r="K68" s="653"/>
      <c r="L68" s="533" t="s">
        <v>134</v>
      </c>
      <c r="M68" s="559" t="s">
        <v>133</v>
      </c>
      <c r="N68" s="533" t="s">
        <v>1263</v>
      </c>
      <c r="O68" s="692"/>
      <c r="P68" s="692"/>
      <c r="Q68" s="692"/>
      <c r="R68" s="692"/>
      <c r="S68" s="587">
        <v>10</v>
      </c>
      <c r="T68" s="587">
        <v>10</v>
      </c>
      <c r="U68" s="587">
        <v>10</v>
      </c>
      <c r="V68" s="587">
        <v>10</v>
      </c>
      <c r="W68" s="587">
        <v>10</v>
      </c>
      <c r="X68" s="587">
        <v>25</v>
      </c>
      <c r="Y68" s="587">
        <v>15</v>
      </c>
      <c r="Z68" s="587">
        <v>90</v>
      </c>
      <c r="AA68" s="587" t="s">
        <v>672</v>
      </c>
      <c r="AB68" s="587">
        <v>10</v>
      </c>
      <c r="AC68" s="632" t="s">
        <v>1013</v>
      </c>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row>
    <row r="69" spans="1:92" s="452" customFormat="1" ht="188.25" customHeight="1" x14ac:dyDescent="0.3">
      <c r="A69" s="542" t="s">
        <v>475</v>
      </c>
      <c r="B69" s="542" t="s">
        <v>110</v>
      </c>
      <c r="C69" s="542" t="s">
        <v>478</v>
      </c>
      <c r="D69" s="543" t="s">
        <v>25</v>
      </c>
      <c r="E69" s="542" t="s">
        <v>672</v>
      </c>
      <c r="F69" s="538">
        <v>1</v>
      </c>
      <c r="G69" s="543" t="s">
        <v>1275</v>
      </c>
      <c r="H69" s="544" t="s">
        <v>728</v>
      </c>
      <c r="I69" s="544">
        <v>0.3</v>
      </c>
      <c r="J69" s="545" t="s">
        <v>672</v>
      </c>
      <c r="K69" s="543" t="s">
        <v>1126</v>
      </c>
      <c r="L69" s="533" t="s">
        <v>128</v>
      </c>
      <c r="M69" s="559" t="s">
        <v>133</v>
      </c>
      <c r="N69" s="533" t="s">
        <v>1263</v>
      </c>
      <c r="O69" s="587" t="s">
        <v>1161</v>
      </c>
      <c r="P69" s="587" t="s">
        <v>1161</v>
      </c>
      <c r="Q69" s="587" t="s">
        <v>1197</v>
      </c>
      <c r="R69" s="587" t="s">
        <v>1197</v>
      </c>
      <c r="S69" s="587">
        <v>10</v>
      </c>
      <c r="T69" s="587">
        <v>10</v>
      </c>
      <c r="U69" s="587">
        <v>10</v>
      </c>
      <c r="V69" s="587">
        <v>10</v>
      </c>
      <c r="W69" s="587">
        <v>10</v>
      </c>
      <c r="X69" s="587">
        <v>15</v>
      </c>
      <c r="Y69" s="587">
        <v>15</v>
      </c>
      <c r="Z69" s="587">
        <v>80</v>
      </c>
      <c r="AA69" s="587" t="s">
        <v>1191</v>
      </c>
      <c r="AB69" s="587">
        <v>10</v>
      </c>
      <c r="AC69" s="632" t="s">
        <v>1013</v>
      </c>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row>
    <row r="70" spans="1:92" s="452" customFormat="1" ht="188.25" customHeight="1" x14ac:dyDescent="0.3">
      <c r="A70" s="542" t="s">
        <v>479</v>
      </c>
      <c r="B70" s="542" t="s">
        <v>110</v>
      </c>
      <c r="C70" s="542" t="s">
        <v>482</v>
      </c>
      <c r="D70" s="543" t="s">
        <v>25</v>
      </c>
      <c r="E70" s="542" t="s">
        <v>672</v>
      </c>
      <c r="F70" s="538">
        <v>1</v>
      </c>
      <c r="G70" s="543" t="s">
        <v>1276</v>
      </c>
      <c r="H70" s="544" t="s">
        <v>724</v>
      </c>
      <c r="I70" s="544">
        <v>0.4</v>
      </c>
      <c r="J70" s="545" t="s">
        <v>672</v>
      </c>
      <c r="K70" s="543" t="s">
        <v>1126</v>
      </c>
      <c r="L70" s="533" t="s">
        <v>135</v>
      </c>
      <c r="M70" s="559" t="s">
        <v>136</v>
      </c>
      <c r="N70" s="533" t="s">
        <v>1263</v>
      </c>
      <c r="O70" s="587" t="s">
        <v>1161</v>
      </c>
      <c r="P70" s="587" t="s">
        <v>1161</v>
      </c>
      <c r="Q70" s="587" t="s">
        <v>1197</v>
      </c>
      <c r="R70" s="587" t="s">
        <v>1197</v>
      </c>
      <c r="S70" s="591">
        <v>10</v>
      </c>
      <c r="T70" s="591">
        <v>10</v>
      </c>
      <c r="U70" s="591">
        <v>10</v>
      </c>
      <c r="V70" s="591">
        <v>10</v>
      </c>
      <c r="W70" s="591">
        <v>10</v>
      </c>
      <c r="X70" s="587">
        <v>25</v>
      </c>
      <c r="Y70" s="591">
        <v>15</v>
      </c>
      <c r="Z70" s="587">
        <v>90</v>
      </c>
      <c r="AA70" s="587" t="s">
        <v>672</v>
      </c>
      <c r="AB70" s="587">
        <v>10</v>
      </c>
      <c r="AC70" s="632" t="s">
        <v>1013</v>
      </c>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row>
    <row r="71" spans="1:92" s="452" customFormat="1" ht="316.5" customHeight="1" x14ac:dyDescent="0.3">
      <c r="A71" s="542" t="s">
        <v>137</v>
      </c>
      <c r="B71" s="542" t="s">
        <v>138</v>
      </c>
      <c r="C71" s="652" t="s">
        <v>485</v>
      </c>
      <c r="D71" s="652" t="s">
        <v>25</v>
      </c>
      <c r="E71" s="652" t="s">
        <v>672</v>
      </c>
      <c r="F71" s="538">
        <v>1</v>
      </c>
      <c r="G71" s="543" t="s">
        <v>1277</v>
      </c>
      <c r="H71" s="544" t="s">
        <v>720</v>
      </c>
      <c r="I71" s="544">
        <v>0.4</v>
      </c>
      <c r="J71" s="654" t="s">
        <v>689</v>
      </c>
      <c r="K71" s="652" t="s">
        <v>1133</v>
      </c>
      <c r="L71" s="533" t="s">
        <v>139</v>
      </c>
      <c r="M71" s="535" t="s">
        <v>140</v>
      </c>
      <c r="N71" s="595" t="s">
        <v>1278</v>
      </c>
      <c r="O71" s="690" t="s">
        <v>1161</v>
      </c>
      <c r="P71" s="690" t="s">
        <v>1161</v>
      </c>
      <c r="Q71" s="690" t="s">
        <v>1197</v>
      </c>
      <c r="R71" s="690" t="s">
        <v>1197</v>
      </c>
      <c r="S71" s="587">
        <v>10</v>
      </c>
      <c r="T71" s="587">
        <v>10</v>
      </c>
      <c r="U71" s="587">
        <v>10</v>
      </c>
      <c r="V71" s="587">
        <v>10</v>
      </c>
      <c r="W71" s="587">
        <v>10</v>
      </c>
      <c r="X71" s="587">
        <v>25</v>
      </c>
      <c r="Y71" s="587">
        <v>15</v>
      </c>
      <c r="Z71" s="587">
        <v>90</v>
      </c>
      <c r="AA71" s="587" t="s">
        <v>672</v>
      </c>
      <c r="AB71" s="587">
        <v>10</v>
      </c>
      <c r="AC71" s="632" t="s">
        <v>1013</v>
      </c>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row>
    <row r="72" spans="1:92" s="452" customFormat="1" ht="188.25" customHeight="1" x14ac:dyDescent="0.3">
      <c r="A72" s="542" t="s">
        <v>137</v>
      </c>
      <c r="B72" s="542" t="s">
        <v>138</v>
      </c>
      <c r="C72" s="653"/>
      <c r="D72" s="653"/>
      <c r="E72" s="653"/>
      <c r="F72" s="538">
        <v>2</v>
      </c>
      <c r="G72" s="543" t="s">
        <v>1279</v>
      </c>
      <c r="H72" s="544" t="s">
        <v>720</v>
      </c>
      <c r="I72" s="544">
        <v>0.3</v>
      </c>
      <c r="J72" s="655"/>
      <c r="K72" s="653"/>
      <c r="L72" s="533" t="s">
        <v>141</v>
      </c>
      <c r="M72" s="535" t="s">
        <v>142</v>
      </c>
      <c r="N72" s="595" t="s">
        <v>1278</v>
      </c>
      <c r="O72" s="692"/>
      <c r="P72" s="692"/>
      <c r="Q72" s="692"/>
      <c r="R72" s="692"/>
      <c r="S72" s="587">
        <v>10</v>
      </c>
      <c r="T72" s="587">
        <v>10</v>
      </c>
      <c r="U72" s="587">
        <v>10</v>
      </c>
      <c r="V72" s="587">
        <v>10</v>
      </c>
      <c r="W72" s="587">
        <v>10</v>
      </c>
      <c r="X72" s="587">
        <v>15</v>
      </c>
      <c r="Y72" s="587">
        <v>15</v>
      </c>
      <c r="Z72" s="587">
        <v>80</v>
      </c>
      <c r="AA72" s="587" t="s">
        <v>1191</v>
      </c>
      <c r="AB72" s="587">
        <v>10</v>
      </c>
      <c r="AC72" s="632" t="s">
        <v>1013</v>
      </c>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row>
    <row r="73" spans="1:92" s="452" customFormat="1" ht="188.25" customHeight="1" x14ac:dyDescent="0.3">
      <c r="A73" s="542" t="s">
        <v>486</v>
      </c>
      <c r="B73" s="542" t="s">
        <v>138</v>
      </c>
      <c r="C73" s="542" t="s">
        <v>489</v>
      </c>
      <c r="D73" s="543" t="s">
        <v>25</v>
      </c>
      <c r="E73" s="542" t="s">
        <v>672</v>
      </c>
      <c r="F73" s="538">
        <v>1</v>
      </c>
      <c r="G73" s="543" t="s">
        <v>1280</v>
      </c>
      <c r="H73" s="544" t="s">
        <v>720</v>
      </c>
      <c r="I73" s="544">
        <v>0.4</v>
      </c>
      <c r="J73" s="545" t="s">
        <v>672</v>
      </c>
      <c r="K73" s="543" t="s">
        <v>1126</v>
      </c>
      <c r="L73" s="533" t="s">
        <v>143</v>
      </c>
      <c r="M73" s="535" t="s">
        <v>144</v>
      </c>
      <c r="N73" s="595" t="s">
        <v>1281</v>
      </c>
      <c r="O73" s="587" t="s">
        <v>1161</v>
      </c>
      <c r="P73" s="587" t="s">
        <v>1161</v>
      </c>
      <c r="Q73" s="587" t="s">
        <v>1197</v>
      </c>
      <c r="R73" s="587" t="s">
        <v>1197</v>
      </c>
      <c r="S73" s="591">
        <v>10</v>
      </c>
      <c r="T73" s="591">
        <v>10</v>
      </c>
      <c r="U73" s="591">
        <v>10</v>
      </c>
      <c r="V73" s="591">
        <v>10</v>
      </c>
      <c r="W73" s="591">
        <v>10</v>
      </c>
      <c r="X73" s="587">
        <v>25</v>
      </c>
      <c r="Y73" s="591">
        <v>15</v>
      </c>
      <c r="Z73" s="587">
        <v>90</v>
      </c>
      <c r="AA73" s="587" t="s">
        <v>672</v>
      </c>
      <c r="AB73" s="587">
        <v>10</v>
      </c>
      <c r="AC73" s="632" t="s">
        <v>1013</v>
      </c>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row>
    <row r="74" spans="1:92" s="452" customFormat="1" ht="188.25" customHeight="1" x14ac:dyDescent="0.3">
      <c r="A74" s="542" t="s">
        <v>490</v>
      </c>
      <c r="B74" s="542" t="s">
        <v>138</v>
      </c>
      <c r="C74" s="542" t="s">
        <v>493</v>
      </c>
      <c r="D74" s="543" t="s">
        <v>25</v>
      </c>
      <c r="E74" s="542" t="s">
        <v>672</v>
      </c>
      <c r="F74" s="538">
        <v>1</v>
      </c>
      <c r="G74" s="543" t="s">
        <v>1282</v>
      </c>
      <c r="H74" s="544" t="s">
        <v>724</v>
      </c>
      <c r="I74" s="544">
        <v>0.4</v>
      </c>
      <c r="J74" s="545" t="s">
        <v>672</v>
      </c>
      <c r="K74" s="543" t="s">
        <v>1126</v>
      </c>
      <c r="L74" s="533" t="s">
        <v>145</v>
      </c>
      <c r="M74" s="535" t="s">
        <v>144</v>
      </c>
      <c r="N74" s="595" t="s">
        <v>1283</v>
      </c>
      <c r="O74" s="587" t="s">
        <v>1161</v>
      </c>
      <c r="P74" s="587" t="s">
        <v>1161</v>
      </c>
      <c r="Q74" s="587" t="s">
        <v>1197</v>
      </c>
      <c r="R74" s="587" t="s">
        <v>1197</v>
      </c>
      <c r="S74" s="587">
        <v>10</v>
      </c>
      <c r="T74" s="587">
        <v>10</v>
      </c>
      <c r="U74" s="587">
        <v>10</v>
      </c>
      <c r="V74" s="587">
        <v>10</v>
      </c>
      <c r="W74" s="587">
        <v>10</v>
      </c>
      <c r="X74" s="587">
        <v>25</v>
      </c>
      <c r="Y74" s="587">
        <v>15</v>
      </c>
      <c r="Z74" s="587">
        <v>90</v>
      </c>
      <c r="AA74" s="587" t="s">
        <v>672</v>
      </c>
      <c r="AB74" s="587">
        <v>10</v>
      </c>
      <c r="AC74" s="632" t="s">
        <v>1013</v>
      </c>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row>
    <row r="75" spans="1:92" s="452" customFormat="1" ht="273" customHeight="1" x14ac:dyDescent="0.3">
      <c r="A75" s="542" t="s">
        <v>146</v>
      </c>
      <c r="B75" s="542" t="s">
        <v>147</v>
      </c>
      <c r="C75" s="652" t="s">
        <v>496</v>
      </c>
      <c r="D75" s="652" t="s">
        <v>25</v>
      </c>
      <c r="E75" s="652" t="s">
        <v>687</v>
      </c>
      <c r="F75" s="538">
        <v>1</v>
      </c>
      <c r="G75" s="543" t="s">
        <v>1284</v>
      </c>
      <c r="H75" s="544" t="s">
        <v>724</v>
      </c>
      <c r="I75" s="544">
        <v>0.4</v>
      </c>
      <c r="J75" s="654" t="s">
        <v>687</v>
      </c>
      <c r="K75" s="652" t="s">
        <v>1126</v>
      </c>
      <c r="L75" s="533" t="s">
        <v>1285</v>
      </c>
      <c r="M75" s="535" t="s">
        <v>149</v>
      </c>
      <c r="N75" s="617" t="s">
        <v>1286</v>
      </c>
      <c r="O75" s="695" t="s">
        <v>1161</v>
      </c>
      <c r="P75" s="690" t="s">
        <v>1161</v>
      </c>
      <c r="Q75" s="690" t="s">
        <v>1197</v>
      </c>
      <c r="R75" s="690" t="s">
        <v>1197</v>
      </c>
      <c r="S75" s="587">
        <v>10</v>
      </c>
      <c r="T75" s="587">
        <v>10</v>
      </c>
      <c r="U75" s="587">
        <v>10</v>
      </c>
      <c r="V75" s="587">
        <v>10</v>
      </c>
      <c r="W75" s="587">
        <v>10</v>
      </c>
      <c r="X75" s="587">
        <v>25</v>
      </c>
      <c r="Y75" s="587">
        <v>15</v>
      </c>
      <c r="Z75" s="587">
        <v>90</v>
      </c>
      <c r="AA75" s="587" t="s">
        <v>672</v>
      </c>
      <c r="AB75" s="587">
        <v>10</v>
      </c>
      <c r="AC75" s="632" t="s">
        <v>1013</v>
      </c>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row>
    <row r="76" spans="1:92" s="452" customFormat="1" ht="243" customHeight="1" x14ac:dyDescent="0.3">
      <c r="A76" s="542" t="s">
        <v>146</v>
      </c>
      <c r="B76" s="542" t="s">
        <v>147</v>
      </c>
      <c r="C76" s="653"/>
      <c r="D76" s="653"/>
      <c r="E76" s="653"/>
      <c r="F76" s="538">
        <v>2</v>
      </c>
      <c r="G76" s="543" t="s">
        <v>1287</v>
      </c>
      <c r="H76" s="544" t="s">
        <v>724</v>
      </c>
      <c r="I76" s="544">
        <v>0.4</v>
      </c>
      <c r="J76" s="655"/>
      <c r="K76" s="653"/>
      <c r="L76" s="533" t="s">
        <v>1288</v>
      </c>
      <c r="M76" s="535" t="s">
        <v>149</v>
      </c>
      <c r="N76" s="617" t="s">
        <v>1289</v>
      </c>
      <c r="O76" s="693"/>
      <c r="P76" s="692"/>
      <c r="Q76" s="692"/>
      <c r="R76" s="692"/>
      <c r="S76" s="591">
        <v>10</v>
      </c>
      <c r="T76" s="591">
        <v>10</v>
      </c>
      <c r="U76" s="591">
        <v>10</v>
      </c>
      <c r="V76" s="591">
        <v>10</v>
      </c>
      <c r="W76" s="591">
        <v>10</v>
      </c>
      <c r="X76" s="587">
        <v>25</v>
      </c>
      <c r="Y76" s="591">
        <v>15</v>
      </c>
      <c r="Z76" s="587">
        <v>90</v>
      </c>
      <c r="AA76" s="587" t="s">
        <v>672</v>
      </c>
      <c r="AB76" s="587">
        <v>10</v>
      </c>
      <c r="AC76" s="632" t="s">
        <v>1013</v>
      </c>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row>
    <row r="77" spans="1:92" s="452" customFormat="1" ht="284.25" customHeight="1" x14ac:dyDescent="0.3">
      <c r="A77" s="542" t="s">
        <v>497</v>
      </c>
      <c r="B77" s="542" t="s">
        <v>147</v>
      </c>
      <c r="C77" s="542" t="s">
        <v>500</v>
      </c>
      <c r="D77" s="543" t="s">
        <v>25</v>
      </c>
      <c r="E77" s="542" t="s">
        <v>688</v>
      </c>
      <c r="F77" s="538">
        <v>1</v>
      </c>
      <c r="G77" s="543" t="s">
        <v>1290</v>
      </c>
      <c r="H77" s="544" t="s">
        <v>714</v>
      </c>
      <c r="I77" s="544">
        <v>0.4</v>
      </c>
      <c r="J77" s="545" t="s">
        <v>688</v>
      </c>
      <c r="K77" s="543" t="s">
        <v>1126</v>
      </c>
      <c r="L77" s="533" t="s">
        <v>151</v>
      </c>
      <c r="M77" s="535" t="s">
        <v>152</v>
      </c>
      <c r="N77" s="617" t="s">
        <v>1289</v>
      </c>
      <c r="O77" s="619" t="s">
        <v>1161</v>
      </c>
      <c r="P77" s="587" t="s">
        <v>1161</v>
      </c>
      <c r="Q77" s="587" t="s">
        <v>1197</v>
      </c>
      <c r="R77" s="587" t="s">
        <v>1197</v>
      </c>
      <c r="S77" s="587">
        <v>10</v>
      </c>
      <c r="T77" s="587">
        <v>10</v>
      </c>
      <c r="U77" s="587">
        <v>10</v>
      </c>
      <c r="V77" s="587">
        <v>10</v>
      </c>
      <c r="W77" s="587">
        <v>10</v>
      </c>
      <c r="X77" s="587">
        <v>25</v>
      </c>
      <c r="Y77" s="587">
        <v>15</v>
      </c>
      <c r="Z77" s="587">
        <v>90</v>
      </c>
      <c r="AA77" s="587" t="s">
        <v>672</v>
      </c>
      <c r="AB77" s="587">
        <v>10</v>
      </c>
      <c r="AC77" s="632" t="s">
        <v>1013</v>
      </c>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row>
    <row r="78" spans="1:92" s="452" customFormat="1" ht="195.75" customHeight="1" x14ac:dyDescent="0.3">
      <c r="A78" s="542" t="s">
        <v>501</v>
      </c>
      <c r="B78" s="542" t="s">
        <v>147</v>
      </c>
      <c r="C78" s="542" t="s">
        <v>504</v>
      </c>
      <c r="D78" s="543" t="s">
        <v>25</v>
      </c>
      <c r="E78" s="542" t="s">
        <v>687</v>
      </c>
      <c r="F78" s="538">
        <v>1</v>
      </c>
      <c r="G78" s="543" t="s">
        <v>1291</v>
      </c>
      <c r="H78" s="544" t="s">
        <v>720</v>
      </c>
      <c r="I78" s="544">
        <v>0.4</v>
      </c>
      <c r="J78" s="545" t="s">
        <v>687</v>
      </c>
      <c r="K78" s="543" t="s">
        <v>1126</v>
      </c>
      <c r="L78" s="604" t="s">
        <v>153</v>
      </c>
      <c r="M78" s="605" t="s">
        <v>154</v>
      </c>
      <c r="N78" s="617" t="s">
        <v>1292</v>
      </c>
      <c r="O78" s="619" t="s">
        <v>1161</v>
      </c>
      <c r="P78" s="587" t="s">
        <v>1161</v>
      </c>
      <c r="Q78" s="587" t="s">
        <v>1197</v>
      </c>
      <c r="R78" s="587" t="s">
        <v>1197</v>
      </c>
      <c r="S78" s="587">
        <v>10</v>
      </c>
      <c r="T78" s="587">
        <v>10</v>
      </c>
      <c r="U78" s="587">
        <v>10</v>
      </c>
      <c r="V78" s="587">
        <v>10</v>
      </c>
      <c r="W78" s="587">
        <v>10</v>
      </c>
      <c r="X78" s="587">
        <v>25</v>
      </c>
      <c r="Y78" s="587">
        <v>15</v>
      </c>
      <c r="Z78" s="587">
        <v>90</v>
      </c>
      <c r="AA78" s="587" t="s">
        <v>672</v>
      </c>
      <c r="AB78" s="587">
        <v>10</v>
      </c>
      <c r="AC78" s="632" t="s">
        <v>1013</v>
      </c>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row>
    <row r="79" spans="1:92" s="452" customFormat="1" ht="188.25" customHeight="1" x14ac:dyDescent="0.3">
      <c r="A79" s="542" t="s">
        <v>155</v>
      </c>
      <c r="B79" s="542" t="s">
        <v>147</v>
      </c>
      <c r="C79" s="652" t="s">
        <v>507</v>
      </c>
      <c r="D79" s="652" t="s">
        <v>25</v>
      </c>
      <c r="E79" s="652" t="s">
        <v>688</v>
      </c>
      <c r="F79" s="538">
        <v>1</v>
      </c>
      <c r="G79" s="543" t="s">
        <v>1293</v>
      </c>
      <c r="H79" s="544" t="s">
        <v>720</v>
      </c>
      <c r="I79" s="544">
        <v>0.4</v>
      </c>
      <c r="J79" s="654" t="s">
        <v>688</v>
      </c>
      <c r="K79" s="652" t="s">
        <v>1126</v>
      </c>
      <c r="L79" s="533" t="s">
        <v>156</v>
      </c>
      <c r="M79" s="535" t="s">
        <v>157</v>
      </c>
      <c r="N79" s="617" t="s">
        <v>1378</v>
      </c>
      <c r="O79" s="695" t="s">
        <v>1161</v>
      </c>
      <c r="P79" s="690" t="s">
        <v>1161</v>
      </c>
      <c r="Q79" s="690" t="s">
        <v>1197</v>
      </c>
      <c r="R79" s="690" t="s">
        <v>1197</v>
      </c>
      <c r="S79" s="591">
        <v>10</v>
      </c>
      <c r="T79" s="591">
        <v>10</v>
      </c>
      <c r="U79" s="591">
        <v>10</v>
      </c>
      <c r="V79" s="591">
        <v>10</v>
      </c>
      <c r="W79" s="591">
        <v>10</v>
      </c>
      <c r="X79" s="587">
        <v>25</v>
      </c>
      <c r="Y79" s="591">
        <v>15</v>
      </c>
      <c r="Z79" s="587">
        <v>90</v>
      </c>
      <c r="AA79" s="587" t="s">
        <v>672</v>
      </c>
      <c r="AB79" s="587">
        <v>10</v>
      </c>
      <c r="AC79" s="632" t="s">
        <v>1013</v>
      </c>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row>
    <row r="80" spans="1:92" s="452" customFormat="1" ht="188.25" customHeight="1" x14ac:dyDescent="0.3">
      <c r="A80" s="542" t="s">
        <v>155</v>
      </c>
      <c r="B80" s="542" t="s">
        <v>147</v>
      </c>
      <c r="C80" s="653"/>
      <c r="D80" s="653"/>
      <c r="E80" s="653"/>
      <c r="F80" s="538">
        <v>2</v>
      </c>
      <c r="G80" s="543" t="s">
        <v>1294</v>
      </c>
      <c r="H80" s="544" t="s">
        <v>720</v>
      </c>
      <c r="I80" s="544">
        <v>0.4</v>
      </c>
      <c r="J80" s="655"/>
      <c r="K80" s="653"/>
      <c r="L80" s="533" t="s">
        <v>158</v>
      </c>
      <c r="M80" s="535" t="s">
        <v>159</v>
      </c>
      <c r="N80" s="617" t="s">
        <v>1295</v>
      </c>
      <c r="O80" s="694"/>
      <c r="P80" s="691"/>
      <c r="Q80" s="691"/>
      <c r="R80" s="692"/>
      <c r="S80" s="587">
        <v>10</v>
      </c>
      <c r="T80" s="587">
        <v>10</v>
      </c>
      <c r="U80" s="587">
        <v>10</v>
      </c>
      <c r="V80" s="587">
        <v>10</v>
      </c>
      <c r="W80" s="587">
        <v>10</v>
      </c>
      <c r="X80" s="587">
        <v>25</v>
      </c>
      <c r="Y80" s="587">
        <v>15</v>
      </c>
      <c r="Z80" s="587">
        <v>90</v>
      </c>
      <c r="AA80" s="587" t="s">
        <v>672</v>
      </c>
      <c r="AB80" s="587">
        <v>10</v>
      </c>
      <c r="AC80" s="632" t="s">
        <v>1013</v>
      </c>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row>
    <row r="81" spans="1:92" s="452" customFormat="1" ht="188.25" customHeight="1" x14ac:dyDescent="0.3">
      <c r="A81" s="542" t="s">
        <v>508</v>
      </c>
      <c r="B81" s="542" t="s">
        <v>147</v>
      </c>
      <c r="C81" s="542" t="s">
        <v>511</v>
      </c>
      <c r="D81" s="543" t="s">
        <v>25</v>
      </c>
      <c r="E81" s="542" t="s">
        <v>688</v>
      </c>
      <c r="F81" s="538">
        <v>1</v>
      </c>
      <c r="G81" s="543" t="s">
        <v>1296</v>
      </c>
      <c r="H81" s="544" t="s">
        <v>733</v>
      </c>
      <c r="I81" s="544">
        <v>0.4</v>
      </c>
      <c r="J81" s="545" t="s">
        <v>688</v>
      </c>
      <c r="K81" s="543" t="s">
        <v>1126</v>
      </c>
      <c r="L81" s="533" t="s">
        <v>160</v>
      </c>
      <c r="M81" s="605" t="s">
        <v>161</v>
      </c>
      <c r="N81" s="620" t="s">
        <v>1232</v>
      </c>
      <c r="O81" s="621" t="s">
        <v>1161</v>
      </c>
      <c r="P81" s="618" t="s">
        <v>1161</v>
      </c>
      <c r="Q81" s="618" t="s">
        <v>1197</v>
      </c>
      <c r="R81" s="619" t="s">
        <v>1197</v>
      </c>
      <c r="S81" s="587">
        <v>10</v>
      </c>
      <c r="T81" s="587">
        <v>10</v>
      </c>
      <c r="U81" s="587">
        <v>10</v>
      </c>
      <c r="V81" s="587">
        <v>10</v>
      </c>
      <c r="W81" s="587">
        <v>10</v>
      </c>
      <c r="X81" s="587">
        <v>25</v>
      </c>
      <c r="Y81" s="587">
        <v>15</v>
      </c>
      <c r="Z81" s="587">
        <v>90</v>
      </c>
      <c r="AA81" s="587" t="s">
        <v>672</v>
      </c>
      <c r="AB81" s="587">
        <v>10</v>
      </c>
      <c r="AC81" s="632" t="s">
        <v>1013</v>
      </c>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row>
    <row r="82" spans="1:92" s="452" customFormat="1" ht="188.25" customHeight="1" x14ac:dyDescent="0.3">
      <c r="A82" s="542" t="s">
        <v>162</v>
      </c>
      <c r="B82" s="542" t="s">
        <v>163</v>
      </c>
      <c r="C82" s="652" t="s">
        <v>514</v>
      </c>
      <c r="D82" s="652" t="s">
        <v>25</v>
      </c>
      <c r="E82" s="652" t="s">
        <v>688</v>
      </c>
      <c r="F82" s="538">
        <v>1</v>
      </c>
      <c r="G82" s="543" t="s">
        <v>1297</v>
      </c>
      <c r="H82" s="544" t="s">
        <v>778</v>
      </c>
      <c r="I82" s="544">
        <v>0.4</v>
      </c>
      <c r="J82" s="654" t="s">
        <v>688</v>
      </c>
      <c r="K82" s="652" t="s">
        <v>1126</v>
      </c>
      <c r="L82" s="616" t="s">
        <v>164</v>
      </c>
      <c r="M82" s="617" t="s">
        <v>161</v>
      </c>
      <c r="N82" s="586" t="s">
        <v>1232</v>
      </c>
      <c r="O82" s="694" t="s">
        <v>1161</v>
      </c>
      <c r="P82" s="691" t="s">
        <v>1161</v>
      </c>
      <c r="Q82" s="691" t="s">
        <v>1197</v>
      </c>
      <c r="R82" s="690" t="s">
        <v>1197</v>
      </c>
      <c r="S82" s="591">
        <v>10</v>
      </c>
      <c r="T82" s="591">
        <v>10</v>
      </c>
      <c r="U82" s="591">
        <v>10</v>
      </c>
      <c r="V82" s="591">
        <v>10</v>
      </c>
      <c r="W82" s="591">
        <v>10</v>
      </c>
      <c r="X82" s="587">
        <v>25</v>
      </c>
      <c r="Y82" s="591">
        <v>15</v>
      </c>
      <c r="Z82" s="587">
        <v>90</v>
      </c>
      <c r="AA82" s="587" t="s">
        <v>672</v>
      </c>
      <c r="AB82" s="587">
        <v>10</v>
      </c>
      <c r="AC82" s="632" t="s">
        <v>1013</v>
      </c>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row>
    <row r="83" spans="1:92" s="452" customFormat="1" ht="188.25" customHeight="1" x14ac:dyDescent="0.3">
      <c r="A83" s="542" t="s">
        <v>162</v>
      </c>
      <c r="B83" s="542" t="s">
        <v>163</v>
      </c>
      <c r="C83" s="653"/>
      <c r="D83" s="653"/>
      <c r="E83" s="653"/>
      <c r="F83" s="538">
        <v>2</v>
      </c>
      <c r="G83" s="543" t="s">
        <v>1298</v>
      </c>
      <c r="H83" s="544" t="s">
        <v>778</v>
      </c>
      <c r="I83" s="544">
        <v>0.4</v>
      </c>
      <c r="J83" s="655"/>
      <c r="K83" s="653"/>
      <c r="L83" s="616" t="s">
        <v>165</v>
      </c>
      <c r="M83" s="617" t="s">
        <v>166</v>
      </c>
      <c r="N83" s="586" t="s">
        <v>1232</v>
      </c>
      <c r="O83" s="693"/>
      <c r="P83" s="692"/>
      <c r="Q83" s="692"/>
      <c r="R83" s="692"/>
      <c r="S83" s="587">
        <v>10</v>
      </c>
      <c r="T83" s="587">
        <v>10</v>
      </c>
      <c r="U83" s="587">
        <v>10</v>
      </c>
      <c r="V83" s="587">
        <v>10</v>
      </c>
      <c r="W83" s="587">
        <v>10</v>
      </c>
      <c r="X83" s="587">
        <v>25</v>
      </c>
      <c r="Y83" s="587">
        <v>15</v>
      </c>
      <c r="Z83" s="587">
        <v>90</v>
      </c>
      <c r="AA83" s="587" t="s">
        <v>672</v>
      </c>
      <c r="AB83" s="587">
        <v>10</v>
      </c>
      <c r="AC83" s="632" t="s">
        <v>1013</v>
      </c>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row>
    <row r="84" spans="1:92" s="452" customFormat="1" ht="188.25" customHeight="1" x14ac:dyDescent="0.3">
      <c r="A84" s="542" t="s">
        <v>167</v>
      </c>
      <c r="B84" s="542" t="s">
        <v>168</v>
      </c>
      <c r="C84" s="652" t="s">
        <v>517</v>
      </c>
      <c r="D84" s="652" t="s">
        <v>25</v>
      </c>
      <c r="E84" s="652" t="s">
        <v>672</v>
      </c>
      <c r="F84" s="538">
        <v>1</v>
      </c>
      <c r="G84" s="543" t="s">
        <v>1299</v>
      </c>
      <c r="H84" s="544" t="s">
        <v>724</v>
      </c>
      <c r="I84" s="544">
        <v>0.4</v>
      </c>
      <c r="J84" s="654" t="s">
        <v>672</v>
      </c>
      <c r="K84" s="652" t="s">
        <v>1126</v>
      </c>
      <c r="L84" s="533" t="s">
        <v>169</v>
      </c>
      <c r="M84" s="535" t="s">
        <v>170</v>
      </c>
      <c r="N84" s="581" t="s">
        <v>1232</v>
      </c>
      <c r="O84" s="690" t="s">
        <v>1161</v>
      </c>
      <c r="P84" s="690" t="s">
        <v>1161</v>
      </c>
      <c r="Q84" s="690" t="s">
        <v>1197</v>
      </c>
      <c r="R84" s="690" t="s">
        <v>1197</v>
      </c>
      <c r="S84" s="587">
        <v>10</v>
      </c>
      <c r="T84" s="587">
        <v>10</v>
      </c>
      <c r="U84" s="587">
        <v>10</v>
      </c>
      <c r="V84" s="587">
        <v>10</v>
      </c>
      <c r="W84" s="587">
        <v>10</v>
      </c>
      <c r="X84" s="587">
        <v>25</v>
      </c>
      <c r="Y84" s="587">
        <v>15</v>
      </c>
      <c r="Z84" s="587">
        <v>90</v>
      </c>
      <c r="AA84" s="587" t="s">
        <v>672</v>
      </c>
      <c r="AB84" s="587">
        <v>10</v>
      </c>
      <c r="AC84" s="632" t="s">
        <v>1013</v>
      </c>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row>
    <row r="85" spans="1:92" s="452" customFormat="1" ht="188.25" customHeight="1" x14ac:dyDescent="0.3">
      <c r="A85" s="542" t="s">
        <v>167</v>
      </c>
      <c r="B85" s="542" t="s">
        <v>168</v>
      </c>
      <c r="C85" s="653"/>
      <c r="D85" s="653"/>
      <c r="E85" s="653"/>
      <c r="F85" s="538">
        <v>2</v>
      </c>
      <c r="G85" s="543" t="s">
        <v>1300</v>
      </c>
      <c r="H85" s="544" t="s">
        <v>724</v>
      </c>
      <c r="I85" s="544">
        <v>0.4</v>
      </c>
      <c r="J85" s="655"/>
      <c r="K85" s="653"/>
      <c r="L85" s="533" t="s">
        <v>171</v>
      </c>
      <c r="M85" s="535" t="s">
        <v>172</v>
      </c>
      <c r="N85" s="594" t="s">
        <v>1232</v>
      </c>
      <c r="O85" s="692"/>
      <c r="P85" s="692"/>
      <c r="Q85" s="692"/>
      <c r="R85" s="692"/>
      <c r="S85" s="591">
        <v>10</v>
      </c>
      <c r="T85" s="591">
        <v>10</v>
      </c>
      <c r="U85" s="591">
        <v>10</v>
      </c>
      <c r="V85" s="591">
        <v>10</v>
      </c>
      <c r="W85" s="591">
        <v>10</v>
      </c>
      <c r="X85" s="587">
        <v>25</v>
      </c>
      <c r="Y85" s="591">
        <v>15</v>
      </c>
      <c r="Z85" s="587">
        <v>90</v>
      </c>
      <c r="AA85" s="587" t="s">
        <v>672</v>
      </c>
      <c r="AB85" s="587">
        <v>10</v>
      </c>
      <c r="AC85" s="632" t="s">
        <v>1013</v>
      </c>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row>
    <row r="86" spans="1:92" s="452" customFormat="1" ht="279.75" customHeight="1" x14ac:dyDescent="0.3">
      <c r="A86" s="542" t="s">
        <v>173</v>
      </c>
      <c r="B86" s="599" t="s">
        <v>174</v>
      </c>
      <c r="C86" s="652" t="s">
        <v>520</v>
      </c>
      <c r="D86" s="652" t="s">
        <v>25</v>
      </c>
      <c r="E86" s="652" t="s">
        <v>687</v>
      </c>
      <c r="F86" s="538">
        <v>1</v>
      </c>
      <c r="G86" s="543" t="s">
        <v>1301</v>
      </c>
      <c r="H86" s="544" t="s">
        <v>720</v>
      </c>
      <c r="I86" s="544">
        <v>0.4</v>
      </c>
      <c r="J86" s="654" t="s">
        <v>687</v>
      </c>
      <c r="K86" s="652" t="s">
        <v>1126</v>
      </c>
      <c r="L86" s="607" t="s">
        <v>175</v>
      </c>
      <c r="M86" s="602" t="s">
        <v>144</v>
      </c>
      <c r="N86" s="596" t="s">
        <v>1302</v>
      </c>
      <c r="O86" s="690" t="s">
        <v>1161</v>
      </c>
      <c r="P86" s="690" t="s">
        <v>1161</v>
      </c>
      <c r="Q86" s="690" t="s">
        <v>1197</v>
      </c>
      <c r="R86" s="690" t="s">
        <v>1197</v>
      </c>
      <c r="S86" s="587">
        <v>10</v>
      </c>
      <c r="T86" s="587">
        <v>10</v>
      </c>
      <c r="U86" s="587">
        <v>10</v>
      </c>
      <c r="V86" s="587">
        <v>10</v>
      </c>
      <c r="W86" s="587">
        <v>10</v>
      </c>
      <c r="X86" s="587">
        <v>25</v>
      </c>
      <c r="Y86" s="587">
        <v>15</v>
      </c>
      <c r="Z86" s="587">
        <v>90</v>
      </c>
      <c r="AA86" s="587" t="s">
        <v>672</v>
      </c>
      <c r="AB86" s="587">
        <v>10</v>
      </c>
      <c r="AC86" s="632" t="s">
        <v>1013</v>
      </c>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row>
    <row r="87" spans="1:92" s="452" customFormat="1" ht="188.25" customHeight="1" x14ac:dyDescent="0.3">
      <c r="A87" s="542" t="s">
        <v>173</v>
      </c>
      <c r="B87" s="599" t="s">
        <v>174</v>
      </c>
      <c r="C87" s="653"/>
      <c r="D87" s="653"/>
      <c r="E87" s="653"/>
      <c r="F87" s="538">
        <v>2</v>
      </c>
      <c r="G87" s="543" t="s">
        <v>1303</v>
      </c>
      <c r="H87" s="544" t="s">
        <v>720</v>
      </c>
      <c r="I87" s="544">
        <v>0.4</v>
      </c>
      <c r="J87" s="655"/>
      <c r="K87" s="653"/>
      <c r="L87" s="607" t="s">
        <v>176</v>
      </c>
      <c r="M87" s="602" t="s">
        <v>144</v>
      </c>
      <c r="N87" s="596" t="s">
        <v>1304</v>
      </c>
      <c r="O87" s="692"/>
      <c r="P87" s="692"/>
      <c r="Q87" s="692"/>
      <c r="R87" s="692"/>
      <c r="S87" s="587">
        <v>10</v>
      </c>
      <c r="T87" s="587">
        <v>10</v>
      </c>
      <c r="U87" s="587">
        <v>10</v>
      </c>
      <c r="V87" s="587">
        <v>10</v>
      </c>
      <c r="W87" s="587">
        <v>10</v>
      </c>
      <c r="X87" s="587">
        <v>25</v>
      </c>
      <c r="Y87" s="587">
        <v>15</v>
      </c>
      <c r="Z87" s="587">
        <v>90</v>
      </c>
      <c r="AA87" s="587" t="s">
        <v>672</v>
      </c>
      <c r="AB87" s="587">
        <v>10</v>
      </c>
      <c r="AC87" s="632" t="s">
        <v>1013</v>
      </c>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row>
    <row r="88" spans="1:92" s="452" customFormat="1" ht="188.25" customHeight="1" x14ac:dyDescent="0.3">
      <c r="A88" s="542" t="s">
        <v>177</v>
      </c>
      <c r="B88" s="599" t="s">
        <v>174</v>
      </c>
      <c r="C88" s="652" t="s">
        <v>523</v>
      </c>
      <c r="D88" s="652" t="s">
        <v>25</v>
      </c>
      <c r="E88" s="652" t="s">
        <v>687</v>
      </c>
      <c r="F88" s="538">
        <v>1</v>
      </c>
      <c r="G88" s="543" t="s">
        <v>1305</v>
      </c>
      <c r="H88" s="544" t="s">
        <v>724</v>
      </c>
      <c r="I88" s="544">
        <v>0.4</v>
      </c>
      <c r="J88" s="654" t="s">
        <v>687</v>
      </c>
      <c r="K88" s="652" t="s">
        <v>1126</v>
      </c>
      <c r="L88" s="607" t="s">
        <v>178</v>
      </c>
      <c r="M88" s="602" t="s">
        <v>179</v>
      </c>
      <c r="N88" s="622" t="s">
        <v>1306</v>
      </c>
      <c r="O88" s="690" t="s">
        <v>1161</v>
      </c>
      <c r="P88" s="690" t="s">
        <v>1161</v>
      </c>
      <c r="Q88" s="690" t="s">
        <v>1197</v>
      </c>
      <c r="R88" s="690" t="s">
        <v>1197</v>
      </c>
      <c r="S88" s="591">
        <v>10</v>
      </c>
      <c r="T88" s="591">
        <v>10</v>
      </c>
      <c r="U88" s="591">
        <v>10</v>
      </c>
      <c r="V88" s="591">
        <v>10</v>
      </c>
      <c r="W88" s="591">
        <v>10</v>
      </c>
      <c r="X88" s="587">
        <v>25</v>
      </c>
      <c r="Y88" s="591">
        <v>15</v>
      </c>
      <c r="Z88" s="587">
        <v>90</v>
      </c>
      <c r="AA88" s="587" t="s">
        <v>672</v>
      </c>
      <c r="AB88" s="587" t="s">
        <v>1202</v>
      </c>
      <c r="AC88" s="630" t="s">
        <v>1203</v>
      </c>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row>
    <row r="89" spans="1:92" s="452" customFormat="1" ht="188.25" customHeight="1" x14ac:dyDescent="0.3">
      <c r="A89" s="542" t="s">
        <v>177</v>
      </c>
      <c r="B89" s="599" t="s">
        <v>174</v>
      </c>
      <c r="C89" s="653"/>
      <c r="D89" s="653"/>
      <c r="E89" s="653"/>
      <c r="F89" s="538">
        <v>2</v>
      </c>
      <c r="G89" s="543" t="s">
        <v>1307</v>
      </c>
      <c r="H89" s="544" t="s">
        <v>724</v>
      </c>
      <c r="I89" s="544">
        <v>0.4</v>
      </c>
      <c r="J89" s="655"/>
      <c r="K89" s="653"/>
      <c r="L89" s="607" t="s">
        <v>1308</v>
      </c>
      <c r="M89" s="602" t="s">
        <v>144</v>
      </c>
      <c r="N89" s="596" t="s">
        <v>1309</v>
      </c>
      <c r="O89" s="692"/>
      <c r="P89" s="692"/>
      <c r="Q89" s="692"/>
      <c r="R89" s="692"/>
      <c r="S89" s="587">
        <v>10</v>
      </c>
      <c r="T89" s="587">
        <v>10</v>
      </c>
      <c r="U89" s="587">
        <v>10</v>
      </c>
      <c r="V89" s="587">
        <v>10</v>
      </c>
      <c r="W89" s="587">
        <v>10</v>
      </c>
      <c r="X89" s="587">
        <v>25</v>
      </c>
      <c r="Y89" s="587">
        <v>15</v>
      </c>
      <c r="Z89" s="587">
        <v>90</v>
      </c>
      <c r="AA89" s="587" t="s">
        <v>672</v>
      </c>
      <c r="AB89" s="587">
        <v>10</v>
      </c>
      <c r="AC89" s="632" t="s">
        <v>1013</v>
      </c>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row>
    <row r="90" spans="1:92" s="452" customFormat="1" ht="188.25" customHeight="1" x14ac:dyDescent="0.3">
      <c r="A90" s="542" t="s">
        <v>181</v>
      </c>
      <c r="B90" s="542" t="s">
        <v>182</v>
      </c>
      <c r="C90" s="652" t="s">
        <v>526</v>
      </c>
      <c r="D90" s="652" t="s">
        <v>25</v>
      </c>
      <c r="E90" s="652" t="s">
        <v>687</v>
      </c>
      <c r="F90" s="538">
        <v>1</v>
      </c>
      <c r="G90" s="543" t="s">
        <v>1310</v>
      </c>
      <c r="H90" s="544" t="s">
        <v>720</v>
      </c>
      <c r="I90" s="544">
        <v>0.4</v>
      </c>
      <c r="J90" s="654" t="s">
        <v>672</v>
      </c>
      <c r="K90" s="652" t="s">
        <v>1126</v>
      </c>
      <c r="L90" s="533" t="s">
        <v>183</v>
      </c>
      <c r="M90" s="535" t="s">
        <v>144</v>
      </c>
      <c r="N90" s="535" t="s">
        <v>1311</v>
      </c>
      <c r="O90" s="690" t="s">
        <v>1161</v>
      </c>
      <c r="P90" s="690" t="s">
        <v>1161</v>
      </c>
      <c r="Q90" s="690" t="s">
        <v>1197</v>
      </c>
      <c r="R90" s="690" t="s">
        <v>1197</v>
      </c>
      <c r="S90" s="587">
        <v>10</v>
      </c>
      <c r="T90" s="587">
        <v>10</v>
      </c>
      <c r="U90" s="587">
        <v>10</v>
      </c>
      <c r="V90" s="587">
        <v>10</v>
      </c>
      <c r="W90" s="587">
        <v>10</v>
      </c>
      <c r="X90" s="587">
        <v>25</v>
      </c>
      <c r="Y90" s="587">
        <v>15</v>
      </c>
      <c r="Z90" s="587">
        <v>90</v>
      </c>
      <c r="AA90" s="587" t="s">
        <v>672</v>
      </c>
      <c r="AB90" s="587">
        <v>10</v>
      </c>
      <c r="AC90" s="632" t="s">
        <v>1013</v>
      </c>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row>
    <row r="91" spans="1:92" s="452" customFormat="1" ht="188.25" customHeight="1" x14ac:dyDescent="0.3">
      <c r="A91" s="542" t="s">
        <v>181</v>
      </c>
      <c r="B91" s="542" t="s">
        <v>182</v>
      </c>
      <c r="C91" s="653"/>
      <c r="D91" s="653"/>
      <c r="E91" s="653"/>
      <c r="F91" s="538">
        <v>2</v>
      </c>
      <c r="G91" s="543" t="s">
        <v>1312</v>
      </c>
      <c r="H91" s="544" t="s">
        <v>720</v>
      </c>
      <c r="I91" s="544">
        <v>0.25</v>
      </c>
      <c r="J91" s="655"/>
      <c r="K91" s="653"/>
      <c r="L91" s="533" t="s">
        <v>184</v>
      </c>
      <c r="M91" s="535" t="s">
        <v>185</v>
      </c>
      <c r="N91" s="535" t="s">
        <v>1313</v>
      </c>
      <c r="O91" s="692"/>
      <c r="P91" s="692"/>
      <c r="Q91" s="692"/>
      <c r="R91" s="692"/>
      <c r="S91" s="591">
        <v>10</v>
      </c>
      <c r="T91" s="591">
        <v>10</v>
      </c>
      <c r="U91" s="591">
        <v>10</v>
      </c>
      <c r="V91" s="591">
        <v>10</v>
      </c>
      <c r="W91" s="591">
        <v>10</v>
      </c>
      <c r="X91" s="587">
        <v>10</v>
      </c>
      <c r="Y91" s="591">
        <v>15</v>
      </c>
      <c r="Z91" s="587">
        <v>75</v>
      </c>
      <c r="AA91" s="587" t="s">
        <v>1191</v>
      </c>
      <c r="AB91" s="587" t="s">
        <v>1202</v>
      </c>
      <c r="AC91" s="630" t="s">
        <v>1211</v>
      </c>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row>
    <row r="92" spans="1:92" s="452" customFormat="1" ht="188.25" customHeight="1" x14ac:dyDescent="0.3">
      <c r="A92" s="542" t="s">
        <v>527</v>
      </c>
      <c r="B92" s="542" t="s">
        <v>182</v>
      </c>
      <c r="C92" s="542" t="s">
        <v>529</v>
      </c>
      <c r="D92" s="543" t="s">
        <v>25</v>
      </c>
      <c r="E92" s="542" t="s">
        <v>687</v>
      </c>
      <c r="F92" s="538">
        <v>1</v>
      </c>
      <c r="G92" s="543" t="s">
        <v>1314</v>
      </c>
      <c r="H92" s="544" t="s">
        <v>714</v>
      </c>
      <c r="I92" s="544">
        <v>0.4</v>
      </c>
      <c r="J92" s="545" t="s">
        <v>687</v>
      </c>
      <c r="K92" s="543" t="s">
        <v>1126</v>
      </c>
      <c r="L92" s="533" t="s">
        <v>186</v>
      </c>
      <c r="M92" s="535" t="s">
        <v>187</v>
      </c>
      <c r="N92" s="535" t="s">
        <v>1315</v>
      </c>
      <c r="O92" s="587" t="s">
        <v>1161</v>
      </c>
      <c r="P92" s="587" t="s">
        <v>1161</v>
      </c>
      <c r="Q92" s="587" t="s">
        <v>1197</v>
      </c>
      <c r="R92" s="587" t="s">
        <v>1197</v>
      </c>
      <c r="S92" s="587">
        <v>10</v>
      </c>
      <c r="T92" s="587">
        <v>10</v>
      </c>
      <c r="U92" s="587">
        <v>10</v>
      </c>
      <c r="V92" s="587">
        <v>10</v>
      </c>
      <c r="W92" s="587">
        <v>10</v>
      </c>
      <c r="X92" s="587">
        <v>25</v>
      </c>
      <c r="Y92" s="587">
        <v>15</v>
      </c>
      <c r="Z92" s="587">
        <v>90</v>
      </c>
      <c r="AA92" s="587" t="s">
        <v>672</v>
      </c>
      <c r="AB92" s="587">
        <v>10</v>
      </c>
      <c r="AC92" s="632" t="s">
        <v>1013</v>
      </c>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row>
    <row r="93" spans="1:92" s="452" customFormat="1" ht="240.75" customHeight="1" x14ac:dyDescent="0.3">
      <c r="A93" s="542" t="s">
        <v>530</v>
      </c>
      <c r="B93" s="542" t="s">
        <v>182</v>
      </c>
      <c r="C93" s="542" t="s">
        <v>532</v>
      </c>
      <c r="D93" s="543" t="s">
        <v>25</v>
      </c>
      <c r="E93" s="542" t="s">
        <v>672</v>
      </c>
      <c r="F93" s="538">
        <v>1</v>
      </c>
      <c r="G93" s="543" t="s">
        <v>1316</v>
      </c>
      <c r="H93" s="544" t="s">
        <v>714</v>
      </c>
      <c r="I93" s="544">
        <v>0.4</v>
      </c>
      <c r="J93" s="545" t="s">
        <v>672</v>
      </c>
      <c r="K93" s="543" t="s">
        <v>1126</v>
      </c>
      <c r="L93" s="533" t="s">
        <v>188</v>
      </c>
      <c r="M93" s="535" t="s">
        <v>187</v>
      </c>
      <c r="N93" s="535" t="s">
        <v>1315</v>
      </c>
      <c r="O93" s="587" t="s">
        <v>1161</v>
      </c>
      <c r="P93" s="587" t="s">
        <v>1161</v>
      </c>
      <c r="Q93" s="587" t="s">
        <v>1197</v>
      </c>
      <c r="R93" s="587" t="s">
        <v>1197</v>
      </c>
      <c r="S93" s="587">
        <v>10</v>
      </c>
      <c r="T93" s="587">
        <v>10</v>
      </c>
      <c r="U93" s="587">
        <v>10</v>
      </c>
      <c r="V93" s="587">
        <v>10</v>
      </c>
      <c r="W93" s="587">
        <v>10</v>
      </c>
      <c r="X93" s="587">
        <v>25</v>
      </c>
      <c r="Y93" s="587">
        <v>15</v>
      </c>
      <c r="Z93" s="587">
        <v>90</v>
      </c>
      <c r="AA93" s="587" t="s">
        <v>672</v>
      </c>
      <c r="AB93" s="587">
        <v>10</v>
      </c>
      <c r="AC93" s="632" t="s">
        <v>1013</v>
      </c>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2"/>
      <c r="CJ93" s="62"/>
      <c r="CK93" s="62"/>
      <c r="CL93" s="62"/>
      <c r="CM93" s="62"/>
      <c r="CN93" s="62"/>
    </row>
    <row r="94" spans="1:92" s="452" customFormat="1" ht="188.25" customHeight="1" x14ac:dyDescent="0.3">
      <c r="A94" s="542" t="s">
        <v>533</v>
      </c>
      <c r="B94" s="542" t="s">
        <v>182</v>
      </c>
      <c r="C94" s="542" t="s">
        <v>536</v>
      </c>
      <c r="D94" s="543" t="s">
        <v>25</v>
      </c>
      <c r="E94" s="542" t="s">
        <v>672</v>
      </c>
      <c r="F94" s="538">
        <v>1</v>
      </c>
      <c r="G94" s="543" t="s">
        <v>1317</v>
      </c>
      <c r="H94" s="544" t="s">
        <v>728</v>
      </c>
      <c r="I94" s="544">
        <v>0.4</v>
      </c>
      <c r="J94" s="545" t="s">
        <v>672</v>
      </c>
      <c r="K94" s="543" t="s">
        <v>1126</v>
      </c>
      <c r="L94" s="533" t="s">
        <v>47</v>
      </c>
      <c r="M94" s="560" t="s">
        <v>189</v>
      </c>
      <c r="N94" s="535" t="s">
        <v>1379</v>
      </c>
      <c r="O94" s="587" t="s">
        <v>1161</v>
      </c>
      <c r="P94" s="587" t="s">
        <v>1161</v>
      </c>
      <c r="Q94" s="587" t="s">
        <v>1197</v>
      </c>
      <c r="R94" s="587" t="s">
        <v>1197</v>
      </c>
      <c r="S94" s="591">
        <v>10</v>
      </c>
      <c r="T94" s="591">
        <v>10</v>
      </c>
      <c r="U94" s="591">
        <v>10</v>
      </c>
      <c r="V94" s="591">
        <v>10</v>
      </c>
      <c r="W94" s="591">
        <v>10</v>
      </c>
      <c r="X94" s="587">
        <v>25</v>
      </c>
      <c r="Y94" s="591">
        <v>15</v>
      </c>
      <c r="Z94" s="587">
        <v>90</v>
      </c>
      <c r="AA94" s="587" t="s">
        <v>672</v>
      </c>
      <c r="AB94" s="587" t="s">
        <v>1202</v>
      </c>
      <c r="AC94" s="630" t="s">
        <v>1211</v>
      </c>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2"/>
      <c r="CJ94" s="62"/>
      <c r="CK94" s="62"/>
      <c r="CL94" s="62"/>
      <c r="CM94" s="62"/>
      <c r="CN94" s="62"/>
    </row>
    <row r="95" spans="1:92" s="452" customFormat="1" ht="287.25" customHeight="1" x14ac:dyDescent="0.3">
      <c r="A95" s="542" t="s">
        <v>191</v>
      </c>
      <c r="B95" s="542" t="s">
        <v>192</v>
      </c>
      <c r="C95" s="652" t="s">
        <v>539</v>
      </c>
      <c r="D95" s="652" t="s">
        <v>25</v>
      </c>
      <c r="E95" s="652" t="s">
        <v>672</v>
      </c>
      <c r="F95" s="538">
        <v>1</v>
      </c>
      <c r="G95" s="543" t="s">
        <v>1318</v>
      </c>
      <c r="H95" s="544" t="s">
        <v>720</v>
      </c>
      <c r="I95" s="544">
        <v>0.4</v>
      </c>
      <c r="J95" s="654" t="s">
        <v>672</v>
      </c>
      <c r="K95" s="652" t="s">
        <v>1126</v>
      </c>
      <c r="L95" s="533" t="s">
        <v>193</v>
      </c>
      <c r="M95" s="535" t="s">
        <v>187</v>
      </c>
      <c r="N95" s="535" t="s">
        <v>1232</v>
      </c>
      <c r="O95" s="690" t="s">
        <v>1161</v>
      </c>
      <c r="P95" s="690" t="s">
        <v>1161</v>
      </c>
      <c r="Q95" s="690" t="s">
        <v>1197</v>
      </c>
      <c r="R95" s="690" t="s">
        <v>1197</v>
      </c>
      <c r="S95" s="587">
        <v>10</v>
      </c>
      <c r="T95" s="587">
        <v>10</v>
      </c>
      <c r="U95" s="587">
        <v>10</v>
      </c>
      <c r="V95" s="587">
        <v>10</v>
      </c>
      <c r="W95" s="587">
        <v>10</v>
      </c>
      <c r="X95" s="587">
        <v>25</v>
      </c>
      <c r="Y95" s="587">
        <v>15</v>
      </c>
      <c r="Z95" s="587">
        <v>90</v>
      </c>
      <c r="AA95" s="587" t="s">
        <v>672</v>
      </c>
      <c r="AB95" s="587">
        <v>10</v>
      </c>
      <c r="AC95" s="632" t="s">
        <v>1013</v>
      </c>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2"/>
      <c r="CN95" s="62"/>
    </row>
    <row r="96" spans="1:92" s="452" customFormat="1" ht="253.5" customHeight="1" x14ac:dyDescent="0.3">
      <c r="A96" s="542" t="s">
        <v>191</v>
      </c>
      <c r="B96" s="542" t="s">
        <v>192</v>
      </c>
      <c r="C96" s="653"/>
      <c r="D96" s="653"/>
      <c r="E96" s="653"/>
      <c r="F96" s="538">
        <v>2</v>
      </c>
      <c r="G96" s="543" t="s">
        <v>1319</v>
      </c>
      <c r="H96" s="544" t="s">
        <v>714</v>
      </c>
      <c r="I96" s="544">
        <v>0.4</v>
      </c>
      <c r="J96" s="655"/>
      <c r="K96" s="653"/>
      <c r="L96" s="533" t="s">
        <v>194</v>
      </c>
      <c r="M96" s="535" t="s">
        <v>187</v>
      </c>
      <c r="N96" s="535" t="s">
        <v>1232</v>
      </c>
      <c r="O96" s="692"/>
      <c r="P96" s="692"/>
      <c r="Q96" s="692"/>
      <c r="R96" s="692"/>
      <c r="S96" s="587">
        <v>10</v>
      </c>
      <c r="T96" s="587">
        <v>10</v>
      </c>
      <c r="U96" s="587">
        <v>10</v>
      </c>
      <c r="V96" s="587">
        <v>10</v>
      </c>
      <c r="W96" s="587">
        <v>10</v>
      </c>
      <c r="X96" s="587">
        <v>25</v>
      </c>
      <c r="Y96" s="587">
        <v>15</v>
      </c>
      <c r="Z96" s="587">
        <v>90</v>
      </c>
      <c r="AA96" s="587" t="s">
        <v>672</v>
      </c>
      <c r="AB96" s="587">
        <v>10</v>
      </c>
      <c r="AC96" s="632" t="s">
        <v>1013</v>
      </c>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2"/>
      <c r="CN96" s="62"/>
    </row>
    <row r="97" spans="1:92" s="452" customFormat="1" ht="188.25" customHeight="1" x14ac:dyDescent="0.3">
      <c r="A97" s="542" t="s">
        <v>540</v>
      </c>
      <c r="B97" s="542" t="s">
        <v>192</v>
      </c>
      <c r="C97" s="542" t="s">
        <v>543</v>
      </c>
      <c r="D97" s="543" t="s">
        <v>25</v>
      </c>
      <c r="E97" s="542" t="s">
        <v>672</v>
      </c>
      <c r="F97" s="538">
        <v>1</v>
      </c>
      <c r="G97" s="543" t="s">
        <v>1320</v>
      </c>
      <c r="H97" s="544" t="s">
        <v>733</v>
      </c>
      <c r="I97" s="544">
        <v>0.4</v>
      </c>
      <c r="J97" s="545" t="s">
        <v>672</v>
      </c>
      <c r="K97" s="543" t="s">
        <v>1126</v>
      </c>
      <c r="L97" s="533" t="s">
        <v>195</v>
      </c>
      <c r="M97" s="535" t="s">
        <v>187</v>
      </c>
      <c r="N97" s="535" t="s">
        <v>1232</v>
      </c>
      <c r="O97" s="587" t="s">
        <v>1161</v>
      </c>
      <c r="P97" s="587" t="s">
        <v>1161</v>
      </c>
      <c r="Q97" s="587" t="s">
        <v>1197</v>
      </c>
      <c r="R97" s="587" t="s">
        <v>1197</v>
      </c>
      <c r="S97" s="591">
        <v>10</v>
      </c>
      <c r="T97" s="591">
        <v>10</v>
      </c>
      <c r="U97" s="591">
        <v>10</v>
      </c>
      <c r="V97" s="591">
        <v>10</v>
      </c>
      <c r="W97" s="591">
        <v>10</v>
      </c>
      <c r="X97" s="587">
        <v>25</v>
      </c>
      <c r="Y97" s="591">
        <v>15</v>
      </c>
      <c r="Z97" s="587">
        <v>90</v>
      </c>
      <c r="AA97" s="587" t="s">
        <v>672</v>
      </c>
      <c r="AB97" s="587">
        <v>10</v>
      </c>
      <c r="AC97" s="632" t="s">
        <v>1013</v>
      </c>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2"/>
      <c r="CN97" s="62"/>
    </row>
    <row r="98" spans="1:92" s="452" customFormat="1" ht="216" customHeight="1" x14ac:dyDescent="0.3">
      <c r="A98" s="542" t="s">
        <v>544</v>
      </c>
      <c r="B98" s="542" t="s">
        <v>192</v>
      </c>
      <c r="C98" s="542" t="s">
        <v>547</v>
      </c>
      <c r="D98" s="543" t="s">
        <v>25</v>
      </c>
      <c r="E98" s="542" t="s">
        <v>672</v>
      </c>
      <c r="F98" s="538">
        <v>1</v>
      </c>
      <c r="G98" s="543" t="s">
        <v>1321</v>
      </c>
      <c r="H98" s="544" t="s">
        <v>733</v>
      </c>
      <c r="I98" s="544">
        <v>0.4</v>
      </c>
      <c r="J98" s="545" t="s">
        <v>672</v>
      </c>
      <c r="K98" s="543" t="s">
        <v>1126</v>
      </c>
      <c r="L98" s="533" t="s">
        <v>196</v>
      </c>
      <c r="M98" s="551" t="s">
        <v>197</v>
      </c>
      <c r="N98" s="535" t="s">
        <v>1322</v>
      </c>
      <c r="O98" s="587" t="s">
        <v>1161</v>
      </c>
      <c r="P98" s="587" t="s">
        <v>1161</v>
      </c>
      <c r="Q98" s="587" t="s">
        <v>1197</v>
      </c>
      <c r="R98" s="587" t="s">
        <v>1197</v>
      </c>
      <c r="S98" s="587">
        <v>10</v>
      </c>
      <c r="T98" s="587">
        <v>10</v>
      </c>
      <c r="U98" s="587">
        <v>10</v>
      </c>
      <c r="V98" s="587">
        <v>10</v>
      </c>
      <c r="W98" s="587">
        <v>10</v>
      </c>
      <c r="X98" s="587">
        <v>25</v>
      </c>
      <c r="Y98" s="587">
        <v>15</v>
      </c>
      <c r="Z98" s="587">
        <v>90</v>
      </c>
      <c r="AA98" s="587" t="s">
        <v>672</v>
      </c>
      <c r="AB98" s="587" t="s">
        <v>1202</v>
      </c>
      <c r="AC98" s="630" t="s">
        <v>1211</v>
      </c>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row>
    <row r="99" spans="1:92" s="62" customFormat="1" ht="254.25" customHeight="1" x14ac:dyDescent="0.3">
      <c r="A99" s="542" t="s">
        <v>198</v>
      </c>
      <c r="B99" s="542" t="s">
        <v>192</v>
      </c>
      <c r="C99" s="652" t="s">
        <v>550</v>
      </c>
      <c r="D99" s="652" t="s">
        <v>25</v>
      </c>
      <c r="E99" s="652" t="s">
        <v>672</v>
      </c>
      <c r="F99" s="538">
        <v>1</v>
      </c>
      <c r="G99" s="543" t="s">
        <v>1323</v>
      </c>
      <c r="H99" s="544" t="s">
        <v>728</v>
      </c>
      <c r="I99" s="544">
        <v>0.3</v>
      </c>
      <c r="J99" s="654" t="s">
        <v>672</v>
      </c>
      <c r="K99" s="652" t="s">
        <v>1126</v>
      </c>
      <c r="L99" s="533" t="s">
        <v>199</v>
      </c>
      <c r="M99" s="535" t="s">
        <v>187</v>
      </c>
      <c r="N99" s="535" t="s">
        <v>1232</v>
      </c>
      <c r="O99" s="690" t="s">
        <v>1161</v>
      </c>
      <c r="P99" s="690" t="s">
        <v>1161</v>
      </c>
      <c r="Q99" s="690" t="s">
        <v>1197</v>
      </c>
      <c r="R99" s="690" t="s">
        <v>1197</v>
      </c>
      <c r="S99" s="587">
        <v>10</v>
      </c>
      <c r="T99" s="587">
        <v>10</v>
      </c>
      <c r="U99" s="587">
        <v>10</v>
      </c>
      <c r="V99" s="587">
        <v>10</v>
      </c>
      <c r="W99" s="587">
        <v>10</v>
      </c>
      <c r="X99" s="587">
        <v>15</v>
      </c>
      <c r="Y99" s="587">
        <v>15</v>
      </c>
      <c r="Z99" s="587">
        <v>80</v>
      </c>
      <c r="AA99" s="587" t="s">
        <v>1191</v>
      </c>
      <c r="AB99" s="587">
        <v>10</v>
      </c>
      <c r="AC99" s="632" t="s">
        <v>1013</v>
      </c>
    </row>
    <row r="100" spans="1:92" ht="229.5" customHeight="1" x14ac:dyDescent="0.3">
      <c r="A100" s="542" t="s">
        <v>198</v>
      </c>
      <c r="B100" s="542" t="s">
        <v>192</v>
      </c>
      <c r="C100" s="653"/>
      <c r="D100" s="653"/>
      <c r="E100" s="653"/>
      <c r="F100" s="538">
        <v>2</v>
      </c>
      <c r="G100" s="543" t="s">
        <v>1324</v>
      </c>
      <c r="H100" s="544" t="s">
        <v>714</v>
      </c>
      <c r="I100" s="544">
        <v>0.3</v>
      </c>
      <c r="J100" s="655"/>
      <c r="K100" s="653"/>
      <c r="L100" s="533" t="s">
        <v>200</v>
      </c>
      <c r="M100" s="535" t="s">
        <v>187</v>
      </c>
      <c r="N100" s="535" t="s">
        <v>1232</v>
      </c>
      <c r="O100" s="692"/>
      <c r="P100" s="692"/>
      <c r="Q100" s="692"/>
      <c r="R100" s="692"/>
      <c r="S100" s="591">
        <v>10</v>
      </c>
      <c r="T100" s="591">
        <v>10</v>
      </c>
      <c r="U100" s="591">
        <v>10</v>
      </c>
      <c r="V100" s="591">
        <v>10</v>
      </c>
      <c r="W100" s="591">
        <v>10</v>
      </c>
      <c r="X100" s="587">
        <v>15</v>
      </c>
      <c r="Y100" s="591">
        <v>15</v>
      </c>
      <c r="Z100" s="587">
        <v>80</v>
      </c>
      <c r="AA100" s="587" t="s">
        <v>1191</v>
      </c>
      <c r="AB100" s="587">
        <v>10</v>
      </c>
      <c r="AC100" s="632" t="s">
        <v>1013</v>
      </c>
    </row>
    <row r="101" spans="1:92" ht="252.75" customHeight="1" x14ac:dyDescent="0.3">
      <c r="A101" s="542" t="s">
        <v>551</v>
      </c>
      <c r="B101" s="599" t="s">
        <v>201</v>
      </c>
      <c r="C101" s="542" t="s">
        <v>554</v>
      </c>
      <c r="D101" s="543" t="s">
        <v>25</v>
      </c>
      <c r="E101" s="542" t="s">
        <v>687</v>
      </c>
      <c r="F101" s="538">
        <v>1</v>
      </c>
      <c r="G101" s="543" t="s">
        <v>1325</v>
      </c>
      <c r="H101" s="544" t="s">
        <v>915</v>
      </c>
      <c r="I101" s="544">
        <v>0.4</v>
      </c>
      <c r="J101" s="545" t="s">
        <v>687</v>
      </c>
      <c r="K101" s="543" t="s">
        <v>1126</v>
      </c>
      <c r="L101" s="607" t="s">
        <v>202</v>
      </c>
      <c r="M101" s="602" t="s">
        <v>187</v>
      </c>
      <c r="N101" s="600" t="s">
        <v>1326</v>
      </c>
      <c r="O101" s="587" t="s">
        <v>1161</v>
      </c>
      <c r="P101" s="587" t="s">
        <v>1161</v>
      </c>
      <c r="Q101" s="587" t="s">
        <v>1197</v>
      </c>
      <c r="R101" s="587" t="s">
        <v>1197</v>
      </c>
      <c r="S101" s="587">
        <v>10</v>
      </c>
      <c r="T101" s="587">
        <v>10</v>
      </c>
      <c r="U101" s="587">
        <v>10</v>
      </c>
      <c r="V101" s="587">
        <v>10</v>
      </c>
      <c r="W101" s="587">
        <v>10</v>
      </c>
      <c r="X101" s="587">
        <v>25</v>
      </c>
      <c r="Y101" s="587">
        <v>15</v>
      </c>
      <c r="Z101" s="587">
        <v>90</v>
      </c>
      <c r="AA101" s="587" t="s">
        <v>672</v>
      </c>
      <c r="AB101" s="587">
        <v>10</v>
      </c>
      <c r="AC101" s="632" t="s">
        <v>1013</v>
      </c>
    </row>
    <row r="102" spans="1:92" ht="224.25" customHeight="1" x14ac:dyDescent="0.3">
      <c r="A102" s="542" t="s">
        <v>555</v>
      </c>
      <c r="B102" s="599" t="s">
        <v>201</v>
      </c>
      <c r="C102" s="542" t="s">
        <v>557</v>
      </c>
      <c r="D102" s="543" t="s">
        <v>25</v>
      </c>
      <c r="E102" s="542" t="s">
        <v>687</v>
      </c>
      <c r="F102" s="538">
        <v>1</v>
      </c>
      <c r="G102" s="543" t="s">
        <v>1327</v>
      </c>
      <c r="H102" s="544" t="s">
        <v>724</v>
      </c>
      <c r="I102" s="544">
        <v>0.3</v>
      </c>
      <c r="J102" s="545" t="s">
        <v>687</v>
      </c>
      <c r="K102" s="543" t="s">
        <v>1126</v>
      </c>
      <c r="L102" s="607" t="s">
        <v>203</v>
      </c>
      <c r="M102" s="602" t="s">
        <v>187</v>
      </c>
      <c r="N102" s="600" t="s">
        <v>1328</v>
      </c>
      <c r="O102" s="587" t="s">
        <v>1161</v>
      </c>
      <c r="P102" s="587" t="s">
        <v>1161</v>
      </c>
      <c r="Q102" s="587" t="s">
        <v>1197</v>
      </c>
      <c r="R102" s="587" t="s">
        <v>1197</v>
      </c>
      <c r="S102" s="587">
        <v>10</v>
      </c>
      <c r="T102" s="587">
        <v>10</v>
      </c>
      <c r="U102" s="587">
        <v>10</v>
      </c>
      <c r="V102" s="587">
        <v>10</v>
      </c>
      <c r="W102" s="587">
        <v>10</v>
      </c>
      <c r="X102" s="587">
        <v>15</v>
      </c>
      <c r="Y102" s="587">
        <v>15</v>
      </c>
      <c r="Z102" s="587">
        <v>80</v>
      </c>
      <c r="AA102" s="587" t="s">
        <v>1191</v>
      </c>
      <c r="AB102" s="587">
        <v>10</v>
      </c>
      <c r="AC102" s="632" t="s">
        <v>1013</v>
      </c>
    </row>
    <row r="103" spans="1:92" ht="237" customHeight="1" x14ac:dyDescent="0.3">
      <c r="A103" s="542" t="s">
        <v>204</v>
      </c>
      <c r="B103" s="542" t="s">
        <v>201</v>
      </c>
      <c r="C103" s="652" t="s">
        <v>560</v>
      </c>
      <c r="D103" s="652" t="s">
        <v>25</v>
      </c>
      <c r="E103" s="652" t="s">
        <v>687</v>
      </c>
      <c r="F103" s="538">
        <v>1</v>
      </c>
      <c r="G103" s="543" t="s">
        <v>1329</v>
      </c>
      <c r="H103" s="544" t="s">
        <v>720</v>
      </c>
      <c r="I103" s="544">
        <v>0.4</v>
      </c>
      <c r="J103" s="654" t="s">
        <v>687</v>
      </c>
      <c r="K103" s="652" t="s">
        <v>1126</v>
      </c>
      <c r="L103" s="623" t="s">
        <v>205</v>
      </c>
      <c r="M103" s="624" t="s">
        <v>187</v>
      </c>
      <c r="N103" s="625" t="s">
        <v>1330</v>
      </c>
      <c r="O103" s="690" t="s">
        <v>1161</v>
      </c>
      <c r="P103" s="690" t="s">
        <v>1161</v>
      </c>
      <c r="Q103" s="690" t="s">
        <v>1197</v>
      </c>
      <c r="R103" s="690" t="s">
        <v>1197</v>
      </c>
      <c r="S103" s="591">
        <v>10</v>
      </c>
      <c r="T103" s="591">
        <v>10</v>
      </c>
      <c r="U103" s="591">
        <v>10</v>
      </c>
      <c r="V103" s="591">
        <v>10</v>
      </c>
      <c r="W103" s="591">
        <v>10</v>
      </c>
      <c r="X103" s="587">
        <v>25</v>
      </c>
      <c r="Y103" s="591">
        <v>15</v>
      </c>
      <c r="Z103" s="587">
        <v>90</v>
      </c>
      <c r="AA103" s="587" t="s">
        <v>672</v>
      </c>
      <c r="AB103" s="587">
        <v>10</v>
      </c>
      <c r="AC103" s="632" t="s">
        <v>1013</v>
      </c>
    </row>
    <row r="104" spans="1:92" ht="188.25" customHeight="1" x14ac:dyDescent="0.3">
      <c r="A104" s="542" t="s">
        <v>204</v>
      </c>
      <c r="B104" s="542" t="s">
        <v>201</v>
      </c>
      <c r="C104" s="653"/>
      <c r="D104" s="653"/>
      <c r="E104" s="653"/>
      <c r="F104" s="538">
        <v>2</v>
      </c>
      <c r="G104" s="543" t="s">
        <v>1331</v>
      </c>
      <c r="H104" s="544" t="s">
        <v>724</v>
      </c>
      <c r="I104" s="544">
        <v>0.4</v>
      </c>
      <c r="J104" s="655"/>
      <c r="K104" s="653"/>
      <c r="L104" s="533" t="s">
        <v>206</v>
      </c>
      <c r="M104" s="535" t="s">
        <v>187</v>
      </c>
      <c r="N104" s="606" t="s">
        <v>1380</v>
      </c>
      <c r="O104" s="692"/>
      <c r="P104" s="692"/>
      <c r="Q104" s="692"/>
      <c r="R104" s="692"/>
      <c r="S104" s="587">
        <v>10</v>
      </c>
      <c r="T104" s="587">
        <v>10</v>
      </c>
      <c r="U104" s="587">
        <v>10</v>
      </c>
      <c r="V104" s="587">
        <v>10</v>
      </c>
      <c r="W104" s="587">
        <v>10</v>
      </c>
      <c r="X104" s="587">
        <v>25</v>
      </c>
      <c r="Y104" s="587">
        <v>15</v>
      </c>
      <c r="Z104" s="587">
        <v>90</v>
      </c>
      <c r="AA104" s="587" t="s">
        <v>672</v>
      </c>
      <c r="AB104" s="587">
        <v>5</v>
      </c>
      <c r="AC104" s="632" t="s">
        <v>672</v>
      </c>
    </row>
    <row r="105" spans="1:92" ht="188.25" customHeight="1" x14ac:dyDescent="0.3">
      <c r="A105" s="542" t="s">
        <v>207</v>
      </c>
      <c r="B105" s="542" t="s">
        <v>201</v>
      </c>
      <c r="C105" s="652" t="s">
        <v>563</v>
      </c>
      <c r="D105" s="652" t="s">
        <v>25</v>
      </c>
      <c r="E105" s="652" t="s">
        <v>687</v>
      </c>
      <c r="F105" s="538">
        <v>1</v>
      </c>
      <c r="G105" s="543" t="s">
        <v>1332</v>
      </c>
      <c r="H105" s="544" t="s">
        <v>728</v>
      </c>
      <c r="I105" s="544">
        <v>0.4</v>
      </c>
      <c r="J105" s="654" t="s">
        <v>687</v>
      </c>
      <c r="K105" s="652" t="s">
        <v>1126</v>
      </c>
      <c r="L105" s="533" t="s">
        <v>208</v>
      </c>
      <c r="M105" s="535" t="s">
        <v>144</v>
      </c>
      <c r="N105" s="625" t="s">
        <v>1330</v>
      </c>
      <c r="O105" s="690" t="s">
        <v>1161</v>
      </c>
      <c r="P105" s="690" t="s">
        <v>1161</v>
      </c>
      <c r="Q105" s="690" t="s">
        <v>1197</v>
      </c>
      <c r="R105" s="690" t="s">
        <v>1197</v>
      </c>
      <c r="S105" s="587">
        <v>10</v>
      </c>
      <c r="T105" s="587">
        <v>10</v>
      </c>
      <c r="U105" s="587">
        <v>10</v>
      </c>
      <c r="V105" s="587">
        <v>10</v>
      </c>
      <c r="W105" s="587">
        <v>10</v>
      </c>
      <c r="X105" s="587">
        <v>25</v>
      </c>
      <c r="Y105" s="587">
        <v>15</v>
      </c>
      <c r="Z105" s="587">
        <v>90</v>
      </c>
      <c r="AA105" s="587" t="s">
        <v>672</v>
      </c>
      <c r="AB105" s="587">
        <v>10</v>
      </c>
      <c r="AC105" s="632" t="s">
        <v>1013</v>
      </c>
    </row>
    <row r="106" spans="1:92" ht="188.25" customHeight="1" x14ac:dyDescent="0.3">
      <c r="A106" s="542" t="s">
        <v>207</v>
      </c>
      <c r="B106" s="542" t="s">
        <v>201</v>
      </c>
      <c r="C106" s="653"/>
      <c r="D106" s="653"/>
      <c r="E106" s="653"/>
      <c r="F106" s="538">
        <v>2</v>
      </c>
      <c r="G106" s="543" t="s">
        <v>1333</v>
      </c>
      <c r="H106" s="544" t="s">
        <v>720</v>
      </c>
      <c r="I106" s="544">
        <v>0.4</v>
      </c>
      <c r="J106" s="655"/>
      <c r="K106" s="653"/>
      <c r="L106" s="533" t="s">
        <v>209</v>
      </c>
      <c r="M106" s="535" t="s">
        <v>144</v>
      </c>
      <c r="N106" s="625" t="s">
        <v>1330</v>
      </c>
      <c r="O106" s="692"/>
      <c r="P106" s="692"/>
      <c r="Q106" s="692"/>
      <c r="R106" s="692"/>
      <c r="S106" s="591">
        <v>10</v>
      </c>
      <c r="T106" s="591">
        <v>10</v>
      </c>
      <c r="U106" s="591">
        <v>10</v>
      </c>
      <c r="V106" s="591">
        <v>10</v>
      </c>
      <c r="W106" s="591">
        <v>10</v>
      </c>
      <c r="X106" s="587">
        <v>25</v>
      </c>
      <c r="Y106" s="591">
        <v>15</v>
      </c>
      <c r="Z106" s="587">
        <v>90</v>
      </c>
      <c r="AA106" s="587" t="s">
        <v>672</v>
      </c>
      <c r="AB106" s="587">
        <v>10</v>
      </c>
      <c r="AC106" s="632" t="s">
        <v>1013</v>
      </c>
    </row>
    <row r="107" spans="1:92" ht="188.25" customHeight="1" x14ac:dyDescent="0.3">
      <c r="A107" s="542" t="s">
        <v>210</v>
      </c>
      <c r="B107" s="542" t="s">
        <v>201</v>
      </c>
      <c r="C107" s="652" t="s">
        <v>566</v>
      </c>
      <c r="D107" s="652" t="s">
        <v>25</v>
      </c>
      <c r="E107" s="652" t="s">
        <v>687</v>
      </c>
      <c r="F107" s="538">
        <v>1</v>
      </c>
      <c r="G107" s="543" t="s">
        <v>1334</v>
      </c>
      <c r="H107" s="544" t="s">
        <v>724</v>
      </c>
      <c r="I107" s="544">
        <v>0.4</v>
      </c>
      <c r="J107" s="654" t="s">
        <v>687</v>
      </c>
      <c r="K107" s="652" t="s">
        <v>1126</v>
      </c>
      <c r="L107" s="533" t="s">
        <v>211</v>
      </c>
      <c r="M107" s="535" t="s">
        <v>212</v>
      </c>
      <c r="N107" s="595" t="s">
        <v>1381</v>
      </c>
      <c r="O107" s="690" t="s">
        <v>1161</v>
      </c>
      <c r="P107" s="690" t="s">
        <v>1161</v>
      </c>
      <c r="Q107" s="690" t="s">
        <v>1197</v>
      </c>
      <c r="R107" s="690" t="s">
        <v>1197</v>
      </c>
      <c r="S107" s="587">
        <v>10</v>
      </c>
      <c r="T107" s="587">
        <v>10</v>
      </c>
      <c r="U107" s="587">
        <v>10</v>
      </c>
      <c r="V107" s="587">
        <v>10</v>
      </c>
      <c r="W107" s="587">
        <v>10</v>
      </c>
      <c r="X107" s="587">
        <v>25</v>
      </c>
      <c r="Y107" s="587">
        <v>15</v>
      </c>
      <c r="Z107" s="587">
        <v>90</v>
      </c>
      <c r="AA107" s="587" t="s">
        <v>672</v>
      </c>
      <c r="AB107" s="587">
        <v>10</v>
      </c>
      <c r="AC107" s="632" t="s">
        <v>1013</v>
      </c>
    </row>
    <row r="108" spans="1:92" ht="188.25" customHeight="1" x14ac:dyDescent="0.3">
      <c r="A108" s="542" t="s">
        <v>210</v>
      </c>
      <c r="B108" s="542" t="s">
        <v>201</v>
      </c>
      <c r="C108" s="653"/>
      <c r="D108" s="653"/>
      <c r="E108" s="653"/>
      <c r="F108" s="538">
        <v>2</v>
      </c>
      <c r="G108" s="543" t="s">
        <v>1335</v>
      </c>
      <c r="H108" s="544" t="s">
        <v>724</v>
      </c>
      <c r="I108" s="544">
        <v>0.4</v>
      </c>
      <c r="J108" s="655"/>
      <c r="K108" s="653"/>
      <c r="L108" s="533" t="s">
        <v>213</v>
      </c>
      <c r="M108" s="535" t="s">
        <v>214</v>
      </c>
      <c r="N108" s="595" t="s">
        <v>1382</v>
      </c>
      <c r="O108" s="692"/>
      <c r="P108" s="692"/>
      <c r="Q108" s="692"/>
      <c r="R108" s="692"/>
      <c r="S108" s="587">
        <v>10</v>
      </c>
      <c r="T108" s="587">
        <v>10</v>
      </c>
      <c r="U108" s="587">
        <v>10</v>
      </c>
      <c r="V108" s="587">
        <v>10</v>
      </c>
      <c r="W108" s="587">
        <v>10</v>
      </c>
      <c r="X108" s="587">
        <v>25</v>
      </c>
      <c r="Y108" s="587">
        <v>15</v>
      </c>
      <c r="Z108" s="587">
        <v>90</v>
      </c>
      <c r="AA108" s="587" t="s">
        <v>672</v>
      </c>
      <c r="AB108" s="587">
        <v>10</v>
      </c>
      <c r="AC108" s="632" t="s">
        <v>1013</v>
      </c>
    </row>
    <row r="109" spans="1:92" ht="188.25" customHeight="1" x14ac:dyDescent="0.3">
      <c r="A109" s="542" t="s">
        <v>567</v>
      </c>
      <c r="B109" s="542" t="s">
        <v>215</v>
      </c>
      <c r="C109" s="542" t="s">
        <v>570</v>
      </c>
      <c r="D109" s="543" t="s">
        <v>25</v>
      </c>
      <c r="E109" s="542" t="s">
        <v>687</v>
      </c>
      <c r="F109" s="538">
        <v>1</v>
      </c>
      <c r="G109" s="543" t="s">
        <v>1336</v>
      </c>
      <c r="H109" s="544" t="s">
        <v>720</v>
      </c>
      <c r="I109" s="544">
        <v>0.4</v>
      </c>
      <c r="J109" s="545" t="s">
        <v>672</v>
      </c>
      <c r="K109" s="543" t="s">
        <v>1126</v>
      </c>
      <c r="L109" s="533" t="s">
        <v>216</v>
      </c>
      <c r="M109" s="535" t="s">
        <v>217</v>
      </c>
      <c r="N109" s="606" t="s">
        <v>1337</v>
      </c>
      <c r="O109" s="587" t="s">
        <v>1161</v>
      </c>
      <c r="P109" s="587" t="s">
        <v>1161</v>
      </c>
      <c r="Q109" s="587" t="s">
        <v>1197</v>
      </c>
      <c r="R109" s="587" t="s">
        <v>1197</v>
      </c>
      <c r="S109" s="591">
        <v>10</v>
      </c>
      <c r="T109" s="591">
        <v>10</v>
      </c>
      <c r="U109" s="591">
        <v>10</v>
      </c>
      <c r="V109" s="591">
        <v>10</v>
      </c>
      <c r="W109" s="591">
        <v>10</v>
      </c>
      <c r="X109" s="587">
        <v>25</v>
      </c>
      <c r="Y109" s="591">
        <v>15</v>
      </c>
      <c r="Z109" s="587">
        <v>90</v>
      </c>
      <c r="AA109" s="587" t="s">
        <v>672</v>
      </c>
      <c r="AB109" s="587">
        <v>5</v>
      </c>
      <c r="AC109" s="632" t="s">
        <v>672</v>
      </c>
    </row>
    <row r="110" spans="1:92" ht="237" customHeight="1" x14ac:dyDescent="0.3">
      <c r="A110" s="542" t="s">
        <v>571</v>
      </c>
      <c r="B110" s="542" t="s">
        <v>215</v>
      </c>
      <c r="C110" s="542" t="s">
        <v>574</v>
      </c>
      <c r="D110" s="543" t="s">
        <v>25</v>
      </c>
      <c r="E110" s="542" t="s">
        <v>672</v>
      </c>
      <c r="F110" s="538">
        <v>1</v>
      </c>
      <c r="G110" s="543" t="s">
        <v>1338</v>
      </c>
      <c r="H110" s="544" t="s">
        <v>933</v>
      </c>
      <c r="I110" s="544">
        <v>0.4</v>
      </c>
      <c r="J110" s="545" t="s">
        <v>672</v>
      </c>
      <c r="K110" s="543" t="s">
        <v>1126</v>
      </c>
      <c r="L110" s="533" t="s">
        <v>218</v>
      </c>
      <c r="M110" s="535" t="s">
        <v>219</v>
      </c>
      <c r="N110" s="535" t="s">
        <v>1232</v>
      </c>
      <c r="O110" s="587" t="s">
        <v>1161</v>
      </c>
      <c r="P110" s="587" t="s">
        <v>1161</v>
      </c>
      <c r="Q110" s="587" t="s">
        <v>1197</v>
      </c>
      <c r="R110" s="587" t="s">
        <v>1197</v>
      </c>
      <c r="S110" s="587">
        <v>10</v>
      </c>
      <c r="T110" s="587">
        <v>10</v>
      </c>
      <c r="U110" s="587">
        <v>10</v>
      </c>
      <c r="V110" s="587">
        <v>10</v>
      </c>
      <c r="W110" s="587">
        <v>10</v>
      </c>
      <c r="X110" s="587">
        <v>25</v>
      </c>
      <c r="Y110" s="587">
        <v>15</v>
      </c>
      <c r="Z110" s="587">
        <v>90</v>
      </c>
      <c r="AA110" s="587" t="s">
        <v>672</v>
      </c>
      <c r="AB110" s="587">
        <v>10</v>
      </c>
      <c r="AC110" s="632" t="s">
        <v>1013</v>
      </c>
    </row>
    <row r="111" spans="1:92" ht="255.75" customHeight="1" x14ac:dyDescent="0.3">
      <c r="A111" s="542" t="s">
        <v>575</v>
      </c>
      <c r="B111" s="542" t="s">
        <v>215</v>
      </c>
      <c r="C111" s="542" t="s">
        <v>578</v>
      </c>
      <c r="D111" s="543" t="s">
        <v>25</v>
      </c>
      <c r="E111" s="542" t="s">
        <v>672</v>
      </c>
      <c r="F111" s="538">
        <v>1</v>
      </c>
      <c r="G111" s="543" t="s">
        <v>1339</v>
      </c>
      <c r="H111" s="544" t="s">
        <v>724</v>
      </c>
      <c r="I111" s="544">
        <v>0.4</v>
      </c>
      <c r="J111" s="545" t="s">
        <v>672</v>
      </c>
      <c r="K111" s="543" t="s">
        <v>1126</v>
      </c>
      <c r="L111" s="533" t="s">
        <v>220</v>
      </c>
      <c r="M111" s="535" t="s">
        <v>221</v>
      </c>
      <c r="N111" s="606" t="s">
        <v>1383</v>
      </c>
      <c r="O111" s="587" t="s">
        <v>1161</v>
      </c>
      <c r="P111" s="587" t="s">
        <v>1161</v>
      </c>
      <c r="Q111" s="587" t="s">
        <v>1197</v>
      </c>
      <c r="R111" s="587" t="s">
        <v>1197</v>
      </c>
      <c r="S111" s="587">
        <v>10</v>
      </c>
      <c r="T111" s="587">
        <v>10</v>
      </c>
      <c r="U111" s="587">
        <v>10</v>
      </c>
      <c r="V111" s="587">
        <v>10</v>
      </c>
      <c r="W111" s="587">
        <v>10</v>
      </c>
      <c r="X111" s="587">
        <v>25</v>
      </c>
      <c r="Y111" s="587">
        <v>15</v>
      </c>
      <c r="Z111" s="587">
        <v>90</v>
      </c>
      <c r="AA111" s="587" t="s">
        <v>672</v>
      </c>
      <c r="AB111" s="587">
        <v>5</v>
      </c>
      <c r="AC111" s="632" t="s">
        <v>672</v>
      </c>
    </row>
    <row r="112" spans="1:92" ht="188.25" customHeight="1" x14ac:dyDescent="0.3">
      <c r="A112" s="542" t="s">
        <v>222</v>
      </c>
      <c r="B112" s="542" t="s">
        <v>215</v>
      </c>
      <c r="C112" s="652" t="s">
        <v>581</v>
      </c>
      <c r="D112" s="652" t="s">
        <v>25</v>
      </c>
      <c r="E112" s="652" t="s">
        <v>672</v>
      </c>
      <c r="F112" s="538">
        <v>1</v>
      </c>
      <c r="G112" s="543" t="s">
        <v>1340</v>
      </c>
      <c r="H112" s="544" t="s">
        <v>720</v>
      </c>
      <c r="I112" s="544">
        <v>0.4</v>
      </c>
      <c r="J112" s="654" t="s">
        <v>672</v>
      </c>
      <c r="K112" s="652" t="s">
        <v>1126</v>
      </c>
      <c r="L112" s="533" t="s">
        <v>223</v>
      </c>
      <c r="M112" s="535" t="s">
        <v>224</v>
      </c>
      <c r="N112" s="595" t="s">
        <v>1232</v>
      </c>
      <c r="O112" s="690" t="s">
        <v>1161</v>
      </c>
      <c r="P112" s="690" t="s">
        <v>1161</v>
      </c>
      <c r="Q112" s="690" t="s">
        <v>1197</v>
      </c>
      <c r="R112" s="690" t="s">
        <v>1197</v>
      </c>
      <c r="S112" s="591">
        <v>10</v>
      </c>
      <c r="T112" s="591">
        <v>10</v>
      </c>
      <c r="U112" s="591">
        <v>10</v>
      </c>
      <c r="V112" s="591">
        <v>10</v>
      </c>
      <c r="W112" s="591">
        <v>10</v>
      </c>
      <c r="X112" s="587">
        <v>25</v>
      </c>
      <c r="Y112" s="591">
        <v>15</v>
      </c>
      <c r="Z112" s="587">
        <v>90</v>
      </c>
      <c r="AA112" s="587" t="s">
        <v>672</v>
      </c>
      <c r="AB112" s="587">
        <v>10</v>
      </c>
      <c r="AC112" s="632" t="s">
        <v>1013</v>
      </c>
    </row>
    <row r="113" spans="1:29" ht="261.75" customHeight="1" x14ac:dyDescent="0.3">
      <c r="A113" s="542" t="s">
        <v>222</v>
      </c>
      <c r="B113" s="542" t="s">
        <v>215</v>
      </c>
      <c r="C113" s="653"/>
      <c r="D113" s="653"/>
      <c r="E113" s="653"/>
      <c r="F113" s="538">
        <v>2</v>
      </c>
      <c r="G113" s="543" t="s">
        <v>1341</v>
      </c>
      <c r="H113" s="544" t="s">
        <v>720</v>
      </c>
      <c r="I113" s="544">
        <v>0.4</v>
      </c>
      <c r="J113" s="655"/>
      <c r="K113" s="653"/>
      <c r="L113" s="533" t="s">
        <v>225</v>
      </c>
      <c r="M113" s="533" t="s">
        <v>226</v>
      </c>
      <c r="N113" s="594" t="s">
        <v>1342</v>
      </c>
      <c r="O113" s="692"/>
      <c r="P113" s="692"/>
      <c r="Q113" s="692"/>
      <c r="R113" s="692"/>
      <c r="S113" s="587">
        <v>10</v>
      </c>
      <c r="T113" s="587">
        <v>10</v>
      </c>
      <c r="U113" s="587">
        <v>10</v>
      </c>
      <c r="V113" s="587">
        <v>10</v>
      </c>
      <c r="W113" s="587">
        <v>10</v>
      </c>
      <c r="X113" s="587">
        <v>25</v>
      </c>
      <c r="Y113" s="587">
        <v>15</v>
      </c>
      <c r="Z113" s="587">
        <v>90</v>
      </c>
      <c r="AA113" s="587" t="s">
        <v>672</v>
      </c>
      <c r="AB113" s="587" t="s">
        <v>1202</v>
      </c>
      <c r="AC113" s="630" t="s">
        <v>1211</v>
      </c>
    </row>
    <row r="114" spans="1:29" ht="188.25" customHeight="1" x14ac:dyDescent="0.3">
      <c r="A114" s="542" t="s">
        <v>582</v>
      </c>
      <c r="B114" s="542" t="s">
        <v>215</v>
      </c>
      <c r="C114" s="542" t="s">
        <v>585</v>
      </c>
      <c r="D114" s="543" t="s">
        <v>25</v>
      </c>
      <c r="E114" s="542" t="s">
        <v>672</v>
      </c>
      <c r="F114" s="538">
        <v>1</v>
      </c>
      <c r="G114" s="543" t="s">
        <v>1343</v>
      </c>
      <c r="H114" s="544" t="s">
        <v>778</v>
      </c>
      <c r="I114" s="544">
        <v>0.4</v>
      </c>
      <c r="J114" s="545" t="s">
        <v>672</v>
      </c>
      <c r="K114" s="543" t="s">
        <v>1126</v>
      </c>
      <c r="L114" s="533" t="s">
        <v>227</v>
      </c>
      <c r="M114" s="533" t="s">
        <v>224</v>
      </c>
      <c r="N114" s="596" t="s">
        <v>1232</v>
      </c>
      <c r="O114" s="587" t="s">
        <v>1161</v>
      </c>
      <c r="P114" s="587" t="s">
        <v>1161</v>
      </c>
      <c r="Q114" s="587" t="s">
        <v>1197</v>
      </c>
      <c r="R114" s="587" t="s">
        <v>1197</v>
      </c>
      <c r="S114" s="587">
        <v>10</v>
      </c>
      <c r="T114" s="587">
        <v>10</v>
      </c>
      <c r="U114" s="587">
        <v>10</v>
      </c>
      <c r="V114" s="587">
        <v>10</v>
      </c>
      <c r="W114" s="587">
        <v>10</v>
      </c>
      <c r="X114" s="587">
        <v>25</v>
      </c>
      <c r="Y114" s="587">
        <v>15</v>
      </c>
      <c r="Z114" s="587">
        <v>90</v>
      </c>
      <c r="AA114" s="587" t="s">
        <v>672</v>
      </c>
      <c r="AB114" s="587">
        <v>10</v>
      </c>
      <c r="AC114" s="632" t="s">
        <v>1013</v>
      </c>
    </row>
    <row r="115" spans="1:29" ht="188.25" customHeight="1" x14ac:dyDescent="0.3">
      <c r="A115" s="542" t="s">
        <v>586</v>
      </c>
      <c r="B115" s="542" t="s">
        <v>215</v>
      </c>
      <c r="C115" s="542" t="s">
        <v>589</v>
      </c>
      <c r="D115" s="543" t="s">
        <v>25</v>
      </c>
      <c r="E115" s="542" t="s">
        <v>672</v>
      </c>
      <c r="F115" s="538">
        <v>1</v>
      </c>
      <c r="G115" s="543" t="s">
        <v>1344</v>
      </c>
      <c r="H115" s="544" t="s">
        <v>720</v>
      </c>
      <c r="I115" s="544">
        <v>0.4</v>
      </c>
      <c r="J115" s="545" t="s">
        <v>672</v>
      </c>
      <c r="K115" s="543" t="s">
        <v>1126</v>
      </c>
      <c r="L115" s="533" t="s">
        <v>228</v>
      </c>
      <c r="M115" s="533" t="s">
        <v>144</v>
      </c>
      <c r="N115" s="596" t="s">
        <v>1232</v>
      </c>
      <c r="O115" s="587" t="s">
        <v>1161</v>
      </c>
      <c r="P115" s="587" t="s">
        <v>1161</v>
      </c>
      <c r="Q115" s="587" t="s">
        <v>1197</v>
      </c>
      <c r="R115" s="587" t="s">
        <v>1197</v>
      </c>
      <c r="S115" s="591">
        <v>10</v>
      </c>
      <c r="T115" s="591">
        <v>10</v>
      </c>
      <c r="U115" s="591">
        <v>10</v>
      </c>
      <c r="V115" s="591">
        <v>10</v>
      </c>
      <c r="W115" s="591">
        <v>10</v>
      </c>
      <c r="X115" s="587">
        <v>25</v>
      </c>
      <c r="Y115" s="591">
        <v>15</v>
      </c>
      <c r="Z115" s="587">
        <v>90</v>
      </c>
      <c r="AA115" s="587" t="s">
        <v>672</v>
      </c>
      <c r="AB115" s="587">
        <v>10</v>
      </c>
      <c r="AC115" s="632" t="s">
        <v>1013</v>
      </c>
    </row>
    <row r="116" spans="1:29" ht="188.25" customHeight="1" x14ac:dyDescent="0.3">
      <c r="A116" s="542" t="s">
        <v>590</v>
      </c>
      <c r="B116" s="542" t="s">
        <v>215</v>
      </c>
      <c r="C116" s="542" t="s">
        <v>593</v>
      </c>
      <c r="D116" s="543" t="s">
        <v>25</v>
      </c>
      <c r="E116" s="542" t="s">
        <v>687</v>
      </c>
      <c r="F116" s="538">
        <v>1</v>
      </c>
      <c r="G116" s="543" t="s">
        <v>1345</v>
      </c>
      <c r="H116" s="544" t="s">
        <v>724</v>
      </c>
      <c r="I116" s="544">
        <v>0.4</v>
      </c>
      <c r="J116" s="545" t="s">
        <v>687</v>
      </c>
      <c r="K116" s="543" t="s">
        <v>1126</v>
      </c>
      <c r="L116" s="533" t="s">
        <v>229</v>
      </c>
      <c r="M116" s="533" t="s">
        <v>230</v>
      </c>
      <c r="N116" s="596" t="s">
        <v>1232</v>
      </c>
      <c r="O116" s="587" t="s">
        <v>1161</v>
      </c>
      <c r="P116" s="587" t="s">
        <v>1161</v>
      </c>
      <c r="Q116" s="587" t="s">
        <v>1197</v>
      </c>
      <c r="R116" s="587" t="s">
        <v>1197</v>
      </c>
      <c r="S116" s="587">
        <v>10</v>
      </c>
      <c r="T116" s="587">
        <v>10</v>
      </c>
      <c r="U116" s="587">
        <v>10</v>
      </c>
      <c r="V116" s="587">
        <v>10</v>
      </c>
      <c r="W116" s="587">
        <v>10</v>
      </c>
      <c r="X116" s="587">
        <v>25</v>
      </c>
      <c r="Y116" s="587">
        <v>15</v>
      </c>
      <c r="Z116" s="587">
        <v>90</v>
      </c>
      <c r="AA116" s="587" t="s">
        <v>672</v>
      </c>
      <c r="AB116" s="587">
        <v>10</v>
      </c>
      <c r="AC116" s="632" t="s">
        <v>1013</v>
      </c>
    </row>
    <row r="117" spans="1:29" ht="211.5" customHeight="1" x14ac:dyDescent="0.3">
      <c r="A117" s="542" t="s">
        <v>594</v>
      </c>
      <c r="B117" s="542" t="s">
        <v>215</v>
      </c>
      <c r="C117" s="542" t="s">
        <v>597</v>
      </c>
      <c r="D117" s="543" t="s">
        <v>25</v>
      </c>
      <c r="E117" s="542" t="s">
        <v>687</v>
      </c>
      <c r="F117" s="538">
        <v>1</v>
      </c>
      <c r="G117" s="543" t="s">
        <v>1346</v>
      </c>
      <c r="H117" s="544" t="s">
        <v>724</v>
      </c>
      <c r="I117" s="544">
        <v>0.4</v>
      </c>
      <c r="J117" s="545" t="s">
        <v>687</v>
      </c>
      <c r="K117" s="543" t="s">
        <v>1126</v>
      </c>
      <c r="L117" s="533" t="s">
        <v>231</v>
      </c>
      <c r="M117" s="533" t="s">
        <v>232</v>
      </c>
      <c r="N117" s="533" t="s">
        <v>1232</v>
      </c>
      <c r="O117" s="587" t="s">
        <v>1161</v>
      </c>
      <c r="P117" s="587" t="s">
        <v>1161</v>
      </c>
      <c r="Q117" s="587" t="s">
        <v>1197</v>
      </c>
      <c r="R117" s="587" t="s">
        <v>1197</v>
      </c>
      <c r="S117" s="587">
        <v>10</v>
      </c>
      <c r="T117" s="587">
        <v>10</v>
      </c>
      <c r="U117" s="587">
        <v>10</v>
      </c>
      <c r="V117" s="587">
        <v>10</v>
      </c>
      <c r="W117" s="587">
        <v>10</v>
      </c>
      <c r="X117" s="587">
        <v>25</v>
      </c>
      <c r="Y117" s="587">
        <v>15</v>
      </c>
      <c r="Z117" s="587">
        <v>90</v>
      </c>
      <c r="AA117" s="587" t="s">
        <v>672</v>
      </c>
      <c r="AB117" s="587">
        <v>10</v>
      </c>
      <c r="AC117" s="632" t="s">
        <v>1013</v>
      </c>
    </row>
    <row r="118" spans="1:29" ht="188.25" customHeight="1" x14ac:dyDescent="0.3">
      <c r="A118" s="542" t="s">
        <v>598</v>
      </c>
      <c r="B118" s="542" t="s">
        <v>215</v>
      </c>
      <c r="C118" s="542" t="s">
        <v>601</v>
      </c>
      <c r="D118" s="543" t="s">
        <v>25</v>
      </c>
      <c r="E118" s="542" t="s">
        <v>687</v>
      </c>
      <c r="F118" s="538">
        <v>1</v>
      </c>
      <c r="G118" s="543" t="s">
        <v>1347</v>
      </c>
      <c r="H118" s="544" t="s">
        <v>778</v>
      </c>
      <c r="I118" s="544">
        <v>0.4</v>
      </c>
      <c r="J118" s="545" t="s">
        <v>687</v>
      </c>
      <c r="K118" s="543" t="s">
        <v>1126</v>
      </c>
      <c r="L118" s="533" t="s">
        <v>233</v>
      </c>
      <c r="M118" s="533" t="s">
        <v>234</v>
      </c>
      <c r="N118" s="533" t="s">
        <v>1232</v>
      </c>
      <c r="O118" s="587" t="s">
        <v>1161</v>
      </c>
      <c r="P118" s="587" t="s">
        <v>1161</v>
      </c>
      <c r="Q118" s="587" t="s">
        <v>1197</v>
      </c>
      <c r="R118" s="587" t="s">
        <v>1197</v>
      </c>
      <c r="S118" s="591">
        <v>10</v>
      </c>
      <c r="T118" s="591">
        <v>10</v>
      </c>
      <c r="U118" s="591">
        <v>10</v>
      </c>
      <c r="V118" s="591">
        <v>10</v>
      </c>
      <c r="W118" s="591">
        <v>10</v>
      </c>
      <c r="X118" s="587">
        <v>25</v>
      </c>
      <c r="Y118" s="591">
        <v>15</v>
      </c>
      <c r="Z118" s="587">
        <v>90</v>
      </c>
      <c r="AA118" s="587" t="s">
        <v>672</v>
      </c>
      <c r="AB118" s="587">
        <v>10</v>
      </c>
      <c r="AC118" s="632" t="s">
        <v>1013</v>
      </c>
    </row>
    <row r="119" spans="1:29" ht="188.25" customHeight="1" x14ac:dyDescent="0.3">
      <c r="A119" s="542" t="s">
        <v>602</v>
      </c>
      <c r="B119" s="542" t="s">
        <v>215</v>
      </c>
      <c r="C119" s="542" t="s">
        <v>604</v>
      </c>
      <c r="D119" s="543" t="s">
        <v>25</v>
      </c>
      <c r="E119" s="542" t="s">
        <v>687</v>
      </c>
      <c r="F119" s="538">
        <v>1</v>
      </c>
      <c r="G119" s="543" t="s">
        <v>1348</v>
      </c>
      <c r="H119" s="544" t="s">
        <v>724</v>
      </c>
      <c r="I119" s="544">
        <v>0.4</v>
      </c>
      <c r="J119" s="545" t="s">
        <v>687</v>
      </c>
      <c r="K119" s="543" t="s">
        <v>1126</v>
      </c>
      <c r="L119" s="533" t="s">
        <v>1349</v>
      </c>
      <c r="M119" s="533" t="s">
        <v>236</v>
      </c>
      <c r="N119" s="533" t="s">
        <v>1232</v>
      </c>
      <c r="O119" s="587" t="s">
        <v>1161</v>
      </c>
      <c r="P119" s="587" t="s">
        <v>1161</v>
      </c>
      <c r="Q119" s="587" t="s">
        <v>1197</v>
      </c>
      <c r="R119" s="587" t="s">
        <v>1197</v>
      </c>
      <c r="S119" s="587">
        <v>10</v>
      </c>
      <c r="T119" s="587">
        <v>10</v>
      </c>
      <c r="U119" s="587">
        <v>10</v>
      </c>
      <c r="V119" s="587">
        <v>10</v>
      </c>
      <c r="W119" s="587">
        <v>10</v>
      </c>
      <c r="X119" s="587">
        <v>25</v>
      </c>
      <c r="Y119" s="587">
        <v>15</v>
      </c>
      <c r="Z119" s="587">
        <v>90</v>
      </c>
      <c r="AA119" s="587" t="s">
        <v>672</v>
      </c>
      <c r="AB119" s="587">
        <v>10</v>
      </c>
      <c r="AC119" s="632" t="s">
        <v>1013</v>
      </c>
    </row>
    <row r="120" spans="1:29" ht="188.25" customHeight="1" x14ac:dyDescent="0.3">
      <c r="A120" s="542" t="s">
        <v>237</v>
      </c>
      <c r="B120" s="542" t="s">
        <v>215</v>
      </c>
      <c r="C120" s="652" t="s">
        <v>606</v>
      </c>
      <c r="D120" s="652" t="s">
        <v>25</v>
      </c>
      <c r="E120" s="652" t="s">
        <v>687</v>
      </c>
      <c r="F120" s="538">
        <v>1</v>
      </c>
      <c r="G120" s="543" t="s">
        <v>1350</v>
      </c>
      <c r="H120" s="544" t="s">
        <v>778</v>
      </c>
      <c r="I120" s="544">
        <v>0.4</v>
      </c>
      <c r="J120" s="654" t="s">
        <v>687</v>
      </c>
      <c r="K120" s="652" t="s">
        <v>1126</v>
      </c>
      <c r="L120" s="533" t="s">
        <v>238</v>
      </c>
      <c r="M120" s="533" t="s">
        <v>239</v>
      </c>
      <c r="N120" s="533" t="s">
        <v>1232</v>
      </c>
      <c r="O120" s="690" t="s">
        <v>1161</v>
      </c>
      <c r="P120" s="690" t="s">
        <v>1161</v>
      </c>
      <c r="Q120" s="690" t="s">
        <v>1197</v>
      </c>
      <c r="R120" s="690" t="s">
        <v>1197</v>
      </c>
      <c r="S120" s="587">
        <v>10</v>
      </c>
      <c r="T120" s="587">
        <v>10</v>
      </c>
      <c r="U120" s="587">
        <v>10</v>
      </c>
      <c r="V120" s="587">
        <v>10</v>
      </c>
      <c r="W120" s="587">
        <v>10</v>
      </c>
      <c r="X120" s="587">
        <v>25</v>
      </c>
      <c r="Y120" s="587">
        <v>15</v>
      </c>
      <c r="Z120" s="587">
        <v>90</v>
      </c>
      <c r="AA120" s="587" t="s">
        <v>672</v>
      </c>
      <c r="AB120" s="587">
        <v>10</v>
      </c>
      <c r="AC120" s="632" t="s">
        <v>1013</v>
      </c>
    </row>
    <row r="121" spans="1:29" ht="188.25" customHeight="1" x14ac:dyDescent="0.3">
      <c r="A121" s="542" t="s">
        <v>237</v>
      </c>
      <c r="B121" s="542" t="s">
        <v>215</v>
      </c>
      <c r="C121" s="653"/>
      <c r="D121" s="653"/>
      <c r="E121" s="653"/>
      <c r="F121" s="538">
        <v>2</v>
      </c>
      <c r="G121" s="543" t="s">
        <v>1351</v>
      </c>
      <c r="H121" s="544" t="s">
        <v>778</v>
      </c>
      <c r="I121" s="544">
        <v>0.4</v>
      </c>
      <c r="J121" s="655"/>
      <c r="K121" s="653"/>
      <c r="L121" s="533" t="s">
        <v>240</v>
      </c>
      <c r="M121" s="533" t="s">
        <v>241</v>
      </c>
      <c r="N121" s="533" t="s">
        <v>1232</v>
      </c>
      <c r="O121" s="692"/>
      <c r="P121" s="692"/>
      <c r="Q121" s="692"/>
      <c r="R121" s="692"/>
      <c r="S121" s="591">
        <v>10</v>
      </c>
      <c r="T121" s="591">
        <v>10</v>
      </c>
      <c r="U121" s="591">
        <v>10</v>
      </c>
      <c r="V121" s="591">
        <v>10</v>
      </c>
      <c r="W121" s="591">
        <v>10</v>
      </c>
      <c r="X121" s="587">
        <v>25</v>
      </c>
      <c r="Y121" s="591">
        <v>15</v>
      </c>
      <c r="Z121" s="587">
        <v>90</v>
      </c>
      <c r="AA121" s="587" t="s">
        <v>672</v>
      </c>
      <c r="AB121" s="587">
        <v>10</v>
      </c>
      <c r="AC121" s="632" t="s">
        <v>1013</v>
      </c>
    </row>
    <row r="122" spans="1:29" ht="188.25" customHeight="1" x14ac:dyDescent="0.3">
      <c r="A122" s="542" t="s">
        <v>607</v>
      </c>
      <c r="B122" s="542" t="s">
        <v>215</v>
      </c>
      <c r="C122" s="542" t="s">
        <v>609</v>
      </c>
      <c r="D122" s="543" t="s">
        <v>25</v>
      </c>
      <c r="E122" s="542" t="s">
        <v>687</v>
      </c>
      <c r="F122" s="538">
        <v>1</v>
      </c>
      <c r="G122" s="543" t="s">
        <v>1352</v>
      </c>
      <c r="H122" s="544" t="s">
        <v>724</v>
      </c>
      <c r="I122" s="544">
        <v>0.4</v>
      </c>
      <c r="J122" s="545" t="s">
        <v>687</v>
      </c>
      <c r="K122" s="543" t="s">
        <v>1126</v>
      </c>
      <c r="L122" s="533" t="s">
        <v>242</v>
      </c>
      <c r="M122" s="533" t="s">
        <v>243</v>
      </c>
      <c r="N122" s="604" t="s">
        <v>1232</v>
      </c>
      <c r="O122" s="587" t="s">
        <v>1161</v>
      </c>
      <c r="P122" s="587" t="s">
        <v>1161</v>
      </c>
      <c r="Q122" s="587" t="s">
        <v>1197</v>
      </c>
      <c r="R122" s="587" t="s">
        <v>1197</v>
      </c>
      <c r="S122" s="587">
        <v>10</v>
      </c>
      <c r="T122" s="587">
        <v>10</v>
      </c>
      <c r="U122" s="587">
        <v>10</v>
      </c>
      <c r="V122" s="587">
        <v>10</v>
      </c>
      <c r="W122" s="587">
        <v>10</v>
      </c>
      <c r="X122" s="587">
        <v>25</v>
      </c>
      <c r="Y122" s="587">
        <v>15</v>
      </c>
      <c r="Z122" s="587">
        <v>90</v>
      </c>
      <c r="AA122" s="587" t="s">
        <v>672</v>
      </c>
      <c r="AB122" s="587">
        <v>10</v>
      </c>
      <c r="AC122" s="632" t="s">
        <v>1013</v>
      </c>
    </row>
    <row r="123" spans="1:29" ht="188.25" customHeight="1" x14ac:dyDescent="0.3">
      <c r="A123" s="542" t="s">
        <v>610</v>
      </c>
      <c r="B123" s="542" t="s">
        <v>215</v>
      </c>
      <c r="C123" s="542" t="s">
        <v>612</v>
      </c>
      <c r="D123" s="543" t="s">
        <v>25</v>
      </c>
      <c r="E123" s="542" t="s">
        <v>687</v>
      </c>
      <c r="F123" s="538">
        <v>1</v>
      </c>
      <c r="G123" s="543" t="s">
        <v>1353</v>
      </c>
      <c r="H123" s="544" t="s">
        <v>724</v>
      </c>
      <c r="I123" s="544">
        <v>0.4</v>
      </c>
      <c r="J123" s="545" t="s">
        <v>687</v>
      </c>
      <c r="K123" s="543" t="s">
        <v>1126</v>
      </c>
      <c r="L123" s="533" t="s">
        <v>244</v>
      </c>
      <c r="M123" s="616" t="s">
        <v>245</v>
      </c>
      <c r="N123" s="626" t="s">
        <v>1232</v>
      </c>
      <c r="O123" s="619" t="s">
        <v>1161</v>
      </c>
      <c r="P123" s="587" t="s">
        <v>1161</v>
      </c>
      <c r="Q123" s="587" t="s">
        <v>1197</v>
      </c>
      <c r="R123" s="587" t="s">
        <v>1197</v>
      </c>
      <c r="S123" s="587">
        <v>10</v>
      </c>
      <c r="T123" s="587">
        <v>10</v>
      </c>
      <c r="U123" s="587">
        <v>10</v>
      </c>
      <c r="V123" s="587">
        <v>10</v>
      </c>
      <c r="W123" s="587">
        <v>10</v>
      </c>
      <c r="X123" s="587">
        <v>25</v>
      </c>
      <c r="Y123" s="587">
        <v>15</v>
      </c>
      <c r="Z123" s="587">
        <v>90</v>
      </c>
      <c r="AA123" s="587" t="s">
        <v>672</v>
      </c>
      <c r="AB123" s="587">
        <v>10</v>
      </c>
      <c r="AC123" s="632" t="s">
        <v>1013</v>
      </c>
    </row>
    <row r="124" spans="1:29" ht="188.25" customHeight="1" x14ac:dyDescent="0.3">
      <c r="A124" s="542" t="s">
        <v>246</v>
      </c>
      <c r="B124" s="542" t="s">
        <v>215</v>
      </c>
      <c r="C124" s="652" t="s">
        <v>615</v>
      </c>
      <c r="D124" s="652" t="s">
        <v>25</v>
      </c>
      <c r="E124" s="652" t="s">
        <v>687</v>
      </c>
      <c r="F124" s="538">
        <v>1</v>
      </c>
      <c r="G124" s="543" t="s">
        <v>1354</v>
      </c>
      <c r="H124" s="544" t="s">
        <v>724</v>
      </c>
      <c r="I124" s="544">
        <v>0.4</v>
      </c>
      <c r="J124" s="654" t="s">
        <v>687</v>
      </c>
      <c r="K124" s="652" t="s">
        <v>1126</v>
      </c>
      <c r="L124" s="533" t="s">
        <v>247</v>
      </c>
      <c r="M124" s="616" t="s">
        <v>144</v>
      </c>
      <c r="N124" s="626" t="s">
        <v>1232</v>
      </c>
      <c r="O124" s="695" t="s">
        <v>1161</v>
      </c>
      <c r="P124" s="690" t="s">
        <v>1161</v>
      </c>
      <c r="Q124" s="690" t="s">
        <v>1197</v>
      </c>
      <c r="R124" s="690" t="s">
        <v>1197</v>
      </c>
      <c r="S124" s="591">
        <v>10</v>
      </c>
      <c r="T124" s="591">
        <v>10</v>
      </c>
      <c r="U124" s="591">
        <v>10</v>
      </c>
      <c r="V124" s="591">
        <v>10</v>
      </c>
      <c r="W124" s="591">
        <v>10</v>
      </c>
      <c r="X124" s="587">
        <v>25</v>
      </c>
      <c r="Y124" s="591">
        <v>15</v>
      </c>
      <c r="Z124" s="587">
        <v>90</v>
      </c>
      <c r="AA124" s="587" t="s">
        <v>672</v>
      </c>
      <c r="AB124" s="587">
        <v>10</v>
      </c>
      <c r="AC124" s="632" t="s">
        <v>1013</v>
      </c>
    </row>
    <row r="125" spans="1:29" ht="188.25" customHeight="1" x14ac:dyDescent="0.3">
      <c r="A125" s="542" t="s">
        <v>246</v>
      </c>
      <c r="B125" s="542" t="s">
        <v>215</v>
      </c>
      <c r="C125" s="653"/>
      <c r="D125" s="653"/>
      <c r="E125" s="653"/>
      <c r="F125" s="538">
        <v>2</v>
      </c>
      <c r="G125" s="543" t="s">
        <v>1355</v>
      </c>
      <c r="H125" s="544" t="s">
        <v>724</v>
      </c>
      <c r="I125" s="544">
        <v>0.4</v>
      </c>
      <c r="J125" s="655"/>
      <c r="K125" s="653"/>
      <c r="L125" s="533" t="s">
        <v>248</v>
      </c>
      <c r="M125" s="535" t="s">
        <v>249</v>
      </c>
      <c r="N125" s="626" t="s">
        <v>1232</v>
      </c>
      <c r="O125" s="693"/>
      <c r="P125" s="692"/>
      <c r="Q125" s="692"/>
      <c r="R125" s="692"/>
      <c r="S125" s="587">
        <v>10</v>
      </c>
      <c r="T125" s="587">
        <v>10</v>
      </c>
      <c r="U125" s="587">
        <v>10</v>
      </c>
      <c r="V125" s="587">
        <v>10</v>
      </c>
      <c r="W125" s="587">
        <v>10</v>
      </c>
      <c r="X125" s="587">
        <v>25</v>
      </c>
      <c r="Y125" s="587">
        <v>15</v>
      </c>
      <c r="Z125" s="587">
        <v>90</v>
      </c>
      <c r="AA125" s="587" t="s">
        <v>672</v>
      </c>
      <c r="AB125" s="587">
        <v>10</v>
      </c>
      <c r="AC125" s="632" t="s">
        <v>1013</v>
      </c>
    </row>
    <row r="126" spans="1:29" ht="188.25" customHeight="1" x14ac:dyDescent="0.3">
      <c r="A126" s="542" t="s">
        <v>616</v>
      </c>
      <c r="B126" s="542" t="s">
        <v>250</v>
      </c>
      <c r="C126" s="542" t="s">
        <v>619</v>
      </c>
      <c r="D126" s="543" t="s">
        <v>25</v>
      </c>
      <c r="E126" s="542" t="s">
        <v>672</v>
      </c>
      <c r="F126" s="538">
        <v>1</v>
      </c>
      <c r="G126" s="543" t="s">
        <v>1356</v>
      </c>
      <c r="H126" s="544" t="s">
        <v>728</v>
      </c>
      <c r="I126" s="544">
        <v>0.4</v>
      </c>
      <c r="J126" s="545" t="s">
        <v>672</v>
      </c>
      <c r="K126" s="543" t="s">
        <v>1126</v>
      </c>
      <c r="L126" s="533" t="s">
        <v>47</v>
      </c>
      <c r="M126" s="452" t="s">
        <v>251</v>
      </c>
      <c r="N126" s="594" t="s">
        <v>1357</v>
      </c>
      <c r="O126" s="587" t="s">
        <v>1161</v>
      </c>
      <c r="P126" s="587" t="s">
        <v>1161</v>
      </c>
      <c r="Q126" s="587" t="s">
        <v>1197</v>
      </c>
      <c r="R126" s="587" t="s">
        <v>1197</v>
      </c>
      <c r="S126" s="587">
        <v>10</v>
      </c>
      <c r="T126" s="587">
        <v>10</v>
      </c>
      <c r="U126" s="587">
        <v>10</v>
      </c>
      <c r="V126" s="587">
        <v>10</v>
      </c>
      <c r="W126" s="587">
        <v>10</v>
      </c>
      <c r="X126" s="587">
        <v>25</v>
      </c>
      <c r="Y126" s="587">
        <v>15</v>
      </c>
      <c r="Z126" s="587">
        <v>90</v>
      </c>
      <c r="AA126" s="587" t="s">
        <v>672</v>
      </c>
      <c r="AB126" s="587" t="s">
        <v>1202</v>
      </c>
      <c r="AC126" s="630" t="s">
        <v>1211</v>
      </c>
    </row>
    <row r="127" spans="1:29" ht="242.25" customHeight="1" x14ac:dyDescent="0.3">
      <c r="A127" s="542" t="s">
        <v>620</v>
      </c>
      <c r="B127" s="542" t="s">
        <v>253</v>
      </c>
      <c r="C127" s="542" t="s">
        <v>623</v>
      </c>
      <c r="D127" s="543" t="s">
        <v>25</v>
      </c>
      <c r="E127" s="542" t="s">
        <v>672</v>
      </c>
      <c r="F127" s="538">
        <v>1</v>
      </c>
      <c r="G127" s="543" t="s">
        <v>1358</v>
      </c>
      <c r="H127" s="544" t="s">
        <v>720</v>
      </c>
      <c r="I127" s="544">
        <v>0.4</v>
      </c>
      <c r="J127" s="545" t="s">
        <v>672</v>
      </c>
      <c r="K127" s="543" t="s">
        <v>1126</v>
      </c>
      <c r="L127" s="533" t="s">
        <v>254</v>
      </c>
      <c r="M127" s="533" t="s">
        <v>255</v>
      </c>
      <c r="N127" s="606" t="s">
        <v>1359</v>
      </c>
      <c r="O127" s="587" t="s">
        <v>1161</v>
      </c>
      <c r="P127" s="587" t="s">
        <v>1161</v>
      </c>
      <c r="Q127" s="587" t="s">
        <v>1197</v>
      </c>
      <c r="R127" s="587" t="s">
        <v>1197</v>
      </c>
      <c r="S127" s="591">
        <v>10</v>
      </c>
      <c r="T127" s="591">
        <v>10</v>
      </c>
      <c r="U127" s="591">
        <v>10</v>
      </c>
      <c r="V127" s="591">
        <v>10</v>
      </c>
      <c r="W127" s="591">
        <v>10</v>
      </c>
      <c r="X127" s="587">
        <v>25</v>
      </c>
      <c r="Y127" s="591">
        <v>15</v>
      </c>
      <c r="Z127" s="587">
        <v>90</v>
      </c>
      <c r="AA127" s="587" t="s">
        <v>672</v>
      </c>
      <c r="AB127" s="587">
        <v>5</v>
      </c>
      <c r="AC127" s="632" t="s">
        <v>672</v>
      </c>
    </row>
    <row r="128" spans="1:29" ht="224.25" customHeight="1" x14ac:dyDescent="0.3">
      <c r="A128" s="542" t="s">
        <v>256</v>
      </c>
      <c r="B128" s="542" t="s">
        <v>253</v>
      </c>
      <c r="C128" s="656" t="s">
        <v>626</v>
      </c>
      <c r="D128" s="656" t="s">
        <v>25</v>
      </c>
      <c r="E128" s="656" t="s">
        <v>672</v>
      </c>
      <c r="F128" s="538">
        <v>1</v>
      </c>
      <c r="G128" s="543" t="s">
        <v>1360</v>
      </c>
      <c r="H128" s="544" t="s">
        <v>720</v>
      </c>
      <c r="I128" s="544">
        <v>0.4</v>
      </c>
      <c r="J128" s="657" t="s">
        <v>672</v>
      </c>
      <c r="K128" s="656" t="s">
        <v>1126</v>
      </c>
      <c r="L128" s="533" t="s">
        <v>254</v>
      </c>
      <c r="M128" s="555" t="s">
        <v>255</v>
      </c>
      <c r="N128" s="606" t="s">
        <v>1361</v>
      </c>
      <c r="O128" s="690" t="s">
        <v>1161</v>
      </c>
      <c r="P128" s="690" t="s">
        <v>1161</v>
      </c>
      <c r="Q128" s="690" t="s">
        <v>1197</v>
      </c>
      <c r="R128" s="690" t="s">
        <v>1197</v>
      </c>
      <c r="S128" s="587">
        <v>10</v>
      </c>
      <c r="T128" s="587">
        <v>10</v>
      </c>
      <c r="U128" s="587">
        <v>10</v>
      </c>
      <c r="V128" s="587">
        <v>10</v>
      </c>
      <c r="W128" s="587">
        <v>10</v>
      </c>
      <c r="X128" s="587">
        <v>25</v>
      </c>
      <c r="Y128" s="587">
        <v>15</v>
      </c>
      <c r="Z128" s="587">
        <v>90</v>
      </c>
      <c r="AA128" s="587" t="s">
        <v>672</v>
      </c>
      <c r="AB128" s="587">
        <v>5</v>
      </c>
      <c r="AC128" s="632" t="s">
        <v>672</v>
      </c>
    </row>
    <row r="129" spans="1:30" ht="235.5" customHeight="1" x14ac:dyDescent="0.3">
      <c r="A129" s="542" t="s">
        <v>256</v>
      </c>
      <c r="B129" s="542" t="s">
        <v>253</v>
      </c>
      <c r="C129" s="656"/>
      <c r="D129" s="656"/>
      <c r="E129" s="656"/>
      <c r="F129" s="538">
        <v>2</v>
      </c>
      <c r="G129" s="543" t="s">
        <v>1362</v>
      </c>
      <c r="H129" s="544" t="s">
        <v>720</v>
      </c>
      <c r="I129" s="544">
        <v>0.4</v>
      </c>
      <c r="J129" s="657"/>
      <c r="K129" s="656"/>
      <c r="L129" s="533" t="s">
        <v>254</v>
      </c>
      <c r="M129" s="555" t="s">
        <v>255</v>
      </c>
      <c r="N129" s="606" t="s">
        <v>1363</v>
      </c>
      <c r="O129" s="691"/>
      <c r="P129" s="691"/>
      <c r="Q129" s="691"/>
      <c r="R129" s="691"/>
      <c r="S129" s="587">
        <v>10</v>
      </c>
      <c r="T129" s="587">
        <v>10</v>
      </c>
      <c r="U129" s="587">
        <v>10</v>
      </c>
      <c r="V129" s="587">
        <v>10</v>
      </c>
      <c r="W129" s="587">
        <v>10</v>
      </c>
      <c r="X129" s="587">
        <v>25</v>
      </c>
      <c r="Y129" s="587">
        <v>15</v>
      </c>
      <c r="Z129" s="587">
        <v>90</v>
      </c>
      <c r="AA129" s="587" t="s">
        <v>672</v>
      </c>
      <c r="AB129" s="587">
        <v>5</v>
      </c>
      <c r="AC129" s="632" t="s">
        <v>672</v>
      </c>
    </row>
    <row r="130" spans="1:30" ht="188.25" customHeight="1" x14ac:dyDescent="0.3">
      <c r="A130" s="542" t="s">
        <v>256</v>
      </c>
      <c r="B130" s="542" t="s">
        <v>253</v>
      </c>
      <c r="C130" s="656"/>
      <c r="D130" s="656"/>
      <c r="E130" s="656"/>
      <c r="F130" s="538">
        <v>3</v>
      </c>
      <c r="G130" s="543" t="s">
        <v>1364</v>
      </c>
      <c r="H130" s="544" t="s">
        <v>720</v>
      </c>
      <c r="I130" s="544">
        <v>0.4</v>
      </c>
      <c r="J130" s="657"/>
      <c r="K130" s="656"/>
      <c r="L130" s="604" t="s">
        <v>254</v>
      </c>
      <c r="M130" s="555" t="s">
        <v>255</v>
      </c>
      <c r="N130" s="627" t="s">
        <v>1365</v>
      </c>
      <c r="O130" s="691"/>
      <c r="P130" s="691"/>
      <c r="Q130" s="691"/>
      <c r="R130" s="691"/>
      <c r="S130" s="591">
        <v>10</v>
      </c>
      <c r="T130" s="591">
        <v>10</v>
      </c>
      <c r="U130" s="591">
        <v>10</v>
      </c>
      <c r="V130" s="591">
        <v>10</v>
      </c>
      <c r="W130" s="591">
        <v>10</v>
      </c>
      <c r="X130" s="587">
        <v>25</v>
      </c>
      <c r="Y130" s="591">
        <v>15</v>
      </c>
      <c r="Z130" s="587">
        <v>90</v>
      </c>
      <c r="AA130" s="587" t="s">
        <v>672</v>
      </c>
      <c r="AB130" s="587">
        <v>5</v>
      </c>
      <c r="AC130" s="632" t="s">
        <v>672</v>
      </c>
    </row>
    <row r="131" spans="1:30" ht="198" customHeight="1" x14ac:dyDescent="0.3">
      <c r="A131" s="542" t="s">
        <v>256</v>
      </c>
      <c r="B131" s="542" t="s">
        <v>253</v>
      </c>
      <c r="C131" s="656"/>
      <c r="D131" s="656"/>
      <c r="E131" s="656"/>
      <c r="F131" s="538">
        <v>4</v>
      </c>
      <c r="G131" s="543" t="s">
        <v>1366</v>
      </c>
      <c r="H131" s="544" t="s">
        <v>724</v>
      </c>
      <c r="I131" s="544">
        <v>0.4</v>
      </c>
      <c r="J131" s="657"/>
      <c r="K131" s="656"/>
      <c r="L131" s="626" t="s">
        <v>257</v>
      </c>
      <c r="M131" s="628" t="s">
        <v>255</v>
      </c>
      <c r="N131" s="627" t="s">
        <v>1384</v>
      </c>
      <c r="O131" s="693"/>
      <c r="P131" s="692"/>
      <c r="Q131" s="692"/>
      <c r="R131" s="692"/>
      <c r="S131" s="587">
        <v>10</v>
      </c>
      <c r="T131" s="587">
        <v>10</v>
      </c>
      <c r="U131" s="587">
        <v>10</v>
      </c>
      <c r="V131" s="587">
        <v>10</v>
      </c>
      <c r="W131" s="587">
        <v>10</v>
      </c>
      <c r="X131" s="587">
        <v>25</v>
      </c>
      <c r="Y131" s="587">
        <v>15</v>
      </c>
      <c r="Z131" s="587">
        <v>90</v>
      </c>
      <c r="AA131" s="587" t="s">
        <v>672</v>
      </c>
      <c r="AB131" s="587">
        <v>5</v>
      </c>
      <c r="AC131" s="630" t="s">
        <v>1191</v>
      </c>
    </row>
    <row r="132" spans="1:30" x14ac:dyDescent="0.3">
      <c r="A132" s="546"/>
    </row>
    <row r="136" spans="1:30" x14ac:dyDescent="0.3">
      <c r="AB136" s="307" t="s">
        <v>1367</v>
      </c>
    </row>
    <row r="137" spans="1:30" x14ac:dyDescent="0.3">
      <c r="AB137" s="307" t="s">
        <v>1368</v>
      </c>
      <c r="AC137" s="307">
        <v>84</v>
      </c>
      <c r="AD137" s="629">
        <v>0.70588235294117652</v>
      </c>
    </row>
    <row r="138" spans="1:30" x14ac:dyDescent="0.3">
      <c r="AB138" s="307">
        <f>119</f>
        <v>119</v>
      </c>
      <c r="AC138" s="307">
        <v>20</v>
      </c>
      <c r="AD138" s="629">
        <v>0.16806722689075632</v>
      </c>
    </row>
    <row r="139" spans="1:30" x14ac:dyDescent="0.3">
      <c r="AB139" s="307">
        <v>119</v>
      </c>
      <c r="AC139" s="307">
        <v>14</v>
      </c>
      <c r="AD139" s="629">
        <v>0.11764705882352941</v>
      </c>
    </row>
    <row r="140" spans="1:30" x14ac:dyDescent="0.3">
      <c r="AB140" s="307">
        <v>119</v>
      </c>
      <c r="AC140" s="307">
        <v>1</v>
      </c>
      <c r="AD140" s="629">
        <v>8.4033613445378148E-3</v>
      </c>
    </row>
    <row r="141" spans="1:30" x14ac:dyDescent="0.3">
      <c r="AC141" s="307">
        <f>SUBTOTAL(9,AC137:AC140)</f>
        <v>119</v>
      </c>
      <c r="AD141" s="629">
        <f>SUBTOTAL(9,AD137:AD140)</f>
        <v>1</v>
      </c>
    </row>
  </sheetData>
  <protectedRanges>
    <protectedRange algorithmName="SHA-512" hashValue="NgO/hu1xvRDdiMaUD/FGh5T6QVAMY67cWMbU0YHuU7swwM5fBI5p0sHYFvaXvm6co8UtUI9Hl+C0rSVjyl6yWQ==" saltValue="cru2NaH73itdcHhjG6Ad8A==" spinCount="100000" sqref="L107:L108" name="Rango1_13"/>
    <protectedRange algorithmName="SHA-512" hashValue="NgO/hu1xvRDdiMaUD/FGh5T6QVAMY67cWMbU0YHuU7swwM5fBI5p0sHYFvaXvm6co8UtUI9Hl+C0rSVjyl6yWQ==" saltValue="cru2NaH73itdcHhjG6Ad8A==" spinCount="100000" sqref="AC24 AC92:AC93 AC114:AC125 AC20:AC22 AC89:AC90 AC26:AC27 AC35:AC36 AC29:AC33 AC39:AC50 AC52:AC53 AC55:AC87 AC95:AC97 AC99:AC112 AC127:AC130 AC13:AC15 AC17:AC18" name="Rango1_40"/>
    <protectedRange algorithmName="SHA-512" hashValue="NgO/hu1xvRDdiMaUD/FGh5T6QVAMY67cWMbU0YHuU7swwM5fBI5p0sHYFvaXvm6co8UtUI9Hl+C0rSVjyl6yWQ==" saltValue="cru2NaH73itdcHhjG6Ad8A==" spinCount="100000" sqref="L15:M15" name="Rango1_13_1"/>
    <protectedRange algorithmName="SHA-512" hashValue="NgO/hu1xvRDdiMaUD/FGh5T6QVAMY67cWMbU0YHuU7swwM5fBI5p0sHYFvaXvm6co8UtUI9Hl+C0rSVjyl6yWQ==" saltValue="cru2NaH73itdcHhjG6Ad8A==" spinCount="100000" sqref="L16" name="Rango1_13_2"/>
    <protectedRange algorithmName="SHA-512" hashValue="NgO/hu1xvRDdiMaUD/FGh5T6QVAMY67cWMbU0YHuU7swwM5fBI5p0sHYFvaXvm6co8UtUI9Hl+C0rSVjyl6yWQ==" saltValue="cru2NaH73itdcHhjG6Ad8A==" spinCount="100000" sqref="M16" name="Rango1_1_1_1"/>
    <protectedRange algorithmName="SHA-512" hashValue="NgO/hu1xvRDdiMaUD/FGh5T6QVAMY67cWMbU0YHuU7swwM5fBI5p0sHYFvaXvm6co8UtUI9Hl+C0rSVjyl6yWQ==" saltValue="cru2NaH73itdcHhjG6Ad8A==" spinCount="100000" sqref="L17" name="Rango1_13_3"/>
    <protectedRange algorithmName="SHA-512" hashValue="NgO/hu1xvRDdiMaUD/FGh5T6QVAMY67cWMbU0YHuU7swwM5fBI5p0sHYFvaXvm6co8UtUI9Hl+C0rSVjyl6yWQ==" saltValue="cru2NaH73itdcHhjG6Ad8A==" spinCount="100000" sqref="M17" name="Rango1_1_1_2"/>
    <protectedRange algorithmName="SHA-512" hashValue="NgO/hu1xvRDdiMaUD/FGh5T6QVAMY67cWMbU0YHuU7swwM5fBI5p0sHYFvaXvm6co8UtUI9Hl+C0rSVjyl6yWQ==" saltValue="cru2NaH73itdcHhjG6Ad8A==" spinCount="100000" sqref="L18" name="Rango1_13_4"/>
    <protectedRange algorithmName="SHA-512" hashValue="NgO/hu1xvRDdiMaUD/FGh5T6QVAMY67cWMbU0YHuU7swwM5fBI5p0sHYFvaXvm6co8UtUI9Hl+C0rSVjyl6yWQ==" saltValue="cru2NaH73itdcHhjG6Ad8A==" spinCount="100000" sqref="M18" name="Rango1_1_1_3"/>
    <protectedRange algorithmName="SHA-512" hashValue="NgO/hu1xvRDdiMaUD/FGh5T6QVAMY67cWMbU0YHuU7swwM5fBI5p0sHYFvaXvm6co8UtUI9Hl+C0rSVjyl6yWQ==" saltValue="cru2NaH73itdcHhjG6Ad8A==" spinCount="100000" sqref="L27" name="Rango1_13_5"/>
    <protectedRange algorithmName="SHA-512" hashValue="NgO/hu1xvRDdiMaUD/FGh5T6QVAMY67cWMbU0YHuU7swwM5fBI5p0sHYFvaXvm6co8UtUI9Hl+C0rSVjyl6yWQ==" saltValue="cru2NaH73itdcHhjG6Ad8A==" spinCount="100000" sqref="M27" name="Rango1_4_1_1"/>
    <protectedRange algorithmName="SHA-512" hashValue="NgO/hu1xvRDdiMaUD/FGh5T6QVAMY67cWMbU0YHuU7swwM5fBI5p0sHYFvaXvm6co8UtUI9Hl+C0rSVjyl6yWQ==" saltValue="cru2NaH73itdcHhjG6Ad8A==" spinCount="100000" sqref="L28" name="Rango1_13_6"/>
    <protectedRange algorithmName="SHA-512" hashValue="NgO/hu1xvRDdiMaUD/FGh5T6QVAMY67cWMbU0YHuU7swwM5fBI5p0sHYFvaXvm6co8UtUI9Hl+C0rSVjyl6yWQ==" saltValue="cru2NaH73itdcHhjG6Ad8A==" spinCount="100000" sqref="M28" name="Rango1_4_1_2"/>
    <protectedRange algorithmName="SHA-512" hashValue="NgO/hu1xvRDdiMaUD/FGh5T6QVAMY67cWMbU0YHuU7swwM5fBI5p0sHYFvaXvm6co8UtUI9Hl+C0rSVjyl6yWQ==" saltValue="cru2NaH73itdcHhjG6Ad8A==" spinCount="100000" sqref="M33" name="Rango1_13_7"/>
    <protectedRange algorithmName="SHA-512" hashValue="NgO/hu1xvRDdiMaUD/FGh5T6QVAMY67cWMbU0YHuU7swwM5fBI5p0sHYFvaXvm6co8UtUI9Hl+C0rSVjyl6yWQ==" saltValue="cru2NaH73itdcHhjG6Ad8A==" spinCount="100000" sqref="L19" name="Rango1_13_8"/>
    <protectedRange algorithmName="SHA-512" hashValue="NgO/hu1xvRDdiMaUD/FGh5T6QVAMY67cWMbU0YHuU7swwM5fBI5p0sHYFvaXvm6co8UtUI9Hl+C0rSVjyl6yWQ==" saltValue="cru2NaH73itdcHhjG6Ad8A==" spinCount="100000" sqref="M19" name="Rango1_2_1_1"/>
    <protectedRange algorithmName="SHA-512" hashValue="NgO/hu1xvRDdiMaUD/FGh5T6QVAMY67cWMbU0YHuU7swwM5fBI5p0sHYFvaXvm6co8UtUI9Hl+C0rSVjyl6yWQ==" saltValue="cru2NaH73itdcHhjG6Ad8A==" spinCount="100000" sqref="L20" name="Rango1_13_9"/>
    <protectedRange algorithmName="SHA-512" hashValue="NgO/hu1xvRDdiMaUD/FGh5T6QVAMY67cWMbU0YHuU7swwM5fBI5p0sHYFvaXvm6co8UtUI9Hl+C0rSVjyl6yWQ==" saltValue="cru2NaH73itdcHhjG6Ad8A==" spinCount="100000" sqref="M20" name="Rango1_2_1_2"/>
    <protectedRange algorithmName="SHA-512" hashValue="NgO/hu1xvRDdiMaUD/FGh5T6QVAMY67cWMbU0YHuU7swwM5fBI5p0sHYFvaXvm6co8UtUI9Hl+C0rSVjyl6yWQ==" saltValue="cru2NaH73itdcHhjG6Ad8A==" spinCount="100000" sqref="L21" name="Rango1_13_10"/>
    <protectedRange algorithmName="SHA-512" hashValue="NgO/hu1xvRDdiMaUD/FGh5T6QVAMY67cWMbU0YHuU7swwM5fBI5p0sHYFvaXvm6co8UtUI9Hl+C0rSVjyl6yWQ==" saltValue="cru2NaH73itdcHhjG6Ad8A==" spinCount="100000" sqref="M21" name="Rango1_2_1_3"/>
    <protectedRange algorithmName="SHA-512" hashValue="NgO/hu1xvRDdiMaUD/FGh5T6QVAMY67cWMbU0YHuU7swwM5fBI5p0sHYFvaXvm6co8UtUI9Hl+C0rSVjyl6yWQ==" saltValue="cru2NaH73itdcHhjG6Ad8A==" spinCount="100000" sqref="L22" name="Rango1_13_11"/>
    <protectedRange algorithmName="SHA-512" hashValue="NgO/hu1xvRDdiMaUD/FGh5T6QVAMY67cWMbU0YHuU7swwM5fBI5p0sHYFvaXvm6co8UtUI9Hl+C0rSVjyl6yWQ==" saltValue="cru2NaH73itdcHhjG6Ad8A==" spinCount="100000" sqref="M22" name="Rango1_2_1_4"/>
    <protectedRange algorithmName="SHA-512" hashValue="NgO/hu1xvRDdiMaUD/FGh5T6QVAMY67cWMbU0YHuU7swwM5fBI5p0sHYFvaXvm6co8UtUI9Hl+C0rSVjyl6yWQ==" saltValue="cru2NaH73itdcHhjG6Ad8A==" spinCount="100000" sqref="L23" name="Rango1_13_12"/>
    <protectedRange algorithmName="SHA-512" hashValue="NgO/hu1xvRDdiMaUD/FGh5T6QVAMY67cWMbU0YHuU7swwM5fBI5p0sHYFvaXvm6co8UtUI9Hl+C0rSVjyl6yWQ==" saltValue="cru2NaH73itdcHhjG6Ad8A==" spinCount="100000" sqref="M23" name="Rango1_3_1_1"/>
    <protectedRange algorithmName="SHA-512" hashValue="NgO/hu1xvRDdiMaUD/FGh5T6QVAMY67cWMbU0YHuU7swwM5fBI5p0sHYFvaXvm6co8UtUI9Hl+C0rSVjyl6yWQ==" saltValue="cru2NaH73itdcHhjG6Ad8A==" spinCount="100000" sqref="L24" name="Rango1_13_13"/>
    <protectedRange algorithmName="SHA-512" hashValue="NgO/hu1xvRDdiMaUD/FGh5T6QVAMY67cWMbU0YHuU7swwM5fBI5p0sHYFvaXvm6co8UtUI9Hl+C0rSVjyl6yWQ==" saltValue="cru2NaH73itdcHhjG6Ad8A==" spinCount="100000" sqref="M24" name="Rango1_3_1_2"/>
    <protectedRange algorithmName="SHA-512" hashValue="NgO/hu1xvRDdiMaUD/FGh5T6QVAMY67cWMbU0YHuU7swwM5fBI5p0sHYFvaXvm6co8UtUI9Hl+C0rSVjyl6yWQ==" saltValue="cru2NaH73itdcHhjG6Ad8A==" spinCount="100000" sqref="L25" name="Rango1_13_14"/>
    <protectedRange algorithmName="SHA-512" hashValue="NgO/hu1xvRDdiMaUD/FGh5T6QVAMY67cWMbU0YHuU7swwM5fBI5p0sHYFvaXvm6co8UtUI9Hl+C0rSVjyl6yWQ==" saltValue="cru2NaH73itdcHhjG6Ad8A==" spinCount="100000" sqref="M25" name="Rango1_5_1_1"/>
    <protectedRange algorithmName="SHA-512" hashValue="NgO/hu1xvRDdiMaUD/FGh5T6QVAMY67cWMbU0YHuU7swwM5fBI5p0sHYFvaXvm6co8UtUI9Hl+C0rSVjyl6yWQ==" saltValue="cru2NaH73itdcHhjG6Ad8A==" spinCount="100000" sqref="L26" name="Rango1_13_15"/>
    <protectedRange algorithmName="SHA-512" hashValue="NgO/hu1xvRDdiMaUD/FGh5T6QVAMY67cWMbU0YHuU7swwM5fBI5p0sHYFvaXvm6co8UtUI9Hl+C0rSVjyl6yWQ==" saltValue="cru2NaH73itdcHhjG6Ad8A==" spinCount="100000" sqref="M26" name="Rango1_5_1_2"/>
    <protectedRange algorithmName="SHA-512" hashValue="NgO/hu1xvRDdiMaUD/FGh5T6QVAMY67cWMbU0YHuU7swwM5fBI5p0sHYFvaXvm6co8UtUI9Hl+C0rSVjyl6yWQ==" saltValue="cru2NaH73itdcHhjG6Ad8A==" spinCount="100000" sqref="L126" name="Rango1_13_16"/>
    <protectedRange algorithmName="SHA-512" hashValue="NgO/hu1xvRDdiMaUD/FGh5T6QVAMY67cWMbU0YHuU7swwM5fBI5p0sHYFvaXvm6co8UtUI9Hl+C0rSVjyl6yWQ==" saltValue="cru2NaH73itdcHhjG6Ad8A==" spinCount="100000" sqref="L50" name="Rango1_13_17"/>
    <protectedRange algorithmName="SHA-512" hashValue="NgO/hu1xvRDdiMaUD/FGh5T6QVAMY67cWMbU0YHuU7swwM5fBI5p0sHYFvaXvm6co8UtUI9Hl+C0rSVjyl6yWQ==" saltValue="cru2NaH73itdcHhjG6Ad8A==" spinCount="100000" sqref="M50" name="Rango1_10_1"/>
    <protectedRange algorithmName="SHA-512" hashValue="NgO/hu1xvRDdiMaUD/FGh5T6QVAMY67cWMbU0YHuU7swwM5fBI5p0sHYFvaXvm6co8UtUI9Hl+C0rSVjyl6yWQ==" saltValue="cru2NaH73itdcHhjG6Ad8A==" spinCount="100000" sqref="L51" name="Rango1_13_18"/>
    <protectedRange algorithmName="SHA-512" hashValue="NgO/hu1xvRDdiMaUD/FGh5T6QVAMY67cWMbU0YHuU7swwM5fBI5p0sHYFvaXvm6co8UtUI9Hl+C0rSVjyl6yWQ==" saltValue="cru2NaH73itdcHhjG6Ad8A==" spinCount="100000" sqref="M51" name="Rango1_10_1_1"/>
    <protectedRange algorithmName="SHA-512" hashValue="NgO/hu1xvRDdiMaUD/FGh5T6QVAMY67cWMbU0YHuU7swwM5fBI5p0sHYFvaXvm6co8UtUI9Hl+C0rSVjyl6yWQ==" saltValue="cru2NaH73itdcHhjG6Ad8A==" spinCount="100000" sqref="L52" name="Rango1_13_19"/>
    <protectedRange algorithmName="SHA-512" hashValue="NgO/hu1xvRDdiMaUD/FGh5T6QVAMY67cWMbU0YHuU7swwM5fBI5p0sHYFvaXvm6co8UtUI9Hl+C0rSVjyl6yWQ==" saltValue="cru2NaH73itdcHhjG6Ad8A==" spinCount="100000" sqref="M52" name="Rango1_10_1_2"/>
    <protectedRange algorithmName="SHA-512" hashValue="NgO/hu1xvRDdiMaUD/FGh5T6QVAMY67cWMbU0YHuU7swwM5fBI5p0sHYFvaXvm6co8UtUI9Hl+C0rSVjyl6yWQ==" saltValue="cru2NaH73itdcHhjG6Ad8A==" spinCount="100000" sqref="L90" name="Rango1_13_20"/>
    <protectedRange algorithmName="SHA-512" hashValue="NgO/hu1xvRDdiMaUD/FGh5T6QVAMY67cWMbU0YHuU7swwM5fBI5p0sHYFvaXvm6co8UtUI9Hl+C0rSVjyl6yWQ==" saltValue="cru2NaH73itdcHhjG6Ad8A==" spinCount="100000" sqref="M90" name="Rango1_12_1"/>
    <protectedRange algorithmName="SHA-512" hashValue="NgO/hu1xvRDdiMaUD/FGh5T6QVAMY67cWMbU0YHuU7swwM5fBI5p0sHYFvaXvm6co8UtUI9Hl+C0rSVjyl6yWQ==" saltValue="cru2NaH73itdcHhjG6Ad8A==" spinCount="100000" sqref="L91" name="Rango1_13_21"/>
    <protectedRange algorithmName="SHA-512" hashValue="NgO/hu1xvRDdiMaUD/FGh5T6QVAMY67cWMbU0YHuU7swwM5fBI5p0sHYFvaXvm6co8UtUI9Hl+C0rSVjyl6yWQ==" saltValue="cru2NaH73itdcHhjG6Ad8A==" spinCount="100000" sqref="M91" name="Rango1_28_1"/>
    <protectedRange algorithmName="SHA-512" hashValue="NgO/hu1xvRDdiMaUD/FGh5T6QVAMY67cWMbU0YHuU7swwM5fBI5p0sHYFvaXvm6co8UtUI9Hl+C0rSVjyl6yWQ==" saltValue="cru2NaH73itdcHhjG6Ad8A==" spinCount="100000" sqref="L92" name="Rango1_13_22"/>
    <protectedRange algorithmName="SHA-512" hashValue="NgO/hu1xvRDdiMaUD/FGh5T6QVAMY67cWMbU0YHuU7swwM5fBI5p0sHYFvaXvm6co8UtUI9Hl+C0rSVjyl6yWQ==" saltValue="cru2NaH73itdcHhjG6Ad8A==" spinCount="100000" sqref="M92" name="Rango1_28_1_1"/>
    <protectedRange algorithmName="SHA-512" hashValue="NgO/hu1xvRDdiMaUD/FGh5T6QVAMY67cWMbU0YHuU7swwM5fBI5p0sHYFvaXvm6co8UtUI9Hl+C0rSVjyl6yWQ==" saltValue="cru2NaH73itdcHhjG6Ad8A==" spinCount="100000" sqref="L93" name="Rango1_13_24"/>
    <protectedRange algorithmName="SHA-512" hashValue="NgO/hu1xvRDdiMaUD/FGh5T6QVAMY67cWMbU0YHuU7swwM5fBI5p0sHYFvaXvm6co8UtUI9Hl+C0rSVjyl6yWQ==" saltValue="cru2NaH73itdcHhjG6Ad8A==" spinCount="100000" sqref="M93" name="Rango1_28_1_3"/>
    <protectedRange algorithmName="SHA-512" hashValue="NgO/hu1xvRDdiMaUD/FGh5T6QVAMY67cWMbU0YHuU7swwM5fBI5p0sHYFvaXvm6co8UtUI9Hl+C0rSVjyl6yWQ==" saltValue="cru2NaH73itdcHhjG6Ad8A==" spinCount="100000" sqref="L94" name="Rango1_13_25"/>
    <protectedRange algorithmName="SHA-512" hashValue="NgO/hu1xvRDdiMaUD/FGh5T6QVAMY67cWMbU0YHuU7swwM5fBI5p0sHYFvaXvm6co8UtUI9Hl+C0rSVjyl6yWQ==" saltValue="cru2NaH73itdcHhjG6Ad8A==" spinCount="100000" sqref="M94" name="Rango1_29_1"/>
    <protectedRange algorithmName="SHA-512" hashValue="NgO/hu1xvRDdiMaUD/FGh5T6QVAMY67cWMbU0YHuU7swwM5fBI5p0sHYFvaXvm6co8UtUI9Hl+C0rSVjyl6yWQ==" saltValue="cru2NaH73itdcHhjG6Ad8A==" spinCount="100000" sqref="L71" name="Rango1_13_26"/>
    <protectedRange algorithmName="SHA-512" hashValue="NgO/hu1xvRDdiMaUD/FGh5T6QVAMY67cWMbU0YHuU7swwM5fBI5p0sHYFvaXvm6co8UtUI9Hl+C0rSVjyl6yWQ==" saltValue="cru2NaH73itdcHhjG6Ad8A==" spinCount="100000" sqref="M71" name="Rango1_12_1_1"/>
    <protectedRange algorithmName="SHA-512" hashValue="NgO/hu1xvRDdiMaUD/FGh5T6QVAMY67cWMbU0YHuU7swwM5fBI5p0sHYFvaXvm6co8UtUI9Hl+C0rSVjyl6yWQ==" saltValue="cru2NaH73itdcHhjG6Ad8A==" spinCount="100000" sqref="L72" name="Rango1_13_27"/>
    <protectedRange algorithmName="SHA-512" hashValue="NgO/hu1xvRDdiMaUD/FGh5T6QVAMY67cWMbU0YHuU7swwM5fBI5p0sHYFvaXvm6co8UtUI9Hl+C0rSVjyl6yWQ==" saltValue="cru2NaH73itdcHhjG6Ad8A==" spinCount="100000" sqref="M72" name="Rango1_12_1_2"/>
    <protectedRange algorithmName="SHA-512" hashValue="NgO/hu1xvRDdiMaUD/FGh5T6QVAMY67cWMbU0YHuU7swwM5fBI5p0sHYFvaXvm6co8UtUI9Hl+C0rSVjyl6yWQ==" saltValue="cru2NaH73itdcHhjG6Ad8A==" spinCount="100000" sqref="L73" name="Rango1_13_28"/>
    <protectedRange algorithmName="SHA-512" hashValue="NgO/hu1xvRDdiMaUD/FGh5T6QVAMY67cWMbU0YHuU7swwM5fBI5p0sHYFvaXvm6co8UtUI9Hl+C0rSVjyl6yWQ==" saltValue="cru2NaH73itdcHhjG6Ad8A==" spinCount="100000" sqref="M73" name="Rango1_12_1_3"/>
    <protectedRange algorithmName="SHA-512" hashValue="NgO/hu1xvRDdiMaUD/FGh5T6QVAMY67cWMbU0YHuU7swwM5fBI5p0sHYFvaXvm6co8UtUI9Hl+C0rSVjyl6yWQ==" saltValue="cru2NaH73itdcHhjG6Ad8A==" spinCount="100000" sqref="L74" name="Rango1_13_23"/>
    <protectedRange algorithmName="SHA-512" hashValue="NgO/hu1xvRDdiMaUD/FGh5T6QVAMY67cWMbU0YHuU7swwM5fBI5p0sHYFvaXvm6co8UtUI9Hl+C0rSVjyl6yWQ==" saltValue="cru2NaH73itdcHhjG6Ad8A==" spinCount="100000" sqref="M74" name="Rango1_12_1_4"/>
    <protectedRange algorithmName="SHA-512" hashValue="NgO/hu1xvRDdiMaUD/FGh5T6QVAMY67cWMbU0YHuU7swwM5fBI5p0sHYFvaXvm6co8UtUI9Hl+C0rSVjyl6yWQ==" saltValue="cru2NaH73itdcHhjG6Ad8A==" spinCount="100000" sqref="L75" name="Rango1_13_29"/>
    <protectedRange algorithmName="SHA-512" hashValue="NgO/hu1xvRDdiMaUD/FGh5T6QVAMY67cWMbU0YHuU7swwM5fBI5p0sHYFvaXvm6co8UtUI9Hl+C0rSVjyl6yWQ==" saltValue="cru2NaH73itdcHhjG6Ad8A==" spinCount="100000" sqref="M75" name="Rango1_12_1_5"/>
    <protectedRange algorithmName="SHA-512" hashValue="NgO/hu1xvRDdiMaUD/FGh5T6QVAMY67cWMbU0YHuU7swwM5fBI5p0sHYFvaXvm6co8UtUI9Hl+C0rSVjyl6yWQ==" saltValue="cru2NaH73itdcHhjG6Ad8A==" spinCount="100000" sqref="L76" name="Rango1_13_30"/>
    <protectedRange algorithmName="SHA-512" hashValue="NgO/hu1xvRDdiMaUD/FGh5T6QVAMY67cWMbU0YHuU7swwM5fBI5p0sHYFvaXvm6co8UtUI9Hl+C0rSVjyl6yWQ==" saltValue="cru2NaH73itdcHhjG6Ad8A==" spinCount="100000" sqref="M76" name="Rango1_12_1_6"/>
    <protectedRange algorithmName="SHA-512" hashValue="NgO/hu1xvRDdiMaUD/FGh5T6QVAMY67cWMbU0YHuU7swwM5fBI5p0sHYFvaXvm6co8UtUI9Hl+C0rSVjyl6yWQ==" saltValue="cru2NaH73itdcHhjG6Ad8A==" spinCount="100000" sqref="L77" name="Rango1_13_31"/>
    <protectedRange algorithmName="SHA-512" hashValue="NgO/hu1xvRDdiMaUD/FGh5T6QVAMY67cWMbU0YHuU7swwM5fBI5p0sHYFvaXvm6co8UtUI9Hl+C0rSVjyl6yWQ==" saltValue="cru2NaH73itdcHhjG6Ad8A==" spinCount="100000" sqref="M77" name="Rango1_12_1_7"/>
    <protectedRange algorithmName="SHA-512" hashValue="NgO/hu1xvRDdiMaUD/FGh5T6QVAMY67cWMbU0YHuU7swwM5fBI5p0sHYFvaXvm6co8UtUI9Hl+C0rSVjyl6yWQ==" saltValue="cru2NaH73itdcHhjG6Ad8A==" spinCount="100000" sqref="L78" name="Rango1_13_32"/>
    <protectedRange algorithmName="SHA-512" hashValue="NgO/hu1xvRDdiMaUD/FGh5T6QVAMY67cWMbU0YHuU7swwM5fBI5p0sHYFvaXvm6co8UtUI9Hl+C0rSVjyl6yWQ==" saltValue="cru2NaH73itdcHhjG6Ad8A==" spinCount="100000" sqref="M78" name="Rango1_12_1_8"/>
    <protectedRange algorithmName="SHA-512" hashValue="NgO/hu1xvRDdiMaUD/FGh5T6QVAMY67cWMbU0YHuU7swwM5fBI5p0sHYFvaXvm6co8UtUI9Hl+C0rSVjyl6yWQ==" saltValue="cru2NaH73itdcHhjG6Ad8A==" spinCount="100000" sqref="L79" name="Rango1_13_33"/>
    <protectedRange algorithmName="SHA-512" hashValue="NgO/hu1xvRDdiMaUD/FGh5T6QVAMY67cWMbU0YHuU7swwM5fBI5p0sHYFvaXvm6co8UtUI9Hl+C0rSVjyl6yWQ==" saltValue="cru2NaH73itdcHhjG6Ad8A==" spinCount="100000" sqref="M79" name="Rango1_12_1_9"/>
    <protectedRange algorithmName="SHA-512" hashValue="NgO/hu1xvRDdiMaUD/FGh5T6QVAMY67cWMbU0YHuU7swwM5fBI5p0sHYFvaXvm6co8UtUI9Hl+C0rSVjyl6yWQ==" saltValue="cru2NaH73itdcHhjG6Ad8A==" spinCount="100000" sqref="L80" name="Rango1_13_34"/>
    <protectedRange algorithmName="SHA-512" hashValue="NgO/hu1xvRDdiMaUD/FGh5T6QVAMY67cWMbU0YHuU7swwM5fBI5p0sHYFvaXvm6co8UtUI9Hl+C0rSVjyl6yWQ==" saltValue="cru2NaH73itdcHhjG6Ad8A==" spinCount="100000" sqref="M80" name="Rango1_12_1_10"/>
    <protectedRange algorithmName="SHA-512" hashValue="NgO/hu1xvRDdiMaUD/FGh5T6QVAMY67cWMbU0YHuU7swwM5fBI5p0sHYFvaXvm6co8UtUI9Hl+C0rSVjyl6yWQ==" saltValue="cru2NaH73itdcHhjG6Ad8A==" spinCount="100000" sqref="L81" name="Rango1_13_35"/>
    <protectedRange algorithmName="SHA-512" hashValue="NgO/hu1xvRDdiMaUD/FGh5T6QVAMY67cWMbU0YHuU7swwM5fBI5p0sHYFvaXvm6co8UtUI9Hl+C0rSVjyl6yWQ==" saltValue="cru2NaH73itdcHhjG6Ad8A==" spinCount="100000" sqref="M81" name="Rango1_12_1_11"/>
    <protectedRange algorithmName="SHA-512" hashValue="NgO/hu1xvRDdiMaUD/FGh5T6QVAMY67cWMbU0YHuU7swwM5fBI5p0sHYFvaXvm6co8UtUI9Hl+C0rSVjyl6yWQ==" saltValue="cru2NaH73itdcHhjG6Ad8A==" spinCount="100000" sqref="L34" name="Rango1_13_36"/>
    <protectedRange algorithmName="SHA-512" hashValue="NgO/hu1xvRDdiMaUD/FGh5T6QVAMY67cWMbU0YHuU7swwM5fBI5p0sHYFvaXvm6co8UtUI9Hl+C0rSVjyl6yWQ==" saltValue="cru2NaH73itdcHhjG6Ad8A==" spinCount="100000" sqref="M34" name="Rango1_8_1_1"/>
    <protectedRange algorithmName="SHA-512" hashValue="NgO/hu1xvRDdiMaUD/FGh5T6QVAMY67cWMbU0YHuU7swwM5fBI5p0sHYFvaXvm6co8UtUI9Hl+C0rSVjyl6yWQ==" saltValue="cru2NaH73itdcHhjG6Ad8A==" spinCount="100000" sqref="L35" name="Rango1_13_37"/>
    <protectedRange algorithmName="SHA-512" hashValue="NgO/hu1xvRDdiMaUD/FGh5T6QVAMY67cWMbU0YHuU7swwM5fBI5p0sHYFvaXvm6co8UtUI9Hl+C0rSVjyl6yWQ==" saltValue="cru2NaH73itdcHhjG6Ad8A==" spinCount="100000" sqref="M35" name="Rango1_8_1_2"/>
    <protectedRange algorithmName="SHA-512" hashValue="NgO/hu1xvRDdiMaUD/FGh5T6QVAMY67cWMbU0YHuU7swwM5fBI5p0sHYFvaXvm6co8UtUI9Hl+C0rSVjyl6yWQ==" saltValue="cru2NaH73itdcHhjG6Ad8A==" spinCount="100000" sqref="L36" name="Rango1_13_38"/>
    <protectedRange algorithmName="SHA-512" hashValue="NgO/hu1xvRDdiMaUD/FGh5T6QVAMY67cWMbU0YHuU7swwM5fBI5p0sHYFvaXvm6co8UtUI9Hl+C0rSVjyl6yWQ==" saltValue="cru2NaH73itdcHhjG6Ad8A==" spinCount="100000" sqref="M36" name="Rango1_8_1_3"/>
    <protectedRange algorithmName="SHA-512" hashValue="NgO/hu1xvRDdiMaUD/FGh5T6QVAMY67cWMbU0YHuU7swwM5fBI5p0sHYFvaXvm6co8UtUI9Hl+C0rSVjyl6yWQ==" saltValue="cru2NaH73itdcHhjG6Ad8A==" spinCount="100000" sqref="L37" name="Rango1_13_40"/>
    <protectedRange algorithmName="SHA-512" hashValue="NgO/hu1xvRDdiMaUD/FGh5T6QVAMY67cWMbU0YHuU7swwM5fBI5p0sHYFvaXvm6co8UtUI9Hl+C0rSVjyl6yWQ==" saltValue="cru2NaH73itdcHhjG6Ad8A==" spinCount="100000" sqref="M37" name="Rango1_8_1_4"/>
    <protectedRange algorithmName="SHA-512" hashValue="NgO/hu1xvRDdiMaUD/FGh5T6QVAMY67cWMbU0YHuU7swwM5fBI5p0sHYFvaXvm6co8UtUI9Hl+C0rSVjyl6yWQ==" saltValue="cru2NaH73itdcHhjG6Ad8A==" spinCount="100000" sqref="L38" name="Rango1_13_41"/>
    <protectedRange algorithmName="SHA-512" hashValue="NgO/hu1xvRDdiMaUD/FGh5T6QVAMY67cWMbU0YHuU7swwM5fBI5p0sHYFvaXvm6co8UtUI9Hl+C0rSVjyl6yWQ==" saltValue="cru2NaH73itdcHhjG6Ad8A==" spinCount="100000" sqref="M38" name="Rango1_9_1_1"/>
    <protectedRange algorithmName="SHA-512" hashValue="NgO/hu1xvRDdiMaUD/FGh5T6QVAMY67cWMbU0YHuU7swwM5fBI5p0sHYFvaXvm6co8UtUI9Hl+C0rSVjyl6yWQ==" saltValue="cru2NaH73itdcHhjG6Ad8A==" spinCount="100000" sqref="L103" name="Rango1_13_39"/>
    <protectedRange algorithmName="SHA-512" hashValue="NgO/hu1xvRDdiMaUD/FGh5T6QVAMY67cWMbU0YHuU7swwM5fBI5p0sHYFvaXvm6co8UtUI9Hl+C0rSVjyl6yWQ==" saltValue="cru2NaH73itdcHhjG6Ad8A==" spinCount="100000" sqref="M103" name="Rango1_28_1_2"/>
    <protectedRange algorithmName="SHA-512" hashValue="NgO/hu1xvRDdiMaUD/FGh5T6QVAMY67cWMbU0YHuU7swwM5fBI5p0sHYFvaXvm6co8UtUI9Hl+C0rSVjyl6yWQ==" saltValue="cru2NaH73itdcHhjG6Ad8A==" spinCount="100000" sqref="L43" name="Rango1_13_42"/>
    <protectedRange algorithmName="SHA-512" hashValue="NgO/hu1xvRDdiMaUD/FGh5T6QVAMY67cWMbU0YHuU7swwM5fBI5p0sHYFvaXvm6co8UtUI9Hl+C0rSVjyl6yWQ==" saltValue="cru2NaH73itdcHhjG6Ad8A==" spinCount="100000" sqref="M43" name="Rango1_10_1_3"/>
    <protectedRange algorithmName="SHA-512" hashValue="NgO/hu1xvRDdiMaUD/FGh5T6QVAMY67cWMbU0YHuU7swwM5fBI5p0sHYFvaXvm6co8UtUI9Hl+C0rSVjyl6yWQ==" saltValue="cru2NaH73itdcHhjG6Ad8A==" spinCount="100000" sqref="L44" name="Rango1_13_43"/>
    <protectedRange algorithmName="SHA-512" hashValue="NgO/hu1xvRDdiMaUD/FGh5T6QVAMY67cWMbU0YHuU7swwM5fBI5p0sHYFvaXvm6co8UtUI9Hl+C0rSVjyl6yWQ==" saltValue="cru2NaH73itdcHhjG6Ad8A==" spinCount="100000" sqref="M44" name="Rango1_10_1_4"/>
    <protectedRange algorithmName="SHA-512" hashValue="NgO/hu1xvRDdiMaUD/FGh5T6QVAMY67cWMbU0YHuU7swwM5fBI5p0sHYFvaXvm6co8UtUI9Hl+C0rSVjyl6yWQ==" saltValue="cru2NaH73itdcHhjG6Ad8A==" spinCount="100000" sqref="L45" name="Rango1_13_44"/>
    <protectedRange algorithmName="SHA-512" hashValue="NgO/hu1xvRDdiMaUD/FGh5T6QVAMY67cWMbU0YHuU7swwM5fBI5p0sHYFvaXvm6co8UtUI9Hl+C0rSVjyl6yWQ==" saltValue="cru2NaH73itdcHhjG6Ad8A==" spinCount="100000" sqref="M45" name="Rango1_15_1"/>
    <protectedRange algorithmName="SHA-512" hashValue="NgO/hu1xvRDdiMaUD/FGh5T6QVAMY67cWMbU0YHuU7swwM5fBI5p0sHYFvaXvm6co8UtUI9Hl+C0rSVjyl6yWQ==" saltValue="cru2NaH73itdcHhjG6Ad8A==" spinCount="100000" sqref="L47" name="Rango1_13_45"/>
    <protectedRange algorithmName="SHA-512" hashValue="NgO/hu1xvRDdiMaUD/FGh5T6QVAMY67cWMbU0YHuU7swwM5fBI5p0sHYFvaXvm6co8UtUI9Hl+C0rSVjyl6yWQ==" saltValue="cru2NaH73itdcHhjG6Ad8A==" spinCount="100000" sqref="M47" name="Rango1_10_1_5"/>
    <protectedRange algorithmName="SHA-512" hashValue="NgO/hu1xvRDdiMaUD/FGh5T6QVAMY67cWMbU0YHuU7swwM5fBI5p0sHYFvaXvm6co8UtUI9Hl+C0rSVjyl6yWQ==" saltValue="cru2NaH73itdcHhjG6Ad8A==" spinCount="100000" sqref="L48" name="Rango1_13_46"/>
    <protectedRange algorithmName="SHA-512" hashValue="NgO/hu1xvRDdiMaUD/FGh5T6QVAMY67cWMbU0YHuU7swwM5fBI5p0sHYFvaXvm6co8UtUI9Hl+C0rSVjyl6yWQ==" saltValue="cru2NaH73itdcHhjG6Ad8A==" spinCount="100000" sqref="M48" name="Rango1_10_1_6"/>
    <protectedRange algorithmName="SHA-512" hashValue="NgO/hu1xvRDdiMaUD/FGh5T6QVAMY67cWMbU0YHuU7swwM5fBI5p0sHYFvaXvm6co8UtUI9Hl+C0rSVjyl6yWQ==" saltValue="cru2NaH73itdcHhjG6Ad8A==" spinCount="100000" sqref="L49" name="Rango1_13_47"/>
    <protectedRange algorithmName="SHA-512" hashValue="NgO/hu1xvRDdiMaUD/FGh5T6QVAMY67cWMbU0YHuU7swwM5fBI5p0sHYFvaXvm6co8UtUI9Hl+C0rSVjyl6yWQ==" saltValue="cru2NaH73itdcHhjG6Ad8A==" spinCount="100000" sqref="M49" name="Rango1_10_1_7"/>
    <protectedRange algorithmName="SHA-512" hashValue="NgO/hu1xvRDdiMaUD/FGh5T6QVAMY67cWMbU0YHuU7swwM5fBI5p0sHYFvaXvm6co8UtUI9Hl+C0rSVjyl6yWQ==" saltValue="cru2NaH73itdcHhjG6Ad8A==" spinCount="100000" sqref="L53" name="Rango1_13_48"/>
    <protectedRange algorithmName="SHA-512" hashValue="NgO/hu1xvRDdiMaUD/FGh5T6QVAMY67cWMbU0YHuU7swwM5fBI5p0sHYFvaXvm6co8UtUI9Hl+C0rSVjyl6yWQ==" saltValue="cru2NaH73itdcHhjG6Ad8A==" spinCount="100000" sqref="M53" name="Rango1_10_1_8"/>
    <protectedRange algorithmName="SHA-512" hashValue="NgO/hu1xvRDdiMaUD/FGh5T6QVAMY67cWMbU0YHuU7swwM5fBI5p0sHYFvaXvm6co8UtUI9Hl+C0rSVjyl6yWQ==" saltValue="cru2NaH73itdcHhjG6Ad8A==" spinCount="100000" sqref="L54" name="Rango1_13_49"/>
    <protectedRange algorithmName="SHA-512" hashValue="NgO/hu1xvRDdiMaUD/FGh5T6QVAMY67cWMbU0YHuU7swwM5fBI5p0sHYFvaXvm6co8UtUI9Hl+C0rSVjyl6yWQ==" saltValue="cru2NaH73itdcHhjG6Ad8A==" spinCount="100000" sqref="M54" name="Rango1_10_1_9"/>
    <protectedRange algorithmName="SHA-512" hashValue="NgO/hu1xvRDdiMaUD/FGh5T6QVAMY67cWMbU0YHuU7swwM5fBI5p0sHYFvaXvm6co8UtUI9Hl+C0rSVjyl6yWQ==" saltValue="cru2NaH73itdcHhjG6Ad8A==" spinCount="100000" sqref="L55" name="Rango1_13_50"/>
    <protectedRange algorithmName="SHA-512" hashValue="NgO/hu1xvRDdiMaUD/FGh5T6QVAMY67cWMbU0YHuU7swwM5fBI5p0sHYFvaXvm6co8UtUI9Hl+C0rSVjyl6yWQ==" saltValue="cru2NaH73itdcHhjG6Ad8A==" spinCount="100000" sqref="M55" name="Rango1_10_1_10"/>
    <protectedRange algorithmName="SHA-512" hashValue="NgO/hu1xvRDdiMaUD/FGh5T6QVAMY67cWMbU0YHuU7swwM5fBI5p0sHYFvaXvm6co8UtUI9Hl+C0rSVjyl6yWQ==" saltValue="cru2NaH73itdcHhjG6Ad8A==" spinCount="100000" sqref="L95" name="Rango1_13_52"/>
    <protectedRange algorithmName="SHA-512" hashValue="NgO/hu1xvRDdiMaUD/FGh5T6QVAMY67cWMbU0YHuU7swwM5fBI5p0sHYFvaXvm6co8UtUI9Hl+C0rSVjyl6yWQ==" saltValue="cru2NaH73itdcHhjG6Ad8A==" spinCount="100000" sqref="M95" name="Rango1_28_1_4"/>
    <protectedRange algorithmName="SHA-512" hashValue="NgO/hu1xvRDdiMaUD/FGh5T6QVAMY67cWMbU0YHuU7swwM5fBI5p0sHYFvaXvm6co8UtUI9Hl+C0rSVjyl6yWQ==" saltValue="cru2NaH73itdcHhjG6Ad8A==" spinCount="100000" sqref="L96" name="Rango1_13_53"/>
    <protectedRange algorithmName="SHA-512" hashValue="NgO/hu1xvRDdiMaUD/FGh5T6QVAMY67cWMbU0YHuU7swwM5fBI5p0sHYFvaXvm6co8UtUI9Hl+C0rSVjyl6yWQ==" saltValue="cru2NaH73itdcHhjG6Ad8A==" spinCount="100000" sqref="M96" name="Rango1_28_1_5"/>
    <protectedRange algorithmName="SHA-512" hashValue="NgO/hu1xvRDdiMaUD/FGh5T6QVAMY67cWMbU0YHuU7swwM5fBI5p0sHYFvaXvm6co8UtUI9Hl+C0rSVjyl6yWQ==" saltValue="cru2NaH73itdcHhjG6Ad8A==" spinCount="100000" sqref="L97" name="Rango1_13_54"/>
    <protectedRange algorithmName="SHA-512" hashValue="NgO/hu1xvRDdiMaUD/FGh5T6QVAMY67cWMbU0YHuU7swwM5fBI5p0sHYFvaXvm6co8UtUI9Hl+C0rSVjyl6yWQ==" saltValue="cru2NaH73itdcHhjG6Ad8A==" spinCount="100000" sqref="M97" name="Rango1_28_1_6"/>
    <protectedRange algorithmName="SHA-512" hashValue="NgO/hu1xvRDdiMaUD/FGh5T6QVAMY67cWMbU0YHuU7swwM5fBI5p0sHYFvaXvm6co8UtUI9Hl+C0rSVjyl6yWQ==" saltValue="cru2NaH73itdcHhjG6Ad8A==" spinCount="100000" sqref="L98" name="Rango1_13_55"/>
    <protectedRange algorithmName="SHA-512" hashValue="NgO/hu1xvRDdiMaUD/FGh5T6QVAMY67cWMbU0YHuU7swwM5fBI5p0sHYFvaXvm6co8UtUI9Hl+C0rSVjyl6yWQ==" saltValue="cru2NaH73itdcHhjG6Ad8A==" spinCount="100000" sqref="M98" name="Rango1_36_1"/>
    <protectedRange algorithmName="SHA-512" hashValue="NgO/hu1xvRDdiMaUD/FGh5T6QVAMY67cWMbU0YHuU7swwM5fBI5p0sHYFvaXvm6co8UtUI9Hl+C0rSVjyl6yWQ==" saltValue="cru2NaH73itdcHhjG6Ad8A==" spinCount="100000" sqref="L99" name="Rango1_13_56"/>
    <protectedRange algorithmName="SHA-512" hashValue="NgO/hu1xvRDdiMaUD/FGh5T6QVAMY67cWMbU0YHuU7swwM5fBI5p0sHYFvaXvm6co8UtUI9Hl+C0rSVjyl6yWQ==" saltValue="cru2NaH73itdcHhjG6Ad8A==" spinCount="100000" sqref="M99" name="Rango1_28_1_7"/>
    <protectedRange algorithmName="SHA-512" hashValue="NgO/hu1xvRDdiMaUD/FGh5T6QVAMY67cWMbU0YHuU7swwM5fBI5p0sHYFvaXvm6co8UtUI9Hl+C0rSVjyl6yWQ==" saltValue="cru2NaH73itdcHhjG6Ad8A==" spinCount="100000" sqref="L100" name="Rango1_13_57"/>
    <protectedRange algorithmName="SHA-512" hashValue="NgO/hu1xvRDdiMaUD/FGh5T6QVAMY67cWMbU0YHuU7swwM5fBI5p0sHYFvaXvm6co8UtUI9Hl+C0rSVjyl6yWQ==" saltValue="cru2NaH73itdcHhjG6Ad8A==" spinCount="100000" sqref="M100" name="Rango1_28_1_8"/>
    <protectedRange algorithmName="SHA-512" hashValue="NgO/hu1xvRDdiMaUD/FGh5T6QVAMY67cWMbU0YHuU7swwM5fBI5p0sHYFvaXvm6co8UtUI9Hl+C0rSVjyl6yWQ==" saltValue="cru2NaH73itdcHhjG6Ad8A==" spinCount="100000" sqref="L56" name="Rango1_13_58"/>
    <protectedRange algorithmName="SHA-512" hashValue="NgO/hu1xvRDdiMaUD/FGh5T6QVAMY67cWMbU0YHuU7swwM5fBI5p0sHYFvaXvm6co8UtUI9Hl+C0rSVjyl6yWQ==" saltValue="cru2NaH73itdcHhjG6Ad8A==" spinCount="100000" sqref="M56" name="Rango1_10_1_12"/>
    <protectedRange algorithmName="SHA-512" hashValue="NgO/hu1xvRDdiMaUD/FGh5T6QVAMY67cWMbU0YHuU7swwM5fBI5p0sHYFvaXvm6co8UtUI9Hl+C0rSVjyl6yWQ==" saltValue="cru2NaH73itdcHhjG6Ad8A==" spinCount="100000" sqref="L57" name="Rango1_13_59"/>
    <protectedRange algorithmName="SHA-512" hashValue="NgO/hu1xvRDdiMaUD/FGh5T6QVAMY67cWMbU0YHuU7swwM5fBI5p0sHYFvaXvm6co8UtUI9Hl+C0rSVjyl6yWQ==" saltValue="cru2NaH73itdcHhjG6Ad8A==" spinCount="100000" sqref="M57" name="Rango1_10_1_13"/>
    <protectedRange algorithmName="SHA-512" hashValue="NgO/hu1xvRDdiMaUD/FGh5T6QVAMY67cWMbU0YHuU7swwM5fBI5p0sHYFvaXvm6co8UtUI9Hl+C0rSVjyl6yWQ==" saltValue="cru2NaH73itdcHhjG6Ad8A==" spinCount="100000" sqref="L58" name="Rango1_13_60"/>
    <protectedRange algorithmName="SHA-512" hashValue="NgO/hu1xvRDdiMaUD/FGh5T6QVAMY67cWMbU0YHuU7swwM5fBI5p0sHYFvaXvm6co8UtUI9Hl+C0rSVjyl6yWQ==" saltValue="cru2NaH73itdcHhjG6Ad8A==" spinCount="100000" sqref="M58" name="Rango1_10_1_14"/>
    <protectedRange algorithmName="SHA-512" hashValue="NgO/hu1xvRDdiMaUD/FGh5T6QVAMY67cWMbU0YHuU7swwM5fBI5p0sHYFvaXvm6co8UtUI9Hl+C0rSVjyl6yWQ==" saltValue="cru2NaH73itdcHhjG6Ad8A==" spinCount="100000" sqref="L59" name="Rango1_13_61"/>
    <protectedRange algorithmName="SHA-512" hashValue="NgO/hu1xvRDdiMaUD/FGh5T6QVAMY67cWMbU0YHuU7swwM5fBI5p0sHYFvaXvm6co8UtUI9Hl+C0rSVjyl6yWQ==" saltValue="cru2NaH73itdcHhjG6Ad8A==" spinCount="100000" sqref="M59" name="Rango1_10_1_15"/>
    <protectedRange algorithmName="SHA-512" hashValue="NgO/hu1xvRDdiMaUD/FGh5T6QVAMY67cWMbU0YHuU7swwM5fBI5p0sHYFvaXvm6co8UtUI9Hl+C0rSVjyl6yWQ==" saltValue="cru2NaH73itdcHhjG6Ad8A==" spinCount="100000" sqref="L60" name="Rango1_13_62"/>
    <protectedRange algorithmName="SHA-512" hashValue="NgO/hu1xvRDdiMaUD/FGh5T6QVAMY67cWMbU0YHuU7swwM5fBI5p0sHYFvaXvm6co8UtUI9Hl+C0rSVjyl6yWQ==" saltValue="cru2NaH73itdcHhjG6Ad8A==" spinCount="100000" sqref="M60" name="Rango1_20_1"/>
    <protectedRange algorithmName="SHA-512" hashValue="NgO/hu1xvRDdiMaUD/FGh5T6QVAMY67cWMbU0YHuU7swwM5fBI5p0sHYFvaXvm6co8UtUI9Hl+C0rSVjyl6yWQ==" saltValue="cru2NaH73itdcHhjG6Ad8A==" spinCount="100000" sqref="L61" name="Rango1_13_63"/>
    <protectedRange algorithmName="SHA-512" hashValue="NgO/hu1xvRDdiMaUD/FGh5T6QVAMY67cWMbU0YHuU7swwM5fBI5p0sHYFvaXvm6co8UtUI9Hl+C0rSVjyl6yWQ==" saltValue="cru2NaH73itdcHhjG6Ad8A==" spinCount="100000" sqref="M61" name="Rango1_12_1_12"/>
    <protectedRange algorithmName="SHA-512" hashValue="NgO/hu1xvRDdiMaUD/FGh5T6QVAMY67cWMbU0YHuU7swwM5fBI5p0sHYFvaXvm6co8UtUI9Hl+C0rSVjyl6yWQ==" saltValue="cru2NaH73itdcHhjG6Ad8A==" spinCount="100000" sqref="L62" name="Rango1_13_64"/>
    <protectedRange algorithmName="SHA-512" hashValue="NgO/hu1xvRDdiMaUD/FGh5T6QVAMY67cWMbU0YHuU7swwM5fBI5p0sHYFvaXvm6co8UtUI9Hl+C0rSVjyl6yWQ==" saltValue="cru2NaH73itdcHhjG6Ad8A==" spinCount="100000" sqref="M62" name="Rango1_12_1_13"/>
    <protectedRange algorithmName="SHA-512" hashValue="NgO/hu1xvRDdiMaUD/FGh5T6QVAMY67cWMbU0YHuU7swwM5fBI5p0sHYFvaXvm6co8UtUI9Hl+C0rSVjyl6yWQ==" saltValue="cru2NaH73itdcHhjG6Ad8A==" spinCount="100000" sqref="L63" name="Rango1_13_65"/>
    <protectedRange algorithmName="SHA-512" hashValue="NgO/hu1xvRDdiMaUD/FGh5T6QVAMY67cWMbU0YHuU7swwM5fBI5p0sHYFvaXvm6co8UtUI9Hl+C0rSVjyl6yWQ==" saltValue="cru2NaH73itdcHhjG6Ad8A==" spinCount="100000" sqref="M63" name="Rango1_12_1_14"/>
    <protectedRange algorithmName="SHA-512" hashValue="NgO/hu1xvRDdiMaUD/FGh5T6QVAMY67cWMbU0YHuU7swwM5fBI5p0sHYFvaXvm6co8UtUI9Hl+C0rSVjyl6yWQ==" saltValue="cru2NaH73itdcHhjG6Ad8A==" spinCount="100000" sqref="L64" name="Rango1_13_66"/>
    <protectedRange algorithmName="SHA-512" hashValue="NgO/hu1xvRDdiMaUD/FGh5T6QVAMY67cWMbU0YHuU7swwM5fBI5p0sHYFvaXvm6co8UtUI9Hl+C0rSVjyl6yWQ==" saltValue="cru2NaH73itdcHhjG6Ad8A==" spinCount="100000" sqref="M64" name="Rango1_12_1_15"/>
    <protectedRange algorithmName="SHA-512" hashValue="NgO/hu1xvRDdiMaUD/FGh5T6QVAMY67cWMbU0YHuU7swwM5fBI5p0sHYFvaXvm6co8UtUI9Hl+C0rSVjyl6yWQ==" saltValue="cru2NaH73itdcHhjG6Ad8A==" spinCount="100000" sqref="L65" name="Rango1_13_67"/>
    <protectedRange algorithmName="SHA-512" hashValue="NgO/hu1xvRDdiMaUD/FGh5T6QVAMY67cWMbU0YHuU7swwM5fBI5p0sHYFvaXvm6co8UtUI9Hl+C0rSVjyl6yWQ==" saltValue="cru2NaH73itdcHhjG6Ad8A==" spinCount="100000" sqref="M65" name="Rango1_12_1_16"/>
    <protectedRange algorithmName="SHA-512" hashValue="NgO/hu1xvRDdiMaUD/FGh5T6QVAMY67cWMbU0YHuU7swwM5fBI5p0sHYFvaXvm6co8UtUI9Hl+C0rSVjyl6yWQ==" saltValue="cru2NaH73itdcHhjG6Ad8A==" spinCount="100000" sqref="L66" name="Rango1_13_68"/>
    <protectedRange algorithmName="SHA-512" hashValue="NgO/hu1xvRDdiMaUD/FGh5T6QVAMY67cWMbU0YHuU7swwM5fBI5p0sHYFvaXvm6co8UtUI9Hl+C0rSVjyl6yWQ==" saltValue="cru2NaH73itdcHhjG6Ad8A==" spinCount="100000" sqref="M66" name="Rango1_12_1_17"/>
    <protectedRange algorithmName="SHA-512" hashValue="NgO/hu1xvRDdiMaUD/FGh5T6QVAMY67cWMbU0YHuU7swwM5fBI5p0sHYFvaXvm6co8UtUI9Hl+C0rSVjyl6yWQ==" saltValue="cru2NaH73itdcHhjG6Ad8A==" spinCount="100000" sqref="L67" name="Rango1_13_69"/>
    <protectedRange algorithmName="SHA-512" hashValue="NgO/hu1xvRDdiMaUD/FGh5T6QVAMY67cWMbU0YHuU7swwM5fBI5p0sHYFvaXvm6co8UtUI9Hl+C0rSVjyl6yWQ==" saltValue="cru2NaH73itdcHhjG6Ad8A==" spinCount="100000" sqref="M67" name="Rango1_12_1_18"/>
    <protectedRange algorithmName="SHA-512" hashValue="NgO/hu1xvRDdiMaUD/FGh5T6QVAMY67cWMbU0YHuU7swwM5fBI5p0sHYFvaXvm6co8UtUI9Hl+C0rSVjyl6yWQ==" saltValue="cru2NaH73itdcHhjG6Ad8A==" spinCount="100000" sqref="L68" name="Rango1_13_70"/>
    <protectedRange algorithmName="SHA-512" hashValue="NgO/hu1xvRDdiMaUD/FGh5T6QVAMY67cWMbU0YHuU7swwM5fBI5p0sHYFvaXvm6co8UtUI9Hl+C0rSVjyl6yWQ==" saltValue="cru2NaH73itdcHhjG6Ad8A==" spinCount="100000" sqref="M68" name="Rango1_12_1_19"/>
    <protectedRange algorithmName="SHA-512" hashValue="NgO/hu1xvRDdiMaUD/FGh5T6QVAMY67cWMbU0YHuU7swwM5fBI5p0sHYFvaXvm6co8UtUI9Hl+C0rSVjyl6yWQ==" saltValue="cru2NaH73itdcHhjG6Ad8A==" spinCount="100000" sqref="L69" name="Rango1_13_71"/>
    <protectedRange algorithmName="SHA-512" hashValue="NgO/hu1xvRDdiMaUD/FGh5T6QVAMY67cWMbU0YHuU7swwM5fBI5p0sHYFvaXvm6co8UtUI9Hl+C0rSVjyl6yWQ==" saltValue="cru2NaH73itdcHhjG6Ad8A==" spinCount="100000" sqref="M69" name="Rango1_12_1_20"/>
    <protectedRange algorithmName="SHA-512" hashValue="NgO/hu1xvRDdiMaUD/FGh5T6QVAMY67cWMbU0YHuU7swwM5fBI5p0sHYFvaXvm6co8UtUI9Hl+C0rSVjyl6yWQ==" saltValue="cru2NaH73itdcHhjG6Ad8A==" spinCount="100000" sqref="L70" name="Rango1_13_72"/>
    <protectedRange algorithmName="SHA-512" hashValue="NgO/hu1xvRDdiMaUD/FGh5T6QVAMY67cWMbU0YHuU7swwM5fBI5p0sHYFvaXvm6co8UtUI9Hl+C0rSVjyl6yWQ==" saltValue="cru2NaH73itdcHhjG6Ad8A==" spinCount="100000" sqref="M70" name="Rango1_12_1_21"/>
    <protectedRange algorithmName="SHA-512" hashValue="NgO/hu1xvRDdiMaUD/FGh5T6QVAMY67cWMbU0YHuU7swwM5fBI5p0sHYFvaXvm6co8UtUI9Hl+C0rSVjyl6yWQ==" saltValue="cru2NaH73itdcHhjG6Ad8A==" spinCount="100000" sqref="L109" name="Rango1_13_73"/>
    <protectedRange algorithmName="SHA-512" hashValue="NgO/hu1xvRDdiMaUD/FGh5T6QVAMY67cWMbU0YHuU7swwM5fBI5p0sHYFvaXvm6co8UtUI9Hl+C0rSVjyl6yWQ==" saltValue="cru2NaH73itdcHhjG6Ad8A==" spinCount="100000" sqref="M109" name="Rango1_12_1_22"/>
    <protectedRange algorithmName="SHA-512" hashValue="NgO/hu1xvRDdiMaUD/FGh5T6QVAMY67cWMbU0YHuU7swwM5fBI5p0sHYFvaXvm6co8UtUI9Hl+C0rSVjyl6yWQ==" saltValue="cru2NaH73itdcHhjG6Ad8A==" spinCount="100000" sqref="L110" name="Rango1_13_74"/>
    <protectedRange algorithmName="SHA-512" hashValue="NgO/hu1xvRDdiMaUD/FGh5T6QVAMY67cWMbU0YHuU7swwM5fBI5p0sHYFvaXvm6co8UtUI9Hl+C0rSVjyl6yWQ==" saltValue="cru2NaH73itdcHhjG6Ad8A==" spinCount="100000" sqref="M110" name="Rango1_33_1"/>
    <protectedRange algorithmName="SHA-512" hashValue="NgO/hu1xvRDdiMaUD/FGh5T6QVAMY67cWMbU0YHuU7swwM5fBI5p0sHYFvaXvm6co8UtUI9Hl+C0rSVjyl6yWQ==" saltValue="cru2NaH73itdcHhjG6Ad8A==" spinCount="100000" sqref="L111" name="Rango1_13_75"/>
    <protectedRange algorithmName="SHA-512" hashValue="NgO/hu1xvRDdiMaUD/FGh5T6QVAMY67cWMbU0YHuU7swwM5fBI5p0sHYFvaXvm6co8UtUI9Hl+C0rSVjyl6yWQ==" saltValue="cru2NaH73itdcHhjG6Ad8A==" spinCount="100000" sqref="M111" name="Rango1_33_1_1"/>
    <protectedRange algorithmName="SHA-512" hashValue="NgO/hu1xvRDdiMaUD/FGh5T6QVAMY67cWMbU0YHuU7swwM5fBI5p0sHYFvaXvm6co8UtUI9Hl+C0rSVjyl6yWQ==" saltValue="cru2NaH73itdcHhjG6Ad8A==" spinCount="100000" sqref="L112" name="Rango1_13_76"/>
    <protectedRange algorithmName="SHA-512" hashValue="NgO/hu1xvRDdiMaUD/FGh5T6QVAMY67cWMbU0YHuU7swwM5fBI5p0sHYFvaXvm6co8UtUI9Hl+C0rSVjyl6yWQ==" saltValue="cru2NaH73itdcHhjG6Ad8A==" spinCount="100000" sqref="M112" name="Rango1_33_1_2"/>
    <protectedRange algorithmName="SHA-512" hashValue="NgO/hu1xvRDdiMaUD/FGh5T6QVAMY67cWMbU0YHuU7swwM5fBI5p0sHYFvaXvm6co8UtUI9Hl+C0rSVjyl6yWQ==" saltValue="cru2NaH73itdcHhjG6Ad8A==" spinCount="100000" sqref="L82" name="Rango1_13_77"/>
    <protectedRange algorithmName="SHA-512" hashValue="NgO/hu1xvRDdiMaUD/FGh5T6QVAMY67cWMbU0YHuU7swwM5fBI5p0sHYFvaXvm6co8UtUI9Hl+C0rSVjyl6yWQ==" saltValue="cru2NaH73itdcHhjG6Ad8A==" spinCount="100000" sqref="M82" name="Rango1_12_1_23"/>
    <protectedRange algorithmName="SHA-512" hashValue="NgO/hu1xvRDdiMaUD/FGh5T6QVAMY67cWMbU0YHuU7swwM5fBI5p0sHYFvaXvm6co8UtUI9Hl+C0rSVjyl6yWQ==" saltValue="cru2NaH73itdcHhjG6Ad8A==" spinCount="100000" sqref="L83" name="Rango1_13_78"/>
    <protectedRange algorithmName="SHA-512" hashValue="NgO/hu1xvRDdiMaUD/FGh5T6QVAMY67cWMbU0YHuU7swwM5fBI5p0sHYFvaXvm6co8UtUI9Hl+C0rSVjyl6yWQ==" saltValue="cru2NaH73itdcHhjG6Ad8A==" spinCount="100000" sqref="M83" name="Rango1_12_1_24"/>
    <protectedRange algorithmName="SHA-512" hashValue="NgO/hu1xvRDdiMaUD/FGh5T6QVAMY67cWMbU0YHuU7swwM5fBI5p0sHYFvaXvm6co8UtUI9Hl+C0rSVjyl6yWQ==" saltValue="cru2NaH73itdcHhjG6Ad8A==" spinCount="100000" sqref="L127" name="Rango1_13_79"/>
    <protectedRange algorithmName="SHA-512" hashValue="NgO/hu1xvRDdiMaUD/FGh5T6QVAMY67cWMbU0YHuU7swwM5fBI5p0sHYFvaXvm6co8UtUI9Hl+C0rSVjyl6yWQ==" saltValue="cru2NaH73itdcHhjG6Ad8A==" spinCount="100000" sqref="M127" name="Rango1_33_1_3"/>
    <protectedRange algorithmName="SHA-512" hashValue="NgO/hu1xvRDdiMaUD/FGh5T6QVAMY67cWMbU0YHuU7swwM5fBI5p0sHYFvaXvm6co8UtUI9Hl+C0rSVjyl6yWQ==" saltValue="cru2NaH73itdcHhjG6Ad8A==" spinCount="100000" sqref="L128" name="Rango1_13_80"/>
    <protectedRange algorithmName="SHA-512" hashValue="NgO/hu1xvRDdiMaUD/FGh5T6QVAMY67cWMbU0YHuU7swwM5fBI5p0sHYFvaXvm6co8UtUI9Hl+C0rSVjyl6yWQ==" saltValue="cru2NaH73itdcHhjG6Ad8A==" spinCount="100000" sqref="M128" name="Rango1_33_1_4"/>
    <protectedRange algorithmName="SHA-512" hashValue="NgO/hu1xvRDdiMaUD/FGh5T6QVAMY67cWMbU0YHuU7swwM5fBI5p0sHYFvaXvm6co8UtUI9Hl+C0rSVjyl6yWQ==" saltValue="cru2NaH73itdcHhjG6Ad8A==" spinCount="100000" sqref="L129" name="Rango1_13_81"/>
    <protectedRange algorithmName="SHA-512" hashValue="NgO/hu1xvRDdiMaUD/FGh5T6QVAMY67cWMbU0YHuU7swwM5fBI5p0sHYFvaXvm6co8UtUI9Hl+C0rSVjyl6yWQ==" saltValue="cru2NaH73itdcHhjG6Ad8A==" spinCount="100000" sqref="M129" name="Rango1_33_1_5"/>
    <protectedRange algorithmName="SHA-512" hashValue="NgO/hu1xvRDdiMaUD/FGh5T6QVAMY67cWMbU0YHuU7swwM5fBI5p0sHYFvaXvm6co8UtUI9Hl+C0rSVjyl6yWQ==" saltValue="cru2NaH73itdcHhjG6Ad8A==" spinCount="100000" sqref="L130" name="Rango1_13_82"/>
    <protectedRange algorithmName="SHA-512" hashValue="NgO/hu1xvRDdiMaUD/FGh5T6QVAMY67cWMbU0YHuU7swwM5fBI5p0sHYFvaXvm6co8UtUI9Hl+C0rSVjyl6yWQ==" saltValue="cru2NaH73itdcHhjG6Ad8A==" spinCount="100000" sqref="M130" name="Rango1_33_1_6"/>
    <protectedRange algorithmName="SHA-512" hashValue="NgO/hu1xvRDdiMaUD/FGh5T6QVAMY67cWMbU0YHuU7swwM5fBI5p0sHYFvaXvm6co8UtUI9Hl+C0rSVjyl6yWQ==" saltValue="cru2NaH73itdcHhjG6Ad8A==" spinCount="100000" sqref="L131" name="Rango1_13_83"/>
    <protectedRange algorithmName="SHA-512" hashValue="NgO/hu1xvRDdiMaUD/FGh5T6QVAMY67cWMbU0YHuU7swwM5fBI5p0sHYFvaXvm6co8UtUI9Hl+C0rSVjyl6yWQ==" saltValue="cru2NaH73itdcHhjG6Ad8A==" spinCount="100000" sqref="M131" name="Rango1_33_1_7"/>
    <protectedRange algorithmName="SHA-512" hashValue="NgO/hu1xvRDdiMaUD/FGh5T6QVAMY67cWMbU0YHuU7swwM5fBI5p0sHYFvaXvm6co8UtUI9Hl+C0rSVjyl6yWQ==" saltValue="cru2NaH73itdcHhjG6Ad8A==" spinCount="100000" sqref="L84:L85" name="Rango1_13_84"/>
    <protectedRange algorithmName="SHA-512" hashValue="NgO/hu1xvRDdiMaUD/FGh5T6QVAMY67cWMbU0YHuU7swwM5fBI5p0sHYFvaXvm6co8UtUI9Hl+C0rSVjyl6yWQ==" saltValue="cru2NaH73itdcHhjG6Ad8A==" spinCount="100000" sqref="M84:M85" name="Rango1_12_1_25"/>
    <protectedRange algorithmName="SHA-512" hashValue="NgO/hu1xvRDdiMaUD/FGh5T6QVAMY67cWMbU0YHuU7swwM5fBI5p0sHYFvaXvm6co8UtUI9Hl+C0rSVjyl6yWQ==" saltValue="cru2NaH73itdcHhjG6Ad8A==" spinCount="100000" sqref="L113" name="Rango1_13_85"/>
    <protectedRange algorithmName="SHA-512" hashValue="NgO/hu1xvRDdiMaUD/FGh5T6QVAMY67cWMbU0YHuU7swwM5fBI5p0sHYFvaXvm6co8UtUI9Hl+C0rSVjyl6yWQ==" saltValue="cru2NaH73itdcHhjG6Ad8A==" spinCount="100000" sqref="M113" name="Rango1_33_1_8"/>
    <protectedRange algorithmName="SHA-512" hashValue="NgO/hu1xvRDdiMaUD/FGh5T6QVAMY67cWMbU0YHuU7swwM5fBI5p0sHYFvaXvm6co8UtUI9Hl+C0rSVjyl6yWQ==" saltValue="cru2NaH73itdcHhjG6Ad8A==" spinCount="100000" sqref="L114" name="Rango1_13_86"/>
    <protectedRange algorithmName="SHA-512" hashValue="NgO/hu1xvRDdiMaUD/FGh5T6QVAMY67cWMbU0YHuU7swwM5fBI5p0sHYFvaXvm6co8UtUI9Hl+C0rSVjyl6yWQ==" saltValue="cru2NaH73itdcHhjG6Ad8A==" spinCount="100000" sqref="M114" name="Rango1_33_1_9"/>
    <protectedRange algorithmName="SHA-512" hashValue="NgO/hu1xvRDdiMaUD/FGh5T6QVAMY67cWMbU0YHuU7swwM5fBI5p0sHYFvaXvm6co8UtUI9Hl+C0rSVjyl6yWQ==" saltValue="cru2NaH73itdcHhjG6Ad8A==" spinCount="100000" sqref="L115" name="Rango1_13_87"/>
    <protectedRange algorithmName="SHA-512" hashValue="NgO/hu1xvRDdiMaUD/FGh5T6QVAMY67cWMbU0YHuU7swwM5fBI5p0sHYFvaXvm6co8UtUI9Hl+C0rSVjyl6yWQ==" saltValue="cru2NaH73itdcHhjG6Ad8A==" spinCount="100000" sqref="M115" name="Rango1_33_1_10"/>
    <protectedRange algorithmName="SHA-512" hashValue="NgO/hu1xvRDdiMaUD/FGh5T6QVAMY67cWMbU0YHuU7swwM5fBI5p0sHYFvaXvm6co8UtUI9Hl+C0rSVjyl6yWQ==" saltValue="cru2NaH73itdcHhjG6Ad8A==" spinCount="100000" sqref="L116" name="Rango1_13_88"/>
    <protectedRange algorithmName="SHA-512" hashValue="NgO/hu1xvRDdiMaUD/FGh5T6QVAMY67cWMbU0YHuU7swwM5fBI5p0sHYFvaXvm6co8UtUI9Hl+C0rSVjyl6yWQ==" saltValue="cru2NaH73itdcHhjG6Ad8A==" spinCount="100000" sqref="M116" name="Rango1_33_1_11"/>
    <protectedRange algorithmName="SHA-512" hashValue="NgO/hu1xvRDdiMaUD/FGh5T6QVAMY67cWMbU0YHuU7swwM5fBI5p0sHYFvaXvm6co8UtUI9Hl+C0rSVjyl6yWQ==" saltValue="cru2NaH73itdcHhjG6Ad8A==" spinCount="100000" sqref="L117" name="Rango1_13_89"/>
    <protectedRange algorithmName="SHA-512" hashValue="NgO/hu1xvRDdiMaUD/FGh5T6QVAMY67cWMbU0YHuU7swwM5fBI5p0sHYFvaXvm6co8UtUI9Hl+C0rSVjyl6yWQ==" saltValue="cru2NaH73itdcHhjG6Ad8A==" spinCount="100000" sqref="M117" name="Rango1_33_1_12"/>
    <protectedRange algorithmName="SHA-512" hashValue="NgO/hu1xvRDdiMaUD/FGh5T6QVAMY67cWMbU0YHuU7swwM5fBI5p0sHYFvaXvm6co8UtUI9Hl+C0rSVjyl6yWQ==" saltValue="cru2NaH73itdcHhjG6Ad8A==" spinCount="100000" sqref="L118" name="Rango1_13_90"/>
    <protectedRange algorithmName="SHA-512" hashValue="NgO/hu1xvRDdiMaUD/FGh5T6QVAMY67cWMbU0YHuU7swwM5fBI5p0sHYFvaXvm6co8UtUI9Hl+C0rSVjyl6yWQ==" saltValue="cru2NaH73itdcHhjG6Ad8A==" spinCount="100000" sqref="M118" name="Rango1_33_1_13"/>
    <protectedRange algorithmName="SHA-512" hashValue="NgO/hu1xvRDdiMaUD/FGh5T6QVAMY67cWMbU0YHuU7swwM5fBI5p0sHYFvaXvm6co8UtUI9Hl+C0rSVjyl6yWQ==" saltValue="cru2NaH73itdcHhjG6Ad8A==" spinCount="100000" sqref="L119" name="Rango1_13_91"/>
    <protectedRange algorithmName="SHA-512" hashValue="NgO/hu1xvRDdiMaUD/FGh5T6QVAMY67cWMbU0YHuU7swwM5fBI5p0sHYFvaXvm6co8UtUI9Hl+C0rSVjyl6yWQ==" saltValue="cru2NaH73itdcHhjG6Ad8A==" spinCount="100000" sqref="M119" name="Rango1_33_1_14"/>
    <protectedRange algorithmName="SHA-512" hashValue="NgO/hu1xvRDdiMaUD/FGh5T6QVAMY67cWMbU0YHuU7swwM5fBI5p0sHYFvaXvm6co8UtUI9Hl+C0rSVjyl6yWQ==" saltValue="cru2NaH73itdcHhjG6Ad8A==" spinCount="100000" sqref="L120" name="Rango1_13_92"/>
    <protectedRange algorithmName="SHA-512" hashValue="NgO/hu1xvRDdiMaUD/FGh5T6QVAMY67cWMbU0YHuU7swwM5fBI5p0sHYFvaXvm6co8UtUI9Hl+C0rSVjyl6yWQ==" saltValue="cru2NaH73itdcHhjG6Ad8A==" spinCount="100000" sqref="M120" name="Rango1_33_1_15"/>
    <protectedRange algorithmName="SHA-512" hashValue="NgO/hu1xvRDdiMaUD/FGh5T6QVAMY67cWMbU0YHuU7swwM5fBI5p0sHYFvaXvm6co8UtUI9Hl+C0rSVjyl6yWQ==" saltValue="cru2NaH73itdcHhjG6Ad8A==" spinCount="100000" sqref="L121" name="Rango1_13_93"/>
    <protectedRange algorithmName="SHA-512" hashValue="NgO/hu1xvRDdiMaUD/FGh5T6QVAMY67cWMbU0YHuU7swwM5fBI5p0sHYFvaXvm6co8UtUI9Hl+C0rSVjyl6yWQ==" saltValue="cru2NaH73itdcHhjG6Ad8A==" spinCount="100000" sqref="M121" name="Rango1_33_1_16"/>
    <protectedRange algorithmName="SHA-512" hashValue="NgO/hu1xvRDdiMaUD/FGh5T6QVAMY67cWMbU0YHuU7swwM5fBI5p0sHYFvaXvm6co8UtUI9Hl+C0rSVjyl6yWQ==" saltValue="cru2NaH73itdcHhjG6Ad8A==" spinCount="100000" sqref="L122" name="Rango1_13_94"/>
    <protectedRange algorithmName="SHA-512" hashValue="NgO/hu1xvRDdiMaUD/FGh5T6QVAMY67cWMbU0YHuU7swwM5fBI5p0sHYFvaXvm6co8UtUI9Hl+C0rSVjyl6yWQ==" saltValue="cru2NaH73itdcHhjG6Ad8A==" spinCount="100000" sqref="M122" name="Rango1_33_1_17"/>
    <protectedRange algorithmName="SHA-512" hashValue="NgO/hu1xvRDdiMaUD/FGh5T6QVAMY67cWMbU0YHuU7swwM5fBI5p0sHYFvaXvm6co8UtUI9Hl+C0rSVjyl6yWQ==" saltValue="cru2NaH73itdcHhjG6Ad8A==" spinCount="100000" sqref="L123" name="Rango1_13_95"/>
    <protectedRange algorithmName="SHA-512" hashValue="NgO/hu1xvRDdiMaUD/FGh5T6QVAMY67cWMbU0YHuU7swwM5fBI5p0sHYFvaXvm6co8UtUI9Hl+C0rSVjyl6yWQ==" saltValue="cru2NaH73itdcHhjG6Ad8A==" spinCount="100000" sqref="M123" name="Rango1_33_1_18"/>
    <protectedRange algorithmName="SHA-512" hashValue="NgO/hu1xvRDdiMaUD/FGh5T6QVAMY67cWMbU0YHuU7swwM5fBI5p0sHYFvaXvm6co8UtUI9Hl+C0rSVjyl6yWQ==" saltValue="cru2NaH73itdcHhjG6Ad8A==" spinCount="100000" sqref="L124:L125" name="Rango1_13_96"/>
    <protectedRange algorithmName="SHA-512" hashValue="NgO/hu1xvRDdiMaUD/FGh5T6QVAMY67cWMbU0YHuU7swwM5fBI5p0sHYFvaXvm6co8UtUI9Hl+C0rSVjyl6yWQ==" saltValue="cru2NaH73itdcHhjG6Ad8A==" spinCount="100000" sqref="M124:M125" name="Rango1_33_1_19"/>
    <protectedRange algorithmName="SHA-512" hashValue="NgO/hu1xvRDdiMaUD/FGh5T6QVAMY67cWMbU0YHuU7swwM5fBI5p0sHYFvaXvm6co8UtUI9Hl+C0rSVjyl6yWQ==" saltValue="cru2NaH73itdcHhjG6Ad8A==" spinCount="100000" sqref="L105" name="Rango1_13_51"/>
    <protectedRange algorithmName="SHA-512" hashValue="NgO/hu1xvRDdiMaUD/FGh5T6QVAMY67cWMbU0YHuU7swwM5fBI5p0sHYFvaXvm6co8UtUI9Hl+C0rSVjyl6yWQ==" saltValue="cru2NaH73itdcHhjG6Ad8A==" spinCount="100000" sqref="M105" name="Rango1_12_1_26"/>
    <protectedRange algorithmName="SHA-512" hashValue="NgO/hu1xvRDdiMaUD/FGh5T6QVAMY67cWMbU0YHuU7swwM5fBI5p0sHYFvaXvm6co8UtUI9Hl+C0rSVjyl6yWQ==" saltValue="cru2NaH73itdcHhjG6Ad8A==" spinCount="100000" sqref="L104" name="Rango1_13_97"/>
    <protectedRange algorithmName="SHA-512" hashValue="NgO/hu1xvRDdiMaUD/FGh5T6QVAMY67cWMbU0YHuU7swwM5fBI5p0sHYFvaXvm6co8UtUI9Hl+C0rSVjyl6yWQ==" saltValue="cru2NaH73itdcHhjG6Ad8A==" spinCount="100000" sqref="M104" name="Rango1_28_1_9"/>
    <protectedRange algorithmName="SHA-512" hashValue="NgO/hu1xvRDdiMaUD/FGh5T6QVAMY67cWMbU0YHuU7swwM5fBI5p0sHYFvaXvm6co8UtUI9Hl+C0rSVjyl6yWQ==" saltValue="cru2NaH73itdcHhjG6Ad8A==" spinCount="100000" sqref="L106" name="Rango1_13_99"/>
    <protectedRange algorithmName="SHA-512" hashValue="NgO/hu1xvRDdiMaUD/FGh5T6QVAMY67cWMbU0YHuU7swwM5fBI5p0sHYFvaXvm6co8UtUI9Hl+C0rSVjyl6yWQ==" saltValue="cru2NaH73itdcHhjG6Ad8A==" spinCount="100000" sqref="M106" name="Rango1_12_1_28"/>
    <protectedRange algorithmName="SHA-512" hashValue="NgO/hu1xvRDdiMaUD/FGh5T6QVAMY67cWMbU0YHuU7swwM5fBI5p0sHYFvaXvm6co8UtUI9Hl+C0rSVjyl6yWQ==" saltValue="cru2NaH73itdcHhjG6Ad8A==" spinCount="100000" sqref="M107" name="Rango1_12_1_29"/>
    <protectedRange algorithmName="SHA-512" hashValue="NgO/hu1xvRDdiMaUD/FGh5T6QVAMY67cWMbU0YHuU7swwM5fBI5p0sHYFvaXvm6co8UtUI9Hl+C0rSVjyl6yWQ==" saltValue="cru2NaH73itdcHhjG6Ad8A==" spinCount="100000" sqref="M108" name="Rango1_12_1_30"/>
    <protectedRange algorithmName="SHA-512" hashValue="NgO/hu1xvRDdiMaUD/FGh5T6QVAMY67cWMbU0YHuU7swwM5fBI5p0sHYFvaXvm6co8UtUI9Hl+C0rSVjyl6yWQ==" saltValue="cru2NaH73itdcHhjG6Ad8A==" spinCount="100000" sqref="N33" name="Rango1_8_1_5"/>
  </protectedRanges>
  <autoFilter ref="A11:AC131" xr:uid="{00000000-0001-0000-0200-000000000000}"/>
  <mergeCells count="302">
    <mergeCell ref="R128:R131"/>
    <mergeCell ref="Q124:Q125"/>
    <mergeCell ref="R124:R125"/>
    <mergeCell ref="C128:C131"/>
    <mergeCell ref="D128:D131"/>
    <mergeCell ref="E128:E131"/>
    <mergeCell ref="J128:J131"/>
    <mergeCell ref="K128:K131"/>
    <mergeCell ref="O128:O131"/>
    <mergeCell ref="P128:P131"/>
    <mergeCell ref="Q128:Q131"/>
    <mergeCell ref="P120:P121"/>
    <mergeCell ref="Q120:Q121"/>
    <mergeCell ref="R120:R121"/>
    <mergeCell ref="C124:C125"/>
    <mergeCell ref="D124:D125"/>
    <mergeCell ref="E124:E125"/>
    <mergeCell ref="J124:J125"/>
    <mergeCell ref="K124:K125"/>
    <mergeCell ref="O124:O125"/>
    <mergeCell ref="P124:P125"/>
    <mergeCell ref="C120:C121"/>
    <mergeCell ref="D120:D121"/>
    <mergeCell ref="E120:E121"/>
    <mergeCell ref="J120:J121"/>
    <mergeCell ref="K120:K121"/>
    <mergeCell ref="O120:O121"/>
    <mergeCell ref="C112:C113"/>
    <mergeCell ref="D112:D113"/>
    <mergeCell ref="E112:E113"/>
    <mergeCell ref="J112:J113"/>
    <mergeCell ref="K112:K113"/>
    <mergeCell ref="O112:O113"/>
    <mergeCell ref="P112:P113"/>
    <mergeCell ref="Q112:Q113"/>
    <mergeCell ref="R112:R113"/>
    <mergeCell ref="C107:C108"/>
    <mergeCell ref="D107:D108"/>
    <mergeCell ref="E107:E108"/>
    <mergeCell ref="J107:J108"/>
    <mergeCell ref="K107:K108"/>
    <mergeCell ref="O107:O108"/>
    <mergeCell ref="P107:P108"/>
    <mergeCell ref="Q107:Q108"/>
    <mergeCell ref="R107:R108"/>
    <mergeCell ref="P103:P104"/>
    <mergeCell ref="Q103:Q104"/>
    <mergeCell ref="R103:R104"/>
    <mergeCell ref="C105:C106"/>
    <mergeCell ref="D105:D106"/>
    <mergeCell ref="E105:E106"/>
    <mergeCell ref="J105:J106"/>
    <mergeCell ref="K105:K106"/>
    <mergeCell ref="O105:O106"/>
    <mergeCell ref="P105:P106"/>
    <mergeCell ref="C103:C104"/>
    <mergeCell ref="D103:D104"/>
    <mergeCell ref="E103:E104"/>
    <mergeCell ref="J103:J104"/>
    <mergeCell ref="K103:K104"/>
    <mergeCell ref="O103:O104"/>
    <mergeCell ref="Q105:Q106"/>
    <mergeCell ref="R105:R106"/>
    <mergeCell ref="C99:C100"/>
    <mergeCell ref="D99:D100"/>
    <mergeCell ref="E99:E100"/>
    <mergeCell ref="J99:J100"/>
    <mergeCell ref="K99:K100"/>
    <mergeCell ref="O99:O100"/>
    <mergeCell ref="P99:P100"/>
    <mergeCell ref="Q99:Q100"/>
    <mergeCell ref="R99:R100"/>
    <mergeCell ref="C95:C96"/>
    <mergeCell ref="D95:D96"/>
    <mergeCell ref="E95:E96"/>
    <mergeCell ref="J95:J96"/>
    <mergeCell ref="K95:K96"/>
    <mergeCell ref="O95:O96"/>
    <mergeCell ref="P95:P96"/>
    <mergeCell ref="Q95:Q96"/>
    <mergeCell ref="R95:R96"/>
    <mergeCell ref="P88:P89"/>
    <mergeCell ref="Q88:Q89"/>
    <mergeCell ref="R88:R89"/>
    <mergeCell ref="C90:C91"/>
    <mergeCell ref="D90:D91"/>
    <mergeCell ref="E90:E91"/>
    <mergeCell ref="J90:J91"/>
    <mergeCell ref="K90:K91"/>
    <mergeCell ref="O90:O91"/>
    <mergeCell ref="P90:P91"/>
    <mergeCell ref="C88:C89"/>
    <mergeCell ref="D88:D89"/>
    <mergeCell ref="E88:E89"/>
    <mergeCell ref="J88:J89"/>
    <mergeCell ref="K88:K89"/>
    <mergeCell ref="O88:O89"/>
    <mergeCell ref="Q90:Q91"/>
    <mergeCell ref="R90:R91"/>
    <mergeCell ref="C86:C87"/>
    <mergeCell ref="D86:D87"/>
    <mergeCell ref="E86:E87"/>
    <mergeCell ref="J86:J87"/>
    <mergeCell ref="K86:K87"/>
    <mergeCell ref="O86:O87"/>
    <mergeCell ref="P86:P87"/>
    <mergeCell ref="Q86:Q87"/>
    <mergeCell ref="R86:R87"/>
    <mergeCell ref="C84:C85"/>
    <mergeCell ref="D84:D85"/>
    <mergeCell ref="E84:E85"/>
    <mergeCell ref="J84:J85"/>
    <mergeCell ref="K84:K85"/>
    <mergeCell ref="O84:O85"/>
    <mergeCell ref="P84:P85"/>
    <mergeCell ref="Q84:Q85"/>
    <mergeCell ref="R84:R85"/>
    <mergeCell ref="P79:P80"/>
    <mergeCell ref="Q79:Q80"/>
    <mergeCell ref="R79:R80"/>
    <mergeCell ref="C82:C83"/>
    <mergeCell ref="D82:D83"/>
    <mergeCell ref="E82:E83"/>
    <mergeCell ref="J82:J83"/>
    <mergeCell ref="K82:K83"/>
    <mergeCell ref="O82:O83"/>
    <mergeCell ref="P82:P83"/>
    <mergeCell ref="C79:C80"/>
    <mergeCell ref="D79:D80"/>
    <mergeCell ref="E79:E80"/>
    <mergeCell ref="J79:J80"/>
    <mergeCell ref="K79:K80"/>
    <mergeCell ref="O79:O80"/>
    <mergeCell ref="Q82:Q83"/>
    <mergeCell ref="R82:R83"/>
    <mergeCell ref="C75:C76"/>
    <mergeCell ref="D75:D76"/>
    <mergeCell ref="E75:E76"/>
    <mergeCell ref="J75:J76"/>
    <mergeCell ref="K75:K76"/>
    <mergeCell ref="O75:O76"/>
    <mergeCell ref="P75:P76"/>
    <mergeCell ref="Q75:Q76"/>
    <mergeCell ref="R75:R76"/>
    <mergeCell ref="C71:C72"/>
    <mergeCell ref="D71:D72"/>
    <mergeCell ref="E71:E72"/>
    <mergeCell ref="J71:J72"/>
    <mergeCell ref="K71:K72"/>
    <mergeCell ref="O71:O72"/>
    <mergeCell ref="P71:P72"/>
    <mergeCell ref="Q71:Q72"/>
    <mergeCell ref="R71:R72"/>
    <mergeCell ref="P61:P62"/>
    <mergeCell ref="Q61:Q62"/>
    <mergeCell ref="R61:R62"/>
    <mergeCell ref="C63:C68"/>
    <mergeCell ref="D63:D68"/>
    <mergeCell ref="E63:E68"/>
    <mergeCell ref="J63:J68"/>
    <mergeCell ref="K63:K68"/>
    <mergeCell ref="O63:O68"/>
    <mergeCell ref="P63:P68"/>
    <mergeCell ref="C61:C62"/>
    <mergeCell ref="D61:D62"/>
    <mergeCell ref="E61:E62"/>
    <mergeCell ref="J61:J62"/>
    <mergeCell ref="K61:K62"/>
    <mergeCell ref="O61:O62"/>
    <mergeCell ref="Q63:Q68"/>
    <mergeCell ref="R63:R68"/>
    <mergeCell ref="C58:C60"/>
    <mergeCell ref="D58:D60"/>
    <mergeCell ref="E58:E60"/>
    <mergeCell ref="J58:J60"/>
    <mergeCell ref="K58:K60"/>
    <mergeCell ref="O58:O60"/>
    <mergeCell ref="P58:P60"/>
    <mergeCell ref="Q58:Q60"/>
    <mergeCell ref="R58:R60"/>
    <mergeCell ref="C53:C55"/>
    <mergeCell ref="D53:D55"/>
    <mergeCell ref="E53:E55"/>
    <mergeCell ref="J53:J55"/>
    <mergeCell ref="K53:K55"/>
    <mergeCell ref="O53:O55"/>
    <mergeCell ref="P53:P55"/>
    <mergeCell ref="Q53:Q55"/>
    <mergeCell ref="R53:R55"/>
    <mergeCell ref="P45:P48"/>
    <mergeCell ref="Q45:Q48"/>
    <mergeCell ref="R45:R48"/>
    <mergeCell ref="C50:C52"/>
    <mergeCell ref="D50:D52"/>
    <mergeCell ref="E50:E52"/>
    <mergeCell ref="J50:J52"/>
    <mergeCell ref="K50:K52"/>
    <mergeCell ref="O50:O52"/>
    <mergeCell ref="P50:P52"/>
    <mergeCell ref="C45:C48"/>
    <mergeCell ref="D45:D48"/>
    <mergeCell ref="E45:E48"/>
    <mergeCell ref="J45:J48"/>
    <mergeCell ref="K45:K48"/>
    <mergeCell ref="O45:O48"/>
    <mergeCell ref="Q50:Q52"/>
    <mergeCell ref="R50:R52"/>
    <mergeCell ref="C43:C44"/>
    <mergeCell ref="D43:D44"/>
    <mergeCell ref="E43:E44"/>
    <mergeCell ref="J43:J44"/>
    <mergeCell ref="K43:K44"/>
    <mergeCell ref="O43:O44"/>
    <mergeCell ref="P43:P44"/>
    <mergeCell ref="Q43:Q44"/>
    <mergeCell ref="R43:R44"/>
    <mergeCell ref="C39:C42"/>
    <mergeCell ref="D39:D42"/>
    <mergeCell ref="E39:E42"/>
    <mergeCell ref="J39:J42"/>
    <mergeCell ref="K39:K42"/>
    <mergeCell ref="O39:O42"/>
    <mergeCell ref="P39:P42"/>
    <mergeCell ref="Q39:Q42"/>
    <mergeCell ref="R39:R42"/>
    <mergeCell ref="P27:P28"/>
    <mergeCell ref="Q27:Q28"/>
    <mergeCell ref="R27:R28"/>
    <mergeCell ref="C33:C37"/>
    <mergeCell ref="D33:D37"/>
    <mergeCell ref="E33:E37"/>
    <mergeCell ref="J33:J37"/>
    <mergeCell ref="K33:K37"/>
    <mergeCell ref="O33:O37"/>
    <mergeCell ref="P33:P37"/>
    <mergeCell ref="C27:C28"/>
    <mergeCell ref="D27:D28"/>
    <mergeCell ref="E27:E28"/>
    <mergeCell ref="J27:J28"/>
    <mergeCell ref="K27:K28"/>
    <mergeCell ref="O27:O28"/>
    <mergeCell ref="Q33:Q37"/>
    <mergeCell ref="R33:R37"/>
    <mergeCell ref="C23:C24"/>
    <mergeCell ref="D23:D24"/>
    <mergeCell ref="E23:E24"/>
    <mergeCell ref="J23:J24"/>
    <mergeCell ref="K23:K24"/>
    <mergeCell ref="O23:O24"/>
    <mergeCell ref="P23:P24"/>
    <mergeCell ref="Q23:Q24"/>
    <mergeCell ref="R23:R24"/>
    <mergeCell ref="C19:C22"/>
    <mergeCell ref="D19:D22"/>
    <mergeCell ref="E19:E22"/>
    <mergeCell ref="J19:J22"/>
    <mergeCell ref="K19:K22"/>
    <mergeCell ref="O19:O22"/>
    <mergeCell ref="P19:P22"/>
    <mergeCell ref="Q19:Q22"/>
    <mergeCell ref="R19:R22"/>
    <mergeCell ref="P13:P15"/>
    <mergeCell ref="Q13:Q15"/>
    <mergeCell ref="R13:R15"/>
    <mergeCell ref="C16:C18"/>
    <mergeCell ref="D16:D18"/>
    <mergeCell ref="E16:E18"/>
    <mergeCell ref="J16:J18"/>
    <mergeCell ref="K16:K18"/>
    <mergeCell ref="O16:O18"/>
    <mergeCell ref="P16:P18"/>
    <mergeCell ref="C13:C15"/>
    <mergeCell ref="D13:D15"/>
    <mergeCell ref="E13:E15"/>
    <mergeCell ref="J13:J15"/>
    <mergeCell ref="K13:K15"/>
    <mergeCell ref="O13:O15"/>
    <mergeCell ref="Q16:Q18"/>
    <mergeCell ref="R16:R18"/>
    <mergeCell ref="A9:K10"/>
    <mergeCell ref="O9:O10"/>
    <mergeCell ref="P9:P10"/>
    <mergeCell ref="O11:O12"/>
    <mergeCell ref="P11:P12"/>
    <mergeCell ref="X12:Y12"/>
    <mergeCell ref="Q8:Q12"/>
    <mergeCell ref="R8:R12"/>
    <mergeCell ref="S8:S9"/>
    <mergeCell ref="T8:T9"/>
    <mergeCell ref="U8:U9"/>
    <mergeCell ref="V8:V9"/>
    <mergeCell ref="O3:AC3"/>
    <mergeCell ref="O4:AC4"/>
    <mergeCell ref="O5:AC5"/>
    <mergeCell ref="O6:AC6"/>
    <mergeCell ref="O7:R7"/>
    <mergeCell ref="S7:AA7"/>
    <mergeCell ref="AB7:AC7"/>
    <mergeCell ref="W8:W9"/>
    <mergeCell ref="Y8:Y9"/>
    <mergeCell ref="Z8:Z12"/>
    <mergeCell ref="AA8:AA9"/>
  </mergeCells>
  <conditionalFormatting sqref="A9 A11:K11 L12:N12 A13:D13 F13:I24 A14:B17 C16:E16 K16 B18:B29 A18:A1048576 C19:E19 K19 O19:R19 C23:E23 K23 O23:R23 C25:E27 K25:K27 O25:R27 C29:E33 K29:K33 O29:R33 F31:I31 B31:B32 C38:I39 K38:K39 F40:I48 C43:E43 K43 O43:R43 C45:E45 K45 O45:R45 C49:E50 K49:K50 O49:R50 C53:E53 K53 O53:R53 B55 C56:E58 K56:K58 O56:R58 C61:E61 K61 C63:E63 K63 F69:I69 C69:E71 K69:K71 O69:R71 F73:I73 C73:E75 K73:K75 O73:R75 F77:I77 C77:E79 K77:K79 O77:R79 C81:I82 K81:K82 O81:R82 F83:I92 C84:E84 K84 O84:R84 C86:E86 K86 O86:R86 B87:B90 C88:E88 K88 O88:R88 C90:E90 K90 O90:R90 C92:E95 K92:K95 O92:R95 B96:B100 O97:R98 C97:E99 K97:K99 C101:E103 K101:K103 O101:R103 C105:E105 C107:E107 K107 O107:R107 C109:E112 K109:K112 O109:R112 C114:E120 K114:K120 O114:R120 C122:E124 K122:K124 O122:R124 C126:E128 K126:K128 O126:R128 B132:XFD1048576">
    <cfRule type="containsText" dxfId="336" priority="288" operator="containsText" text="ZONA RIESGO EXTREMO">
      <formula>NOT(ISERROR(SEARCH("ZONA RIESGO EXTREMO",A9)))</formula>
    </cfRule>
    <cfRule type="containsText" dxfId="335" priority="287" operator="containsText" text="ZONA RIESGO ALTO">
      <formula>NOT(ISERROR(SEARCH("ZONA RIESGO ALTO",A9)))</formula>
    </cfRule>
    <cfRule type="containsText" dxfId="334" priority="286" operator="containsText" text="ZONA RIESGO MODERADO">
      <formula>NOT(ISERROR(SEARCH("ZONA RIESGO MODERADO",A9)))</formula>
    </cfRule>
  </conditionalFormatting>
  <conditionalFormatting sqref="C16:E16 C19:E19 C23:E23 C25:E27 C29:E33 C38:I39 C43:E43 C45:E45 C49:E50 C53:E53 C56:E58 C61:E61 C63:E63 C69:E71 C73:E75 C77:E79 C81:I82 C84:E84 C86:E86 C88:E88 C90:E90 C92:E95 C97:E99 C101:E103 C105:E105 C107:E107 C109:E112 C114:E120 C122:E124 C126:E128 A9 A11:K11 L12:N12 A13:D13 F13:I24 A14:B17 K16 B18:B29 A18:A1048576 K19 O19:R19 K23 O23:R23 K25:K27 O25:R27 K29:K33 O29:R33 F31:I31 B31:B32 K38:K39 F40:I48 K43 O43:R43 K45 O45:R45 K49:K50 O49:R50 K53 O53:R53 B55 K56:K58 O56:R58 K61 K63 F69:I69 K69:K71 O69:R71 F73:I73 K73:K75 O73:R75 F77:I77 K77:K79 O77:R79 K81:K82 O81:R82 F83:I92 K84 O84:R84 K86 O86:R86 B87:B90 K88 O88:R88 K90 O90:R90 K92:K95 O92:R95 B96:B100 O97:R98 K97:K99 K101:K103 O101:R103 K107 O107:R107 K109:K112 O109:R112 K114:K120 O114:R120 K122:K124 O122:R124 K126:K128 O126:R128 B132:XFD1048576">
    <cfRule type="containsText" dxfId="333" priority="285" operator="containsText" text="ZONA RIESGO BAJA">
      <formula>NOT(ISERROR(SEARCH("ZONA RIESGO BAJA",A9)))</formula>
    </cfRule>
  </conditionalFormatting>
  <conditionalFormatting sqref="E13 E16 E19 E23 E25:E27 E29:E33 E38:E39 E43 E45 E49:E50 E53 E56:E58 E61 E63 E69:E71 E73:E75 E77:E79 E81:E82 E84 E86 E88 E90 E92:E95 E97:E99 E101:E103 E105 E107 E109:E112 E114:E120 E122:E124 E126:E128">
    <cfRule type="containsText" dxfId="332" priority="280" operator="containsText" text="Bajo">
      <formula>NOT(ISERROR(SEARCH("Bajo",E13)))</formula>
    </cfRule>
    <cfRule type="containsText" dxfId="331" priority="277" operator="containsText" text="Extremo">
      <formula>NOT(ISERROR(SEARCH("Extremo",E13)))</formula>
    </cfRule>
    <cfRule type="containsText" dxfId="330" priority="278" operator="containsText" text="Alto">
      <formula>NOT(ISERROR(SEARCH("Alto",E13)))</formula>
    </cfRule>
    <cfRule type="containsText" dxfId="329" priority="279" operator="containsText" text="Moderado">
      <formula>NOT(ISERROR(SEARCH("Moderado",E13)))</formula>
    </cfRule>
  </conditionalFormatting>
  <conditionalFormatting sqref="E13">
    <cfRule type="cellIs" dxfId="328" priority="284" operator="equal">
      <formula>$H$32</formula>
    </cfRule>
    <cfRule type="cellIs" dxfId="327" priority="283" operator="equal">
      <formula>$H$31</formula>
    </cfRule>
    <cfRule type="cellIs" dxfId="326" priority="281" operator="equal">
      <formula>$H$29</formula>
    </cfRule>
    <cfRule type="cellIs" dxfId="325" priority="282" operator="equal">
      <formula>$H$30</formula>
    </cfRule>
  </conditionalFormatting>
  <conditionalFormatting sqref="J13 J16 J19 J23 J25:J27 J29:J33 J38:J39 J43 J45 J49:J50 J53 J56:J58 J61 J63 J69:J71 J73:J75 J77:J79 J81:J82 J84 J86 J88 J90 J92:J95 J97:J99 J101:J103 J105 J107 J109:J112 J114:J120 J122:J124 J126:J128">
    <cfRule type="cellIs" dxfId="324" priority="294" operator="equal">
      <formula>$H$30</formula>
    </cfRule>
    <cfRule type="cellIs" dxfId="323" priority="295" operator="equal">
      <formula>$H$31</formula>
    </cfRule>
    <cfRule type="containsText" dxfId="322" priority="291" operator="containsText" text="Moderado">
      <formula>NOT(ISERROR(SEARCH("Moderado",J13)))</formula>
    </cfRule>
    <cfRule type="containsText" dxfId="321" priority="290" operator="containsText" text="Alto">
      <formula>NOT(ISERROR(SEARCH("Alto",J13)))</formula>
    </cfRule>
    <cfRule type="cellIs" dxfId="320" priority="296" operator="equal">
      <formula>$H$32</formula>
    </cfRule>
    <cfRule type="containsText" dxfId="319" priority="289" operator="containsText" text="Extremo">
      <formula>NOT(ISERROR(SEARCH("Extremo",J13)))</formula>
    </cfRule>
    <cfRule type="cellIs" dxfId="318" priority="293" operator="equal">
      <formula>$H$29</formula>
    </cfRule>
    <cfRule type="containsText" dxfId="317" priority="292" operator="containsText" text="Bajo">
      <formula>NOT(ISERROR(SEARCH("Bajo",J13)))</formula>
    </cfRule>
  </conditionalFormatting>
  <conditionalFormatting sqref="K13:Y13 K105:L105">
    <cfRule type="containsText" dxfId="316" priority="276" operator="containsText" text="ZONA RIESGO EXTREMO">
      <formula>NOT(ISERROR(SEARCH("ZONA RIESGO EXTREMO",K13)))</formula>
    </cfRule>
    <cfRule type="containsText" dxfId="315" priority="275" operator="containsText" text="ZONA RIESGO ALTO">
      <formula>NOT(ISERROR(SEARCH("ZONA RIESGO ALTO",K13)))</formula>
    </cfRule>
    <cfRule type="containsText" dxfId="314" priority="274" operator="containsText" text="ZONA RIESGO MODERADO">
      <formula>NOT(ISERROR(SEARCH("ZONA RIESGO MODERADO",K13)))</formula>
    </cfRule>
    <cfRule type="containsText" dxfId="313" priority="273" operator="containsText" text="ZONA RIESGO BAJA">
      <formula>NOT(ISERROR(SEARCH("ZONA RIESGO BAJA",K13)))</formula>
    </cfRule>
  </conditionalFormatting>
  <conditionalFormatting sqref="L15:L28">
    <cfRule type="containsText" dxfId="312" priority="180" operator="containsText" text="ZONA RIESGO EXTREMO">
      <formula>NOT(ISERROR(SEARCH("ZONA RIESGO EXTREMO",L15)))</formula>
    </cfRule>
    <cfRule type="containsText" dxfId="311" priority="179" operator="containsText" text="ZONA RIESGO ALTO">
      <formula>NOT(ISERROR(SEARCH("ZONA RIESGO ALTO",L15)))</formula>
    </cfRule>
    <cfRule type="containsText" dxfId="310" priority="178" operator="containsText" text="ZONA RIESGO MODERADO">
      <formula>NOT(ISERROR(SEARCH("ZONA RIESGO MODERADO",L15)))</formula>
    </cfRule>
    <cfRule type="containsText" dxfId="309" priority="177" operator="containsText" text="ZONA RIESGO BAJA">
      <formula>NOT(ISERROR(SEARCH("ZONA RIESGO BAJA",L15)))</formula>
    </cfRule>
  </conditionalFormatting>
  <conditionalFormatting sqref="L34:L38">
    <cfRule type="containsText" dxfId="308" priority="175" operator="containsText" text="ZONA RIESGO ALTO">
      <formula>NOT(ISERROR(SEARCH("ZONA RIESGO ALTO",L34)))</formula>
    </cfRule>
    <cfRule type="containsText" dxfId="307" priority="173" operator="containsText" text="ZONA RIESGO BAJA">
      <formula>NOT(ISERROR(SEARCH("ZONA RIESGO BAJA",L34)))</formula>
    </cfRule>
    <cfRule type="containsText" dxfId="306" priority="176" operator="containsText" text="ZONA RIESGO EXTREMO">
      <formula>NOT(ISERROR(SEARCH("ZONA RIESGO EXTREMO",L34)))</formula>
    </cfRule>
    <cfRule type="containsText" dxfId="305" priority="174" operator="containsText" text="ZONA RIESGO MODERADO">
      <formula>NOT(ISERROR(SEARCH("ZONA RIESGO MODERADO",L34)))</formula>
    </cfRule>
  </conditionalFormatting>
  <conditionalFormatting sqref="L43:L45">
    <cfRule type="containsText" dxfId="304" priority="172" operator="containsText" text="ZONA RIESGO EXTREMO">
      <formula>NOT(ISERROR(SEARCH("ZONA RIESGO EXTREMO",L43)))</formula>
    </cfRule>
    <cfRule type="containsText" dxfId="303" priority="171" operator="containsText" text="ZONA RIESGO ALTO">
      <formula>NOT(ISERROR(SEARCH("ZONA RIESGO ALTO",L43)))</formula>
    </cfRule>
    <cfRule type="containsText" dxfId="302" priority="169" operator="containsText" text="ZONA RIESGO BAJA">
      <formula>NOT(ISERROR(SEARCH("ZONA RIESGO BAJA",L43)))</formula>
    </cfRule>
    <cfRule type="containsText" dxfId="301" priority="170" operator="containsText" text="ZONA RIESGO MODERADO">
      <formula>NOT(ISERROR(SEARCH("ZONA RIESGO MODERADO",L43)))</formula>
    </cfRule>
  </conditionalFormatting>
  <conditionalFormatting sqref="L47:L85">
    <cfRule type="containsText" dxfId="300" priority="149" operator="containsText" text="ZONA RIESGO BAJA">
      <formula>NOT(ISERROR(SEARCH("ZONA RIESGO BAJA",L47)))</formula>
    </cfRule>
    <cfRule type="containsText" dxfId="299" priority="152" operator="containsText" text="ZONA RIESGO EXTREMO">
      <formula>NOT(ISERROR(SEARCH("ZONA RIESGO EXTREMO",L47)))</formula>
    </cfRule>
    <cfRule type="containsText" dxfId="298" priority="151" operator="containsText" text="ZONA RIESGO ALTO">
      <formula>NOT(ISERROR(SEARCH("ZONA RIESGO ALTO",L47)))</formula>
    </cfRule>
    <cfRule type="containsText" dxfId="297" priority="150" operator="containsText" text="ZONA RIESGO MODERADO">
      <formula>NOT(ISERROR(SEARCH("ZONA RIESGO MODERADO",L47)))</formula>
    </cfRule>
  </conditionalFormatting>
  <conditionalFormatting sqref="L90:L100">
    <cfRule type="containsText" dxfId="296" priority="166" operator="containsText" text="ZONA RIESGO MODERADO">
      <formula>NOT(ISERROR(SEARCH("ZONA RIESGO MODERADO",L90)))</formula>
    </cfRule>
    <cfRule type="containsText" dxfId="295" priority="165" operator="containsText" text="ZONA RIESGO BAJA">
      <formula>NOT(ISERROR(SEARCH("ZONA RIESGO BAJA",L90)))</formula>
    </cfRule>
    <cfRule type="containsText" dxfId="294" priority="167" operator="containsText" text="ZONA RIESGO ALTO">
      <formula>NOT(ISERROR(SEARCH("ZONA RIESGO ALTO",L90)))</formula>
    </cfRule>
    <cfRule type="containsText" dxfId="293" priority="168" operator="containsText" text="ZONA RIESGO EXTREMO">
      <formula>NOT(ISERROR(SEARCH("ZONA RIESGO EXTREMO",L90)))</formula>
    </cfRule>
  </conditionalFormatting>
  <conditionalFormatting sqref="L103:L104">
    <cfRule type="containsText" dxfId="292" priority="127" operator="containsText" text="ZONA RIESGO ALTO">
      <formula>NOT(ISERROR(SEARCH("ZONA RIESGO ALTO",L103)))</formula>
    </cfRule>
    <cfRule type="containsText" dxfId="291" priority="125" operator="containsText" text="ZONA RIESGO BAJA">
      <formula>NOT(ISERROR(SEARCH("ZONA RIESGO BAJA",L103)))</formula>
    </cfRule>
    <cfRule type="containsText" dxfId="290" priority="126" operator="containsText" text="ZONA RIESGO MODERADO">
      <formula>NOT(ISERROR(SEARCH("ZONA RIESGO MODERADO",L103)))</formula>
    </cfRule>
    <cfRule type="containsText" dxfId="289" priority="128" operator="containsText" text="ZONA RIESGO EXTREMO">
      <formula>NOT(ISERROR(SEARCH("ZONA RIESGO EXTREMO",L103)))</formula>
    </cfRule>
  </conditionalFormatting>
  <conditionalFormatting sqref="L106:L112">
    <cfRule type="containsText" dxfId="288" priority="123" operator="containsText" text="ZONA RIESGO ALTO">
      <formula>NOT(ISERROR(SEARCH("ZONA RIESGO ALTO",L106)))</formula>
    </cfRule>
    <cfRule type="containsText" dxfId="287" priority="124" operator="containsText" text="ZONA RIESGO EXTREMO">
      <formula>NOT(ISERROR(SEARCH("ZONA RIESGO EXTREMO",L106)))</formula>
    </cfRule>
    <cfRule type="containsText" dxfId="286" priority="122" operator="containsText" text="ZONA RIESGO MODERADO">
      <formula>NOT(ISERROR(SEARCH("ZONA RIESGO MODERADO",L106)))</formula>
    </cfRule>
    <cfRule type="containsText" dxfId="285" priority="121" operator="containsText" text="ZONA RIESGO BAJA">
      <formula>NOT(ISERROR(SEARCH("ZONA RIESGO BAJA",L106)))</formula>
    </cfRule>
  </conditionalFormatting>
  <conditionalFormatting sqref="L118:L126">
    <cfRule type="containsText" dxfId="284" priority="129" operator="containsText" text="ZONA RIESGO BAJA">
      <formula>NOT(ISERROR(SEARCH("ZONA RIESGO BAJA",L118)))</formula>
    </cfRule>
    <cfRule type="containsText" dxfId="283" priority="130" operator="containsText" text="ZONA RIESGO MODERADO">
      <formula>NOT(ISERROR(SEARCH("ZONA RIESGO MODERADO",L118)))</formula>
    </cfRule>
    <cfRule type="containsText" dxfId="282" priority="131" operator="containsText" text="ZONA RIESGO ALTO">
      <formula>NOT(ISERROR(SEARCH("ZONA RIESGO ALTO",L118)))</formula>
    </cfRule>
    <cfRule type="containsText" dxfId="281" priority="132" operator="containsText" text="ZONA RIESGO EXTREMO">
      <formula>NOT(ISERROR(SEARCH("ZONA RIESGO EXTREMO",L118)))</formula>
    </cfRule>
  </conditionalFormatting>
  <conditionalFormatting sqref="L128:L131">
    <cfRule type="containsText" dxfId="280" priority="156" operator="containsText" text="ZONA RIESGO EXTREMO">
      <formula>NOT(ISERROR(SEARCH("ZONA RIESGO EXTREMO",L128)))</formula>
    </cfRule>
    <cfRule type="containsText" dxfId="279" priority="153" operator="containsText" text="ZONA RIESGO BAJA">
      <formula>NOT(ISERROR(SEARCH("ZONA RIESGO BAJA",L128)))</formula>
    </cfRule>
    <cfRule type="containsText" dxfId="278" priority="154" operator="containsText" text="ZONA RIESGO MODERADO">
      <formula>NOT(ISERROR(SEARCH("ZONA RIESGO MODERADO",L128)))</formula>
    </cfRule>
    <cfRule type="containsText" dxfId="277" priority="155" operator="containsText" text="ZONA RIESGO ALTO">
      <formula>NOT(ISERROR(SEARCH("ZONA RIESGO ALTO",L128)))</formula>
    </cfRule>
  </conditionalFormatting>
  <conditionalFormatting sqref="L113:M116">
    <cfRule type="containsText" dxfId="276" priority="147" operator="containsText" text="ZONA RIESGO ALTO">
      <formula>NOT(ISERROR(SEARCH("ZONA RIESGO ALTO",L113)))</formula>
    </cfRule>
    <cfRule type="containsText" dxfId="275" priority="145" operator="containsText" text="ZONA RIESGO BAJA">
      <formula>NOT(ISERROR(SEARCH("ZONA RIESGO BAJA",L113)))</formula>
    </cfRule>
    <cfRule type="containsText" dxfId="274" priority="146" operator="containsText" text="ZONA RIESGO MODERADO">
      <formula>NOT(ISERROR(SEARCH("ZONA RIESGO MODERADO",L113)))</formula>
    </cfRule>
    <cfRule type="containsText" dxfId="273" priority="148" operator="containsText" text="ZONA RIESGO EXTREMO">
      <formula>NOT(ISERROR(SEARCH("ZONA RIESGO EXTREMO",L113)))</formula>
    </cfRule>
  </conditionalFormatting>
  <conditionalFormatting sqref="L127:M127">
    <cfRule type="containsText" dxfId="272" priority="158" operator="containsText" text="ZONA RIESGO MODERADO">
      <formula>NOT(ISERROR(SEARCH("ZONA RIESGO MODERADO",L127)))</formula>
    </cfRule>
    <cfRule type="containsText" dxfId="271" priority="159" operator="containsText" text="ZONA RIESGO ALTO">
      <formula>NOT(ISERROR(SEARCH("ZONA RIESGO ALTO",L127)))</formula>
    </cfRule>
    <cfRule type="containsText" dxfId="270" priority="157" operator="containsText" text="ZONA RIESGO BAJA">
      <formula>NOT(ISERROR(SEARCH("ZONA RIESGO BAJA",L127)))</formula>
    </cfRule>
    <cfRule type="containsText" dxfId="269" priority="160" operator="containsText" text="ZONA RIESGO EXTREMO">
      <formula>NOT(ISERROR(SEARCH("ZONA RIESGO EXTREMO",L127)))</formula>
    </cfRule>
  </conditionalFormatting>
  <conditionalFormatting sqref="L14:N14">
    <cfRule type="containsText" dxfId="268" priority="44" operator="containsText" text="ZONA RIESGO EXTREMO">
      <formula>NOT(ISERROR(SEARCH("ZONA RIESGO EXTREMO",L14)))</formula>
    </cfRule>
    <cfRule type="containsText" dxfId="267" priority="42" operator="containsText" text="ZONA RIESGO MODERADO">
      <formula>NOT(ISERROR(SEARCH("ZONA RIESGO MODERADO",L14)))</formula>
    </cfRule>
    <cfRule type="containsText" dxfId="266" priority="41" operator="containsText" text="ZONA RIESGO BAJA">
      <formula>NOT(ISERROR(SEARCH("ZONA RIESGO BAJA",L14)))</formula>
    </cfRule>
    <cfRule type="containsText" dxfId="265" priority="43" operator="containsText" text="ZONA RIESGO ALTO">
      <formula>NOT(ISERROR(SEARCH("ZONA RIESGO ALTO",L14)))</formula>
    </cfRule>
  </conditionalFormatting>
  <conditionalFormatting sqref="L117:N117">
    <cfRule type="containsText" dxfId="264" priority="144" operator="containsText" text="ZONA RIESGO EXTREMO">
      <formula>NOT(ISERROR(SEARCH("ZONA RIESGO EXTREMO",L117)))</formula>
    </cfRule>
    <cfRule type="containsText" dxfId="263" priority="143" operator="containsText" text="ZONA RIESGO ALTO">
      <formula>NOT(ISERROR(SEARCH("ZONA RIESGO ALTO",L117)))</formula>
    </cfRule>
    <cfRule type="containsText" dxfId="262" priority="142" operator="containsText" text="ZONA RIESGO MODERADO">
      <formula>NOT(ISERROR(SEARCH("ZONA RIESGO MODERADO",L117)))</formula>
    </cfRule>
    <cfRule type="containsText" dxfId="261" priority="141" operator="containsText" text="ZONA RIESGO BAJA">
      <formula>NOT(ISERROR(SEARCH("ZONA RIESGO BAJA",L117)))</formula>
    </cfRule>
  </conditionalFormatting>
  <conditionalFormatting sqref="M22">
    <cfRule type="containsText" dxfId="260" priority="182" operator="containsText" text="ZONA RIESGO MODERADO">
      <formula>NOT(ISERROR(SEARCH("ZONA RIESGO MODERADO",M22)))</formula>
    </cfRule>
    <cfRule type="containsText" dxfId="259" priority="184" operator="containsText" text="ZONA RIESGO EXTREMO">
      <formula>NOT(ISERROR(SEARCH("ZONA RIESGO EXTREMO",M22)))</formula>
    </cfRule>
    <cfRule type="containsText" dxfId="258" priority="183" operator="containsText" text="ZONA RIESGO ALTO">
      <formula>NOT(ISERROR(SEARCH("ZONA RIESGO ALTO",M22)))</formula>
    </cfRule>
    <cfRule type="containsText" dxfId="257" priority="181" operator="containsText" text="ZONA RIESGO BAJA">
      <formula>NOT(ISERROR(SEARCH("ZONA RIESGO BAJA",M22)))</formula>
    </cfRule>
  </conditionalFormatting>
  <conditionalFormatting sqref="M33">
    <cfRule type="containsText" dxfId="256" priority="186" operator="containsText" text="ZONA RIESGO MODERADO">
      <formula>NOT(ISERROR(SEARCH("ZONA RIESGO MODERADO",M33)))</formula>
    </cfRule>
    <cfRule type="containsText" dxfId="255" priority="185" operator="containsText" text="ZONA RIESGO BAJA">
      <formula>NOT(ISERROR(SEARCH("ZONA RIESGO BAJA",M33)))</formula>
    </cfRule>
    <cfRule type="containsText" dxfId="254" priority="188" operator="containsText" text="ZONA RIESGO EXTREMO">
      <formula>NOT(ISERROR(SEARCH("ZONA RIESGO EXTREMO",M33)))</formula>
    </cfRule>
    <cfRule type="containsText" dxfId="253" priority="187" operator="containsText" text="ZONA RIESGO ALTO">
      <formula>NOT(ISERROR(SEARCH("ZONA RIESGO ALTO",M33)))</formula>
    </cfRule>
  </conditionalFormatting>
  <conditionalFormatting sqref="M118:M124">
    <cfRule type="containsText" dxfId="252" priority="137" operator="containsText" text="ZONA RIESGO BAJA">
      <formula>NOT(ISERROR(SEARCH("ZONA RIESGO BAJA",M118)))</formula>
    </cfRule>
    <cfRule type="containsText" dxfId="251" priority="140" operator="containsText" text="ZONA RIESGO EXTREMO">
      <formula>NOT(ISERROR(SEARCH("ZONA RIESGO EXTREMO",M118)))</formula>
    </cfRule>
    <cfRule type="containsText" dxfId="250" priority="139" operator="containsText" text="ZONA RIESGO ALTO">
      <formula>NOT(ISERROR(SEARCH("ZONA RIESGO ALTO",M118)))</formula>
    </cfRule>
    <cfRule type="containsText" dxfId="249" priority="138" operator="containsText" text="ZONA RIESGO MODERADO">
      <formula>NOT(ISERROR(SEARCH("ZONA RIESGO MODERADO",M118)))</formula>
    </cfRule>
  </conditionalFormatting>
  <conditionalFormatting sqref="N15">
    <cfRule type="containsText" dxfId="248" priority="39" operator="containsText" text="ZONA RIESGO ALTO">
      <formula>NOT(ISERROR(SEARCH("ZONA RIESGO ALTO",N15)))</formula>
    </cfRule>
    <cfRule type="containsText" dxfId="247" priority="37" operator="containsText" text="ZONA RIESGO BAJA">
      <formula>NOT(ISERROR(SEARCH("ZONA RIESGO BAJA",N15)))</formula>
    </cfRule>
    <cfRule type="containsText" dxfId="246" priority="38" operator="containsText" text="ZONA RIESGO MODERADO">
      <formula>NOT(ISERROR(SEARCH("ZONA RIESGO MODERADO",N15)))</formula>
    </cfRule>
    <cfRule type="containsText" dxfId="245" priority="40" operator="containsText" text="ZONA RIESGO EXTREMO">
      <formula>NOT(ISERROR(SEARCH("ZONA RIESGO EXTREMO",N15)))</formula>
    </cfRule>
  </conditionalFormatting>
  <conditionalFormatting sqref="N17:N18">
    <cfRule type="containsText" dxfId="244" priority="32" operator="containsText" text="ZONA RIESGO EXTREMO">
      <formula>NOT(ISERROR(SEARCH("ZONA RIESGO EXTREMO",N17)))</formula>
    </cfRule>
    <cfRule type="containsText" dxfId="243" priority="31" operator="containsText" text="ZONA RIESGO ALTO">
      <formula>NOT(ISERROR(SEARCH("ZONA RIESGO ALTO",N17)))</formula>
    </cfRule>
    <cfRule type="containsText" dxfId="242" priority="30" operator="containsText" text="ZONA RIESGO MODERADO">
      <formula>NOT(ISERROR(SEARCH("ZONA RIESGO MODERADO",N17)))</formula>
    </cfRule>
    <cfRule type="containsText" dxfId="241" priority="29" operator="containsText" text="ZONA RIESGO BAJA">
      <formula>NOT(ISERROR(SEARCH("ZONA RIESGO BAJA",N17)))</formula>
    </cfRule>
  </conditionalFormatting>
  <conditionalFormatting sqref="N20:N24">
    <cfRule type="containsText" dxfId="240" priority="20" operator="containsText" text="ZONA RIESGO EXTREMO">
      <formula>NOT(ISERROR(SEARCH("ZONA RIESGO EXTREMO",N20)))</formula>
    </cfRule>
    <cfRule type="containsText" dxfId="239" priority="19" operator="containsText" text="ZONA RIESGO ALTO">
      <formula>NOT(ISERROR(SEARCH("ZONA RIESGO ALTO",N20)))</formula>
    </cfRule>
    <cfRule type="containsText" dxfId="238" priority="17" operator="containsText" text="ZONA RIESGO BAJA">
      <formula>NOT(ISERROR(SEARCH("ZONA RIESGO BAJA",N20)))</formula>
    </cfRule>
    <cfRule type="containsText" dxfId="237" priority="18" operator="containsText" text="ZONA RIESGO MODERADO">
      <formula>NOT(ISERROR(SEARCH("ZONA RIESGO MODERADO",N20)))</formula>
    </cfRule>
  </conditionalFormatting>
  <conditionalFormatting sqref="N26:N27 N30:N31 O38:R38 N39:R39">
    <cfRule type="containsText" dxfId="236" priority="214" operator="containsText" text="ZONA RIESGO MODERADO">
      <formula>NOT(ISERROR(SEARCH("ZONA RIESGO MODERADO",N26)))</formula>
    </cfRule>
    <cfRule type="containsText" dxfId="235" priority="213" operator="containsText" text="ZONA RIESGO BAJA">
      <formula>NOT(ISERROR(SEARCH("ZONA RIESGO BAJA",N26)))</formula>
    </cfRule>
    <cfRule type="containsText" dxfId="234" priority="215" operator="containsText" text="ZONA RIESGO ALTO">
      <formula>NOT(ISERROR(SEARCH("ZONA RIESGO ALTO",N26)))</formula>
    </cfRule>
    <cfRule type="containsText" dxfId="233" priority="216" operator="containsText" text="ZONA RIESGO EXTREMO">
      <formula>NOT(ISERROR(SEARCH("ZONA RIESGO EXTREMO",N26)))</formula>
    </cfRule>
  </conditionalFormatting>
  <conditionalFormatting sqref="N50:N52">
    <cfRule type="containsText" dxfId="232" priority="212" operator="containsText" text="ZONA RIESGO EXTREMO">
      <formula>NOT(ISERROR(SEARCH("ZONA RIESGO EXTREMO",N50)))</formula>
    </cfRule>
    <cfRule type="containsText" dxfId="231" priority="210" operator="containsText" text="ZONA RIESGO MODERADO">
      <formula>NOT(ISERROR(SEARCH("ZONA RIESGO MODERADO",N50)))</formula>
    </cfRule>
    <cfRule type="containsText" dxfId="230" priority="209" operator="containsText" text="ZONA RIESGO BAJA">
      <formula>NOT(ISERROR(SEARCH("ZONA RIESGO BAJA",N50)))</formula>
    </cfRule>
    <cfRule type="containsText" dxfId="229" priority="211" operator="containsText" text="ZONA RIESGO ALTO">
      <formula>NOT(ISERROR(SEARCH("ZONA RIESGO ALTO",N50)))</formula>
    </cfRule>
  </conditionalFormatting>
  <conditionalFormatting sqref="N56:N74">
    <cfRule type="containsText" dxfId="228" priority="163" operator="containsText" text="ZONA RIESGO ALTO">
      <formula>NOT(ISERROR(SEARCH("ZONA RIESGO ALTO",N56)))</formula>
    </cfRule>
    <cfRule type="containsText" dxfId="227" priority="162" operator="containsText" text="ZONA RIESGO MODERADO">
      <formula>NOT(ISERROR(SEARCH("ZONA RIESGO MODERADO",N56)))</formula>
    </cfRule>
    <cfRule type="containsText" dxfId="226" priority="161" operator="containsText" text="ZONA RIESGO BAJA">
      <formula>NOT(ISERROR(SEARCH("ZONA RIESGO BAJA",N56)))</formula>
    </cfRule>
    <cfRule type="containsText" dxfId="225" priority="164" operator="containsText" text="ZONA RIESGO EXTREMO">
      <formula>NOT(ISERROR(SEARCH("ZONA RIESGO EXTREMO",N56)))</formula>
    </cfRule>
  </conditionalFormatting>
  <conditionalFormatting sqref="N82:N89">
    <cfRule type="containsText" dxfId="224" priority="204" operator="containsText" text="ZONA RIESGO EXTREMO">
      <formula>NOT(ISERROR(SEARCH("ZONA RIESGO EXTREMO",N82)))</formula>
    </cfRule>
    <cfRule type="containsText" dxfId="223" priority="203" operator="containsText" text="ZONA RIESGO ALTO">
      <formula>NOT(ISERROR(SEARCH("ZONA RIESGO ALTO",N82)))</formula>
    </cfRule>
    <cfRule type="containsText" dxfId="222" priority="202" operator="containsText" text="ZONA RIESGO MODERADO">
      <formula>NOT(ISERROR(SEARCH("ZONA RIESGO MODERADO",N82)))</formula>
    </cfRule>
    <cfRule type="containsText" dxfId="221" priority="201" operator="containsText" text="ZONA RIESGO BAJA">
      <formula>NOT(ISERROR(SEARCH("ZONA RIESGO BAJA",N82)))</formula>
    </cfRule>
  </conditionalFormatting>
  <conditionalFormatting sqref="N118:N126">
    <cfRule type="containsText" dxfId="220" priority="136" operator="containsText" text="ZONA RIESGO EXTREMO">
      <formula>NOT(ISERROR(SEARCH("ZONA RIESGO EXTREMO",N118)))</formula>
    </cfRule>
    <cfRule type="containsText" dxfId="219" priority="135" operator="containsText" text="ZONA RIESGO ALTO">
      <formula>NOT(ISERROR(SEARCH("ZONA RIESGO ALTO",N118)))</formula>
    </cfRule>
    <cfRule type="containsText" dxfId="218" priority="134" operator="containsText" text="ZONA RIESGO MODERADO">
      <formula>NOT(ISERROR(SEARCH("ZONA RIESGO MODERADO",N118)))</formula>
    </cfRule>
    <cfRule type="containsText" dxfId="217" priority="133" operator="containsText" text="ZONA RIESGO BAJA">
      <formula>NOT(ISERROR(SEARCH("ZONA RIESGO BAJA",N118)))</formula>
    </cfRule>
  </conditionalFormatting>
  <conditionalFormatting sqref="O8:P8">
    <cfRule type="containsText" dxfId="216" priority="260" operator="containsText" text="ZONA RIESGO EXTREMO">
      <formula>NOT(ISERROR(SEARCH("ZONA RIESGO EXTREMO",O8)))</formula>
    </cfRule>
    <cfRule type="containsText" dxfId="215" priority="257" operator="containsText" text="ZONA RIESGO BAJA">
      <formula>NOT(ISERROR(SEARCH("ZONA RIESGO BAJA",O8)))</formula>
    </cfRule>
    <cfRule type="containsText" dxfId="214" priority="258" operator="containsText" text="ZONA RIESGO MODERADO">
      <formula>NOT(ISERROR(SEARCH("ZONA RIESGO MODERADO",O8)))</formula>
    </cfRule>
    <cfRule type="containsText" dxfId="213" priority="259" operator="containsText" text="ZONA RIESGO ALTO">
      <formula>NOT(ISERROR(SEARCH("ZONA RIESGO ALTO",O8)))</formula>
    </cfRule>
  </conditionalFormatting>
  <conditionalFormatting sqref="O8:R8 Q9:R9">
    <cfRule type="containsText" dxfId="212" priority="246" operator="containsText" text="ZONA RIESGO MODERADO">
      <formula>NOT(ISERROR(SEARCH("ZONA RIESGO MODERADO",O8)))</formula>
    </cfRule>
    <cfRule type="containsText" dxfId="211" priority="245" operator="containsText" text="ZONA RIESGO BAJA">
      <formula>NOT(ISERROR(SEARCH("ZONA RIESGO BAJA",O8)))</formula>
    </cfRule>
    <cfRule type="containsText" dxfId="210" priority="247" operator="containsText" text="ZONA RIESGO ALTO">
      <formula>NOT(ISERROR(SEARCH("ZONA RIESGO ALTO",O8)))</formula>
    </cfRule>
    <cfRule type="containsText" dxfId="209" priority="248" operator="containsText" text="ZONA RIESGO EXTREMO">
      <formula>NOT(ISERROR(SEARCH("ZONA RIESGO EXTREMO",O8)))</formula>
    </cfRule>
  </conditionalFormatting>
  <conditionalFormatting sqref="O16:R16">
    <cfRule type="containsText" dxfId="208" priority="196" operator="containsText" text="ZONA RIESGO EXTREMO">
      <formula>NOT(ISERROR(SEARCH("ZONA RIESGO EXTREMO",O16)))</formula>
    </cfRule>
    <cfRule type="containsText" dxfId="207" priority="193" operator="containsText" text="ZONA RIESGO BAJA">
      <formula>NOT(ISERROR(SEARCH("ZONA RIESGO BAJA",O16)))</formula>
    </cfRule>
    <cfRule type="containsText" dxfId="206" priority="195" operator="containsText" text="ZONA RIESGO ALTO">
      <formula>NOT(ISERROR(SEARCH("ZONA RIESGO ALTO",O16)))</formula>
    </cfRule>
    <cfRule type="containsText" dxfId="205" priority="194" operator="containsText" text="ZONA RIESGO MODERADO">
      <formula>NOT(ISERROR(SEARCH("ZONA RIESGO MODERADO",O16)))</formula>
    </cfRule>
  </conditionalFormatting>
  <conditionalFormatting sqref="O61:R61">
    <cfRule type="containsText" dxfId="204" priority="217" operator="containsText" text="ZONA RIESGO BAJA">
      <formula>NOT(ISERROR(SEARCH("ZONA RIESGO BAJA",O61)))</formula>
    </cfRule>
    <cfRule type="containsText" dxfId="203" priority="220" operator="containsText" text="ZONA RIESGO EXTREMO">
      <formula>NOT(ISERROR(SEARCH("ZONA RIESGO EXTREMO",O61)))</formula>
    </cfRule>
    <cfRule type="containsText" dxfId="202" priority="218" operator="containsText" text="ZONA RIESGO MODERADO">
      <formula>NOT(ISERROR(SEARCH("ZONA RIESGO MODERADO",O61)))</formula>
    </cfRule>
    <cfRule type="containsText" dxfId="201" priority="219" operator="containsText" text="ZONA RIESGO ALTO">
      <formula>NOT(ISERROR(SEARCH("ZONA RIESGO ALTO",O61)))</formula>
    </cfRule>
  </conditionalFormatting>
  <conditionalFormatting sqref="O63:R63">
    <cfRule type="containsText" dxfId="200" priority="207" operator="containsText" text="ZONA RIESGO ALTO">
      <formula>NOT(ISERROR(SEARCH("ZONA RIESGO ALTO",O63)))</formula>
    </cfRule>
    <cfRule type="containsText" dxfId="199" priority="208" operator="containsText" text="ZONA RIESGO EXTREMO">
      <formula>NOT(ISERROR(SEARCH("ZONA RIESGO EXTREMO",O63)))</formula>
    </cfRule>
    <cfRule type="containsText" dxfId="198" priority="206" operator="containsText" text="ZONA RIESGO MODERADO">
      <formula>NOT(ISERROR(SEARCH("ZONA RIESGO MODERADO",O63)))</formula>
    </cfRule>
    <cfRule type="containsText" dxfId="197" priority="205" operator="containsText" text="ZONA RIESGO BAJA">
      <formula>NOT(ISERROR(SEARCH("ZONA RIESGO BAJA",O63)))</formula>
    </cfRule>
  </conditionalFormatting>
  <conditionalFormatting sqref="O105:R105">
    <cfRule type="containsText" dxfId="196" priority="197" operator="containsText" text="ZONA RIESGO BAJA">
      <formula>NOT(ISERROR(SEARCH("ZONA RIESGO BAJA",O105)))</formula>
    </cfRule>
    <cfRule type="containsText" dxfId="195" priority="199" operator="containsText" text="ZONA RIESGO ALTO">
      <formula>NOT(ISERROR(SEARCH("ZONA RIESGO ALTO",O105)))</formula>
    </cfRule>
    <cfRule type="containsText" dxfId="194" priority="200" operator="containsText" text="ZONA RIESGO EXTREMO">
      <formula>NOT(ISERROR(SEARCH("ZONA RIESGO EXTREMO",O105)))</formula>
    </cfRule>
    <cfRule type="containsText" dxfId="193" priority="198" operator="containsText" text="ZONA RIESGO MODERADO">
      <formula>NOT(ISERROR(SEARCH("ZONA RIESGO MODERADO",O105)))</formula>
    </cfRule>
  </conditionalFormatting>
  <conditionalFormatting sqref="O5:AC5">
    <cfRule type="containsText" dxfId="192" priority="189" operator="containsText" text="ZONA RIESGO BAJA">
      <formula>NOT(ISERROR(SEARCH("ZONA RIESGO BAJA",O5)))</formula>
    </cfRule>
    <cfRule type="containsText" dxfId="191" priority="190" operator="containsText" text="ZONA RIESGO MODERADO">
      <formula>NOT(ISERROR(SEARCH("ZONA RIESGO MODERADO",O5)))</formula>
    </cfRule>
    <cfRule type="containsText" dxfId="190" priority="191" operator="containsText" text="ZONA RIESGO ALTO">
      <formula>NOT(ISERROR(SEARCH("ZONA RIESGO ALTO",O5)))</formula>
    </cfRule>
    <cfRule type="containsText" dxfId="189" priority="192" operator="containsText" text="ZONA RIESGO EXTREMO">
      <formula>NOT(ISERROR(SEARCH("ZONA RIESGO EXTREMO",O5)))</formula>
    </cfRule>
  </conditionalFormatting>
  <conditionalFormatting sqref="O99:AC99">
    <cfRule type="containsText" dxfId="188" priority="114" operator="containsText" text="ZONA RIESGO MODERADO">
      <formula>NOT(ISERROR(SEARCH("ZONA RIESGO MODERADO",O99)))</formula>
    </cfRule>
    <cfRule type="containsText" dxfId="187" priority="115" operator="containsText" text="ZONA RIESGO ALTO">
      <formula>NOT(ISERROR(SEARCH("ZONA RIESGO ALTO",O99)))</formula>
    </cfRule>
    <cfRule type="containsText" dxfId="186" priority="113" operator="containsText" text="ZONA RIESGO BAJA">
      <formula>NOT(ISERROR(SEARCH("ZONA RIESGO BAJA",O99)))</formula>
    </cfRule>
    <cfRule type="containsText" dxfId="185" priority="116" operator="containsText" text="ZONA RIESGO EXTREMO">
      <formula>NOT(ISERROR(SEARCH("ZONA RIESGO EXTREMO",O99)))</formula>
    </cfRule>
  </conditionalFormatting>
  <conditionalFormatting sqref="P11">
    <cfRule type="containsText" dxfId="184" priority="249" operator="containsText" text="ZONA RIESGO BAJA">
      <formula>NOT(ISERROR(SEARCH("ZONA RIESGO BAJA",P11)))</formula>
    </cfRule>
    <cfRule type="containsText" dxfId="183" priority="250" operator="containsText" text="ZONA RIESGO MODERADO">
      <formula>NOT(ISERROR(SEARCH("ZONA RIESGO MODERADO",P11)))</formula>
    </cfRule>
    <cfRule type="containsText" dxfId="182" priority="251" operator="containsText" text="ZONA RIESGO ALTO">
      <formula>NOT(ISERROR(SEARCH("ZONA RIESGO ALTO",P11)))</formula>
    </cfRule>
    <cfRule type="containsText" dxfId="181" priority="252" operator="containsText" text="ZONA RIESGO EXTREMO">
      <formula>NOT(ISERROR(SEARCH("ZONA RIESGO EXTREMO",P11)))</formula>
    </cfRule>
    <cfRule type="containsText" dxfId="180" priority="253" operator="containsText" text="ZONA RIESGO BAJA">
      <formula>NOT(ISERROR(SEARCH("ZONA RIESGO BAJA",P11)))</formula>
    </cfRule>
    <cfRule type="containsText" dxfId="179" priority="256" operator="containsText" text="ZONA RIESGO EXTREMO">
      <formula>NOT(ISERROR(SEARCH("ZONA RIESGO EXTREMO",P11)))</formula>
    </cfRule>
    <cfRule type="containsText" dxfId="178" priority="254" operator="containsText" text="ZONA RIESGO MODERADO">
      <formula>NOT(ISERROR(SEARCH("ZONA RIESGO MODERADO",P11)))</formula>
    </cfRule>
    <cfRule type="containsText" dxfId="177" priority="255" operator="containsText" text="ZONA RIESGO ALTO">
      <formula>NOT(ISERROR(SEARCH("ZONA RIESGO ALTO",P11)))</formula>
    </cfRule>
  </conditionalFormatting>
  <conditionalFormatting sqref="Q8:R9">
    <cfRule type="containsText" dxfId="176" priority="242" operator="containsText" text="ZONA RIESGO MODERADO">
      <formula>NOT(ISERROR(SEARCH("ZONA RIESGO MODERADO",Q8)))</formula>
    </cfRule>
    <cfRule type="containsText" dxfId="175" priority="241" operator="containsText" text="ZONA RIESGO BAJA">
      <formula>NOT(ISERROR(SEARCH("ZONA RIESGO BAJA",Q8)))</formula>
    </cfRule>
    <cfRule type="containsText" dxfId="174" priority="243" operator="containsText" text="ZONA RIESGO ALTO">
      <formula>NOT(ISERROR(SEARCH("ZONA RIESGO ALTO",Q8)))</formula>
    </cfRule>
    <cfRule type="containsText" dxfId="173" priority="244" operator="containsText" text="ZONA RIESGO EXTREMO">
      <formula>NOT(ISERROR(SEARCH("ZONA RIESGO EXTREMO",Q8)))</formula>
    </cfRule>
  </conditionalFormatting>
  <conditionalFormatting sqref="S8:Y8 AA8 X9:X11 U10:W11 Y10:Y11 S10:T12 U12:X12">
    <cfRule type="containsText" dxfId="172" priority="240" operator="containsText" text="ZONA RIESGO EXTREMO">
      <formula>NOT(ISERROR(SEARCH("ZONA RIESGO EXTREMO",S8)))</formula>
    </cfRule>
    <cfRule type="containsText" dxfId="171" priority="239" operator="containsText" text="ZONA RIESGO ALTO">
      <formula>NOT(ISERROR(SEARCH("ZONA RIESGO ALTO",S8)))</formula>
    </cfRule>
    <cfRule type="containsText" dxfId="170" priority="238" operator="containsText" text="ZONA RIESGO MODERADO">
      <formula>NOT(ISERROR(SEARCH("ZONA RIESGO MODERADO",S8)))</formula>
    </cfRule>
    <cfRule type="containsText" dxfId="169" priority="237" operator="containsText" text="ZONA RIESGO BAJA">
      <formula>NOT(ISERROR(SEARCH("ZONA RIESGO BAJA",S8)))</formula>
    </cfRule>
  </conditionalFormatting>
  <conditionalFormatting sqref="S14:AC98">
    <cfRule type="containsText" dxfId="168" priority="266" operator="containsText" text="ZONA RIESGO MODERADO">
      <formula>NOT(ISERROR(SEARCH("ZONA RIESGO MODERADO",S14)))</formula>
    </cfRule>
    <cfRule type="containsText" dxfId="167" priority="267" operator="containsText" text="ZONA RIESGO ALTO">
      <formula>NOT(ISERROR(SEARCH("ZONA RIESGO ALTO",S14)))</formula>
    </cfRule>
    <cfRule type="containsText" dxfId="166" priority="268" operator="containsText" text="ZONA RIESGO EXTREMO">
      <formula>NOT(ISERROR(SEARCH("ZONA RIESGO EXTREMO",S14)))</formula>
    </cfRule>
    <cfRule type="containsText" dxfId="165" priority="265" operator="containsText" text="ZONA RIESGO BAJA">
      <formula>NOT(ISERROR(SEARCH("ZONA RIESGO BAJA",S14)))</formula>
    </cfRule>
  </conditionalFormatting>
  <conditionalFormatting sqref="S100:XFD131">
    <cfRule type="containsText" dxfId="164" priority="45" operator="containsText" text="ZONA RIESGO BAJA">
      <formula>NOT(ISERROR(SEARCH("ZONA RIESGO BAJA",S100)))</formula>
    </cfRule>
    <cfRule type="containsText" dxfId="163" priority="46" operator="containsText" text="ZONA RIESGO MODERADO">
      <formula>NOT(ISERROR(SEARCH("ZONA RIESGO MODERADO",S100)))</formula>
    </cfRule>
    <cfRule type="containsText" dxfId="162" priority="47" operator="containsText" text="ZONA RIESGO ALTO">
      <formula>NOT(ISERROR(SEARCH("ZONA RIESGO ALTO",S100)))</formula>
    </cfRule>
    <cfRule type="containsText" dxfId="161" priority="48" operator="containsText" text="ZONA RIESGO EXTREMO">
      <formula>NOT(ISERROR(SEARCH("ZONA RIESGO EXTREMO",S100)))</formula>
    </cfRule>
  </conditionalFormatting>
  <conditionalFormatting sqref="Z8:Z9">
    <cfRule type="containsText" dxfId="160" priority="232" operator="containsText" text="ZONA RIESGO EXTREMO">
      <formula>NOT(ISERROR(SEARCH("ZONA RIESGO EXTREMO",Z8)))</formula>
    </cfRule>
    <cfRule type="containsText" dxfId="159" priority="233" operator="containsText" text="ZONA RIESGO BAJA">
      <formula>NOT(ISERROR(SEARCH("ZONA RIESGO BAJA",Z8)))</formula>
    </cfRule>
    <cfRule type="containsText" dxfId="158" priority="235" operator="containsText" text="ZONA RIESGO ALTO">
      <formula>NOT(ISERROR(SEARCH("ZONA RIESGO ALTO",Z8)))</formula>
    </cfRule>
    <cfRule type="containsText" dxfId="157" priority="236" operator="containsText" text="ZONA RIESGO EXTREMO">
      <formula>NOT(ISERROR(SEARCH("ZONA RIESGO EXTREMO",Z8)))</formula>
    </cfRule>
    <cfRule type="containsText" dxfId="156" priority="234" operator="containsText" text="ZONA RIESGO MODERADO">
      <formula>NOT(ISERROR(SEARCH("ZONA RIESGO MODERADO",Z8)))</formula>
    </cfRule>
    <cfRule type="containsText" dxfId="155" priority="229" operator="containsText" text="ZONA RIESGO BAJA">
      <formula>NOT(ISERROR(SEARCH("ZONA RIESGO BAJA",Z8)))</formula>
    </cfRule>
    <cfRule type="containsText" dxfId="154" priority="230" operator="containsText" text="ZONA RIESGO MODERADO">
      <formula>NOT(ISERROR(SEARCH("ZONA RIESGO MODERADO",Z8)))</formula>
    </cfRule>
    <cfRule type="containsText" dxfId="153" priority="231" operator="containsText" text="ZONA RIESGO ALTO">
      <formula>NOT(ISERROR(SEARCH("ZONA RIESGO ALTO",Z8)))</formula>
    </cfRule>
  </conditionalFormatting>
  <conditionalFormatting sqref="AB13">
    <cfRule type="containsText" dxfId="152" priority="225" operator="containsText" text="ZONA RIESGO BAJA">
      <formula>NOT(ISERROR(SEARCH("ZONA RIESGO BAJA",AB13)))</formula>
    </cfRule>
    <cfRule type="containsText" dxfId="151" priority="228" operator="containsText" text="ZONA RIESGO EXTREMO">
      <formula>NOT(ISERROR(SEARCH("ZONA RIESGO EXTREMO",AB13)))</formula>
    </cfRule>
    <cfRule type="containsText" dxfId="150" priority="227" operator="containsText" text="ZONA RIESGO ALTO">
      <formula>NOT(ISERROR(SEARCH("ZONA RIESGO ALTO",AB13)))</formula>
    </cfRule>
    <cfRule type="containsText" dxfId="149" priority="226" operator="containsText" text="ZONA RIESGO MODERADO">
      <formula>NOT(ISERROR(SEARCH("ZONA RIESGO MODERADO",AB13)))</formula>
    </cfRule>
  </conditionalFormatting>
  <conditionalFormatting sqref="AB9:AC9 AA10:AC12">
    <cfRule type="containsText" dxfId="148" priority="221" operator="containsText" text="ZONA RIESGO BAJA">
      <formula>NOT(ISERROR(SEARCH("ZONA RIESGO BAJA",AA9)))</formula>
    </cfRule>
    <cfRule type="containsText" dxfId="147" priority="222" operator="containsText" text="ZONA RIESGO MODERADO">
      <formula>NOT(ISERROR(SEARCH("ZONA RIESGO MODERADO",AA9)))</formula>
    </cfRule>
    <cfRule type="containsText" dxfId="146" priority="223" operator="containsText" text="ZONA RIESGO ALTO">
      <formula>NOT(ISERROR(SEARCH("ZONA RIESGO ALTO",AA9)))</formula>
    </cfRule>
    <cfRule type="containsText" dxfId="145" priority="224" operator="containsText" text="ZONA RIESGO EXTREMO">
      <formula>NOT(ISERROR(SEARCH("ZONA RIESGO EXTREMO",AA9)))</formula>
    </cfRule>
  </conditionalFormatting>
  <conditionalFormatting sqref="AB13:AC13">
    <cfRule type="containsText" dxfId="144" priority="272" operator="containsText" text="ZONA RIESGO EXTREMO">
      <formula>NOT(ISERROR(SEARCH("ZONA RIESGO EXTREMO",AB13)))</formula>
    </cfRule>
    <cfRule type="containsText" dxfId="143" priority="270" operator="containsText" text="ZONA RIESGO MODERADO">
      <formula>NOT(ISERROR(SEARCH("ZONA RIESGO MODERADO",AB13)))</formula>
    </cfRule>
    <cfRule type="containsText" dxfId="142" priority="269" operator="containsText" text="ZONA RIESGO BAJA">
      <formula>NOT(ISERROR(SEARCH("ZONA RIESGO BAJA",AB13)))</formula>
    </cfRule>
    <cfRule type="containsText" dxfId="141" priority="271" operator="containsText" text="ZONA RIESGO ALTO">
      <formula>NOT(ISERROR(SEARCH("ZONA RIESGO ALTO",AB13)))</formula>
    </cfRule>
  </conditionalFormatting>
  <conditionalFormatting sqref="AD9:XFD99">
    <cfRule type="containsText" dxfId="140" priority="262" operator="containsText" text="ZONA RIESGO MODERADO">
      <formula>NOT(ISERROR(SEARCH("ZONA RIESGO MODERADO",AD9)))</formula>
    </cfRule>
    <cfRule type="containsText" dxfId="139" priority="263" operator="containsText" text="ZONA RIESGO ALTO">
      <formula>NOT(ISERROR(SEARCH("ZONA RIESGO ALTO",AD9)))</formula>
    </cfRule>
    <cfRule type="containsText" dxfId="138" priority="264" operator="containsText" text="ZONA RIESGO EXTREMO">
      <formula>NOT(ISERROR(SEARCH("ZONA RIESGO EXTREMO",AD9)))</formula>
    </cfRule>
    <cfRule type="containsText" dxfId="137" priority="261" operator="containsText" text="ZONA RIESGO BAJA">
      <formula>NOT(ISERROR(SEARCH("ZONA RIESGO BAJA",AD9)))</formula>
    </cfRule>
  </conditionalFormatting>
  <dataValidations count="5">
    <dataValidation type="list" allowBlank="1" showInputMessage="1" showErrorMessage="1" sqref="AB13" xr:uid="{D70A5753-3740-4494-B1AB-4391CF6EF1E1}">
      <formula1>$AC$16:$AC$18</formula1>
    </dataValidation>
    <dataValidation type="list" allowBlank="1" showInputMessage="1" showErrorMessage="1" sqref="O16:P16 O13:P13" xr:uid="{2554AFEB-DDC5-491D-B222-D32FFF3E3E72}">
      <formula1>#REF!</formula1>
    </dataValidation>
    <dataValidation allowBlank="1" showInputMessage="1" showErrorMessage="1" promptTitle="Descripción del reporte " prompt="Se describe detalladamente el cargue de soportes_x000a_documentales (evidencia) en la implementación de los controles." sqref="L15:L28 M33 L126:M126 L90:L100 L34:L38 L43:L45 L47:L85 L127:L131 L103:L125" xr:uid="{6CEDB5A4-371A-4287-BAE9-6442C1B38C41}"/>
    <dataValidation allowBlank="1" showInputMessage="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N34:N39 N43:N50 L13:M14 N52:N90 M46 N13:N31 N92:N131" xr:uid="{50477B36-4C1C-474A-B78F-BEB9BF660685}"/>
    <dataValidation allowBlank="1" showErrorMessage="1" promptTitle=" Reporte seguimiento" prompt="Corresponde a la descripción de la revisión de los soportes documentales (evidencias), reportados por los lideres operativos donde se hará el registro de faltantes u observaciones. En caso contrario, se colocará que &quot;no se encontraron observaciones&quot;." sqref="AB13:AC13 AC127:AC130 M125 AC20:AC22 AC26:AC27 AC39:AC50 AC52:AC53 N33 AC92:AC93 AC95:AC97 AC89:AC90 AC35:AC36 AC114:AC125 AC99:AC112 M16:M19 AC29:AC33 M21:M23 M25:M28 M91:M100 M34:M38 M103:M104 M43:M44 M47:M60 M110 AC14:AC15 AC24 AC55:AC87 AC17:AC18" xr:uid="{078DD1F0-4889-4EFD-9BC8-6AA86D63F230}"/>
  </dataValidations>
  <pageMargins left="0.7" right="0.7" top="0.75" bottom="0.75" header="0.3" footer="0.3"/>
  <pageSetup paperSize="5" scale="60" orientation="landscape" r:id="rId1"/>
  <colBreaks count="1" manualBreakCount="1">
    <brk id="14" max="140"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143"/>
  <sheetViews>
    <sheetView showGridLines="0" view="pageBreakPreview" zoomScale="70" zoomScaleNormal="110" zoomScaleSheetLayoutView="70" workbookViewId="0">
      <selection activeCell="B9" sqref="B9:H9"/>
    </sheetView>
  </sheetViews>
  <sheetFormatPr baseColWidth="10" defaultColWidth="11.44140625" defaultRowHeight="14.4" x14ac:dyDescent="0.3"/>
  <cols>
    <col min="1" max="1" width="2.88671875" style="69" customWidth="1"/>
    <col min="2" max="2" width="24.6640625" style="69" customWidth="1"/>
    <col min="3" max="3" width="60.6640625" style="69" customWidth="1"/>
    <col min="4" max="4" width="16" style="69" customWidth="1"/>
    <col min="5" max="5" width="24.6640625" style="69" customWidth="1"/>
    <col min="6" max="6" width="27.6640625" style="69" customWidth="1"/>
    <col min="7" max="8" width="24.6640625" style="69" customWidth="1"/>
    <col min="9" max="9" width="2.33203125" style="69" customWidth="1"/>
    <col min="10" max="16384" width="11.44140625" style="69"/>
  </cols>
  <sheetData>
    <row r="1" spans="1:8" ht="15.75" customHeight="1" x14ac:dyDescent="0.3">
      <c r="A1" s="302"/>
      <c r="B1" s="696"/>
      <c r="C1" s="699" t="s">
        <v>258</v>
      </c>
      <c r="D1" s="700"/>
      <c r="E1" s="700"/>
      <c r="F1" s="700"/>
      <c r="G1" s="700"/>
      <c r="H1" s="703" t="s">
        <v>1</v>
      </c>
    </row>
    <row r="2" spans="1:8" ht="30" customHeight="1" x14ac:dyDescent="0.3">
      <c r="A2" s="302"/>
      <c r="B2" s="697"/>
      <c r="C2" s="701"/>
      <c r="D2" s="701"/>
      <c r="E2" s="701"/>
      <c r="F2" s="701"/>
      <c r="G2" s="701"/>
      <c r="H2" s="704"/>
    </row>
    <row r="3" spans="1:8" ht="30" customHeight="1" x14ac:dyDescent="0.3">
      <c r="A3" s="302"/>
      <c r="B3" s="697"/>
      <c r="C3" s="701"/>
      <c r="D3" s="701"/>
      <c r="E3" s="701"/>
      <c r="F3" s="701"/>
      <c r="G3" s="701"/>
      <c r="H3" s="704"/>
    </row>
    <row r="4" spans="1:8" ht="30" customHeight="1" thickBot="1" x14ac:dyDescent="0.35">
      <c r="A4" s="302"/>
      <c r="B4" s="698"/>
      <c r="C4" s="702"/>
      <c r="D4" s="702"/>
      <c r="E4" s="702"/>
      <c r="F4" s="702"/>
      <c r="G4" s="702"/>
      <c r="H4" s="705"/>
    </row>
    <row r="5" spans="1:8" ht="15" thickBot="1" x14ac:dyDescent="0.35">
      <c r="H5" s="70"/>
    </row>
    <row r="6" spans="1:8" ht="18.600000000000001" thickBot="1" x14ac:dyDescent="0.35">
      <c r="B6" s="706" t="s">
        <v>259</v>
      </c>
      <c r="C6" s="707"/>
      <c r="D6" s="707"/>
      <c r="E6" s="707"/>
      <c r="F6" s="707"/>
      <c r="G6" s="707"/>
      <c r="H6" s="708"/>
    </row>
    <row r="7" spans="1:8" ht="63" customHeight="1" x14ac:dyDescent="0.3">
      <c r="B7" s="709" t="s">
        <v>260</v>
      </c>
      <c r="C7" s="710"/>
      <c r="D7" s="710"/>
      <c r="E7" s="710"/>
      <c r="F7" s="710"/>
      <c r="G7" s="710"/>
      <c r="H7" s="711"/>
    </row>
    <row r="8" spans="1:8" ht="63" customHeight="1" x14ac:dyDescent="0.3">
      <c r="B8" s="712"/>
      <c r="C8" s="713"/>
      <c r="D8" s="713"/>
      <c r="E8" s="713"/>
      <c r="F8" s="713"/>
      <c r="G8" s="713"/>
      <c r="H8" s="714"/>
    </row>
    <row r="9" spans="1:8" x14ac:dyDescent="0.3">
      <c r="B9" s="715" t="s">
        <v>261</v>
      </c>
      <c r="C9" s="716"/>
      <c r="D9" s="716"/>
      <c r="E9" s="716"/>
      <c r="F9" s="716"/>
      <c r="G9" s="716"/>
      <c r="H9" s="717"/>
    </row>
    <row r="10" spans="1:8" ht="95.25" customHeight="1" x14ac:dyDescent="0.3">
      <c r="B10" s="724" t="s">
        <v>262</v>
      </c>
      <c r="C10" s="725"/>
      <c r="D10" s="725"/>
      <c r="E10" s="725"/>
      <c r="F10" s="725"/>
      <c r="G10" s="725"/>
      <c r="H10" s="726"/>
    </row>
    <row r="11" spans="1:8" x14ac:dyDescent="0.3">
      <c r="B11" s="72"/>
      <c r="C11" s="420"/>
      <c r="D11" s="420"/>
      <c r="E11" s="420"/>
      <c r="F11" s="420"/>
      <c r="G11" s="420"/>
      <c r="H11" s="73"/>
    </row>
    <row r="12" spans="1:8" ht="20.399999999999999" customHeight="1" x14ac:dyDescent="0.3">
      <c r="B12" s="727" t="s">
        <v>263</v>
      </c>
      <c r="C12" s="728"/>
      <c r="D12" s="728"/>
      <c r="E12" s="728"/>
      <c r="F12" s="728"/>
      <c r="G12" s="728"/>
      <c r="H12" s="729"/>
    </row>
    <row r="13" spans="1:8" s="74" customFormat="1" ht="20.399999999999999" customHeight="1" x14ac:dyDescent="0.3">
      <c r="B13" s="730"/>
      <c r="C13" s="731"/>
      <c r="D13" s="731"/>
      <c r="E13" s="731"/>
      <c r="F13" s="731"/>
      <c r="G13" s="731"/>
      <c r="H13" s="732"/>
    </row>
    <row r="14" spans="1:8" ht="20.399999999999999" customHeight="1" x14ac:dyDescent="0.3">
      <c r="B14" s="715" t="s">
        <v>264</v>
      </c>
      <c r="C14" s="733"/>
      <c r="D14" s="733"/>
      <c r="E14" s="733"/>
      <c r="F14" s="733"/>
      <c r="G14" s="733"/>
      <c r="H14" s="734"/>
    </row>
    <row r="15" spans="1:8" ht="9" customHeight="1" x14ac:dyDescent="0.3">
      <c r="B15" s="715"/>
      <c r="C15" s="733"/>
      <c r="D15" s="733"/>
      <c r="E15" s="733"/>
      <c r="F15" s="733"/>
      <c r="G15" s="733"/>
      <c r="H15" s="734"/>
    </row>
    <row r="16" spans="1:8" x14ac:dyDescent="0.3">
      <c r="B16" s="715" t="s">
        <v>265</v>
      </c>
      <c r="C16" s="733"/>
      <c r="D16" s="733"/>
      <c r="E16" s="733"/>
      <c r="F16" s="733"/>
      <c r="G16" s="733"/>
      <c r="H16" s="734"/>
    </row>
    <row r="17" spans="2:8" ht="15" thickBot="1" x14ac:dyDescent="0.35">
      <c r="B17" s="421" t="s">
        <v>266</v>
      </c>
      <c r="C17" s="422"/>
      <c r="D17" s="422"/>
      <c r="E17" s="422"/>
      <c r="F17" s="422"/>
      <c r="G17" s="422"/>
      <c r="H17" s="423"/>
    </row>
    <row r="18" spans="2:8" x14ac:dyDescent="0.3">
      <c r="B18" s="77"/>
      <c r="C18" s="78"/>
      <c r="D18" s="78"/>
      <c r="E18" s="78"/>
      <c r="F18" s="78"/>
      <c r="G18" s="78"/>
      <c r="H18" s="79"/>
    </row>
    <row r="19" spans="2:8" ht="14.4" customHeight="1" x14ac:dyDescent="0.3">
      <c r="B19" s="77"/>
      <c r="C19" s="419" t="s">
        <v>267</v>
      </c>
      <c r="D19" s="735" t="s">
        <v>268</v>
      </c>
      <c r="E19" s="736"/>
      <c r="F19" s="736"/>
      <c r="G19" s="736"/>
      <c r="H19" s="79"/>
    </row>
    <row r="20" spans="2:8" ht="14.4" customHeight="1" x14ac:dyDescent="0.3">
      <c r="B20" s="77"/>
      <c r="C20" s="424" t="s">
        <v>9</v>
      </c>
      <c r="D20" s="737" t="s">
        <v>269</v>
      </c>
      <c r="E20" s="737"/>
      <c r="F20" s="737"/>
      <c r="G20" s="737"/>
      <c r="H20" s="79"/>
    </row>
    <row r="21" spans="2:8" ht="14.4" customHeight="1" x14ac:dyDescent="0.3">
      <c r="B21" s="77"/>
      <c r="C21" s="424" t="s">
        <v>10</v>
      </c>
      <c r="D21" s="718" t="s">
        <v>270</v>
      </c>
      <c r="E21" s="719"/>
      <c r="F21" s="719"/>
      <c r="G21" s="720"/>
      <c r="H21" s="79"/>
    </row>
    <row r="22" spans="2:8" ht="14.4" customHeight="1" x14ac:dyDescent="0.3">
      <c r="B22" s="77"/>
      <c r="C22" s="424" t="s">
        <v>271</v>
      </c>
      <c r="D22" s="718" t="s">
        <v>272</v>
      </c>
      <c r="E22" s="719"/>
      <c r="F22" s="719"/>
      <c r="G22" s="720"/>
      <c r="H22" s="79"/>
    </row>
    <row r="23" spans="2:8" ht="27.6" customHeight="1" x14ac:dyDescent="0.3">
      <c r="B23" s="77"/>
      <c r="C23" s="424" t="s">
        <v>273</v>
      </c>
      <c r="D23" s="718" t="s">
        <v>274</v>
      </c>
      <c r="E23" s="719"/>
      <c r="F23" s="719"/>
      <c r="G23" s="720"/>
      <c r="H23" s="79"/>
    </row>
    <row r="24" spans="2:8" ht="29.1" customHeight="1" x14ac:dyDescent="0.3">
      <c r="B24" s="77"/>
      <c r="C24" s="424" t="s">
        <v>275</v>
      </c>
      <c r="D24" s="718" t="s">
        <v>276</v>
      </c>
      <c r="E24" s="719"/>
      <c r="F24" s="719"/>
      <c r="G24" s="720"/>
      <c r="H24" s="79"/>
    </row>
    <row r="25" spans="2:8" ht="44.1" customHeight="1" x14ac:dyDescent="0.3">
      <c r="B25" s="77"/>
      <c r="C25" s="424" t="s">
        <v>271</v>
      </c>
      <c r="D25" s="718" t="s">
        <v>277</v>
      </c>
      <c r="E25" s="719"/>
      <c r="F25" s="719"/>
      <c r="G25" s="720"/>
      <c r="H25" s="79"/>
    </row>
    <row r="26" spans="2:8" ht="44.1" customHeight="1" x14ac:dyDescent="0.3">
      <c r="B26" s="77"/>
      <c r="C26" s="424" t="s">
        <v>278</v>
      </c>
      <c r="D26" s="718" t="s">
        <v>279</v>
      </c>
      <c r="E26" s="719"/>
      <c r="F26" s="719"/>
      <c r="G26" s="720"/>
      <c r="H26" s="79"/>
    </row>
    <row r="27" spans="2:8" ht="32.4" customHeight="1" x14ac:dyDescent="0.3">
      <c r="B27" s="77"/>
      <c r="C27" s="424" t="s">
        <v>12</v>
      </c>
      <c r="D27" s="718" t="s">
        <v>280</v>
      </c>
      <c r="E27" s="719"/>
      <c r="F27" s="719"/>
      <c r="G27" s="720"/>
      <c r="H27" s="79"/>
    </row>
    <row r="28" spans="2:8" ht="32.4" customHeight="1" x14ac:dyDescent="0.3">
      <c r="B28" s="77"/>
      <c r="C28" s="424" t="s">
        <v>281</v>
      </c>
      <c r="D28" s="718" t="s">
        <v>282</v>
      </c>
      <c r="E28" s="719"/>
      <c r="F28" s="719"/>
      <c r="G28" s="720"/>
      <c r="H28" s="79"/>
    </row>
    <row r="29" spans="2:8" ht="66" customHeight="1" x14ac:dyDescent="0.3">
      <c r="B29" s="77"/>
      <c r="C29" s="424" t="s">
        <v>283</v>
      </c>
      <c r="D29" s="718" t="s">
        <v>284</v>
      </c>
      <c r="E29" s="719"/>
      <c r="F29" s="719"/>
      <c r="G29" s="720"/>
      <c r="H29" s="79"/>
    </row>
    <row r="30" spans="2:8" ht="66" customHeight="1" x14ac:dyDescent="0.3">
      <c r="B30" s="77"/>
      <c r="C30" s="424" t="s">
        <v>15</v>
      </c>
      <c r="D30" s="718" t="s">
        <v>285</v>
      </c>
      <c r="E30" s="719"/>
      <c r="F30" s="719"/>
      <c r="G30" s="720"/>
      <c r="H30" s="79"/>
    </row>
    <row r="31" spans="2:8" ht="66" customHeight="1" x14ac:dyDescent="0.3">
      <c r="B31" s="77"/>
      <c r="C31" s="424" t="s">
        <v>286</v>
      </c>
      <c r="D31" s="718" t="s">
        <v>287</v>
      </c>
      <c r="E31" s="719"/>
      <c r="F31" s="719"/>
      <c r="G31" s="720"/>
      <c r="H31" s="79"/>
    </row>
    <row r="32" spans="2:8" ht="66" customHeight="1" x14ac:dyDescent="0.3">
      <c r="B32" s="77"/>
      <c r="C32" s="424" t="s">
        <v>17</v>
      </c>
      <c r="D32" s="721" t="s">
        <v>288</v>
      </c>
      <c r="E32" s="722"/>
      <c r="F32" s="722"/>
      <c r="G32" s="723"/>
      <c r="H32" s="79"/>
    </row>
    <row r="33" spans="2:8" ht="66" customHeight="1" x14ac:dyDescent="0.3">
      <c r="B33" s="77"/>
      <c r="C33" s="424" t="s">
        <v>289</v>
      </c>
      <c r="D33" s="718" t="s">
        <v>290</v>
      </c>
      <c r="E33" s="719"/>
      <c r="F33" s="719"/>
      <c r="G33" s="720"/>
      <c r="H33" s="79"/>
    </row>
    <row r="34" spans="2:8" ht="63" customHeight="1" x14ac:dyDescent="0.3">
      <c r="B34" s="77"/>
      <c r="C34" s="424" t="s">
        <v>291</v>
      </c>
      <c r="D34" s="718" t="s">
        <v>292</v>
      </c>
      <c r="E34" s="719"/>
      <c r="F34" s="719"/>
      <c r="G34" s="720"/>
      <c r="H34" s="79"/>
    </row>
    <row r="35" spans="2:8" ht="59.25" customHeight="1" x14ac:dyDescent="0.3">
      <c r="B35" s="77"/>
      <c r="C35" s="424" t="s">
        <v>293</v>
      </c>
      <c r="D35" s="718" t="s">
        <v>292</v>
      </c>
      <c r="E35" s="719"/>
      <c r="F35" s="719"/>
      <c r="G35" s="720"/>
      <c r="H35" s="79"/>
    </row>
    <row r="36" spans="2:8" ht="60" customHeight="1" x14ac:dyDescent="0.3">
      <c r="B36" s="77"/>
      <c r="C36" s="424" t="s">
        <v>294</v>
      </c>
      <c r="D36" s="718" t="s">
        <v>292</v>
      </c>
      <c r="E36" s="719"/>
      <c r="F36" s="719"/>
      <c r="G36" s="720"/>
      <c r="H36" s="79"/>
    </row>
    <row r="37" spans="2:8" ht="15.6" customHeight="1" x14ac:dyDescent="0.3">
      <c r="B37" s="77"/>
      <c r="H37" s="79"/>
    </row>
    <row r="38" spans="2:8" ht="61.35" customHeight="1" x14ac:dyDescent="0.3">
      <c r="B38" s="77"/>
      <c r="H38" s="79"/>
    </row>
    <row r="39" spans="2:8" x14ac:dyDescent="0.3">
      <c r="B39" s="77"/>
      <c r="C39" s="78"/>
      <c r="D39" s="78"/>
      <c r="E39" s="78"/>
      <c r="F39" s="78"/>
      <c r="G39" s="78"/>
      <c r="H39" s="79"/>
    </row>
    <row r="40" spans="2:8" x14ac:dyDescent="0.3">
      <c r="B40" s="77"/>
      <c r="C40" s="78"/>
      <c r="D40" s="78"/>
      <c r="E40" s="78"/>
      <c r="F40" s="78"/>
      <c r="G40" s="78"/>
      <c r="H40" s="79"/>
    </row>
    <row r="41" spans="2:8" x14ac:dyDescent="0.3">
      <c r="B41" s="77"/>
      <c r="C41" s="78"/>
      <c r="D41" s="78"/>
      <c r="E41" s="78"/>
      <c r="F41" s="78"/>
      <c r="G41" s="78"/>
      <c r="H41" s="79"/>
    </row>
    <row r="42" spans="2:8" x14ac:dyDescent="0.3">
      <c r="B42" s="77"/>
      <c r="C42" s="78"/>
      <c r="D42" s="78"/>
      <c r="E42" s="78"/>
      <c r="F42" s="78"/>
      <c r="G42" s="78"/>
      <c r="H42" s="79"/>
    </row>
    <row r="43" spans="2:8" ht="18.600000000000001" customHeight="1" thickBot="1" x14ac:dyDescent="0.35">
      <c r="B43" s="739" t="s">
        <v>295</v>
      </c>
      <c r="C43" s="740"/>
      <c r="D43" s="740"/>
      <c r="E43" s="740"/>
      <c r="F43" s="740"/>
      <c r="G43" s="740"/>
      <c r="H43" s="741"/>
    </row>
    <row r="44" spans="2:8" ht="18.600000000000001" customHeight="1" x14ac:dyDescent="0.3">
      <c r="B44" s="77"/>
      <c r="C44" s="78"/>
      <c r="D44" s="78"/>
      <c r="E44" s="78"/>
      <c r="F44" s="78"/>
      <c r="G44" s="78"/>
      <c r="H44" s="79"/>
    </row>
    <row r="45" spans="2:8" ht="18.600000000000001" customHeight="1" x14ac:dyDescent="0.3">
      <c r="B45" s="715" t="s">
        <v>296</v>
      </c>
      <c r="C45" s="733"/>
      <c r="D45" s="733"/>
      <c r="E45" s="733"/>
      <c r="F45" s="733"/>
      <c r="G45" s="733"/>
      <c r="H45" s="734"/>
    </row>
    <row r="46" spans="2:8" ht="18.600000000000001" customHeight="1" x14ac:dyDescent="0.3">
      <c r="B46" s="77"/>
      <c r="C46" s="78"/>
      <c r="D46" s="78"/>
      <c r="E46" s="78"/>
      <c r="F46" s="78"/>
      <c r="G46" s="78"/>
      <c r="H46" s="79"/>
    </row>
    <row r="47" spans="2:8" ht="15" customHeight="1" x14ac:dyDescent="0.3">
      <c r="B47" s="80"/>
      <c r="C47" s="742" t="s">
        <v>267</v>
      </c>
      <c r="D47" s="742"/>
      <c r="E47" s="743" t="s">
        <v>268</v>
      </c>
      <c r="F47" s="743"/>
      <c r="G47" s="743"/>
      <c r="H47" s="81"/>
    </row>
    <row r="48" spans="2:8" ht="35.25" customHeight="1" x14ac:dyDescent="0.3">
      <c r="B48" s="80"/>
      <c r="C48" s="738" t="s">
        <v>10</v>
      </c>
      <c r="D48" s="738"/>
      <c r="E48" s="737" t="s">
        <v>297</v>
      </c>
      <c r="F48" s="737"/>
      <c r="G48" s="737"/>
      <c r="H48" s="81"/>
    </row>
    <row r="49" spans="2:8" ht="17.25" customHeight="1" x14ac:dyDescent="0.3">
      <c r="B49" s="80"/>
      <c r="C49" s="738" t="s">
        <v>298</v>
      </c>
      <c r="D49" s="738"/>
      <c r="E49" s="737" t="s">
        <v>299</v>
      </c>
      <c r="F49" s="737"/>
      <c r="G49" s="737"/>
      <c r="H49" s="81"/>
    </row>
    <row r="50" spans="2:8" ht="69.75" customHeight="1" x14ac:dyDescent="0.3">
      <c r="B50" s="80"/>
      <c r="C50" s="738" t="s">
        <v>300</v>
      </c>
      <c r="D50" s="738"/>
      <c r="E50" s="737" t="s">
        <v>301</v>
      </c>
      <c r="F50" s="737"/>
      <c r="G50" s="737"/>
      <c r="H50" s="81"/>
    </row>
    <row r="51" spans="2:8" ht="69.75" customHeight="1" x14ac:dyDescent="0.3">
      <c r="B51" s="80"/>
      <c r="C51" s="738" t="s">
        <v>302</v>
      </c>
      <c r="D51" s="738"/>
      <c r="E51" s="737" t="s">
        <v>303</v>
      </c>
      <c r="F51" s="737"/>
      <c r="G51" s="737"/>
      <c r="H51" s="81"/>
    </row>
    <row r="52" spans="2:8" ht="69.75" customHeight="1" x14ac:dyDescent="0.3">
      <c r="B52" s="80"/>
      <c r="C52" s="744" t="s">
        <v>304</v>
      </c>
      <c r="D52" s="744"/>
      <c r="E52" s="737" t="s">
        <v>305</v>
      </c>
      <c r="F52" s="737"/>
      <c r="G52" s="737"/>
      <c r="H52" s="81"/>
    </row>
    <row r="53" spans="2:8" ht="69.75" customHeight="1" x14ac:dyDescent="0.3">
      <c r="B53" s="80"/>
      <c r="C53" s="744" t="s">
        <v>306</v>
      </c>
      <c r="D53" s="744"/>
      <c r="E53" s="737" t="s">
        <v>307</v>
      </c>
      <c r="F53" s="737"/>
      <c r="G53" s="737"/>
      <c r="H53" s="81"/>
    </row>
    <row r="54" spans="2:8" ht="69.75" customHeight="1" x14ac:dyDescent="0.3">
      <c r="B54" s="80"/>
      <c r="C54" s="744" t="s">
        <v>308</v>
      </c>
      <c r="D54" s="744"/>
      <c r="E54" s="737" t="s">
        <v>309</v>
      </c>
      <c r="F54" s="737"/>
      <c r="G54" s="737"/>
      <c r="H54" s="81"/>
    </row>
    <row r="55" spans="2:8" ht="79.5" customHeight="1" x14ac:dyDescent="0.3">
      <c r="B55" s="80"/>
      <c r="C55" s="744" t="s">
        <v>310</v>
      </c>
      <c r="D55" s="744"/>
      <c r="E55" s="737" t="s">
        <v>311</v>
      </c>
      <c r="F55" s="737"/>
      <c r="G55" s="737"/>
      <c r="H55" s="81"/>
    </row>
    <row r="56" spans="2:8" ht="114.75" customHeight="1" x14ac:dyDescent="0.3">
      <c r="B56" s="80"/>
      <c r="C56" s="744" t="s">
        <v>312</v>
      </c>
      <c r="D56" s="744"/>
      <c r="E56" s="737" t="s">
        <v>313</v>
      </c>
      <c r="F56" s="737"/>
      <c r="G56" s="737"/>
      <c r="H56" s="81"/>
    </row>
    <row r="57" spans="2:8" ht="69.75" customHeight="1" x14ac:dyDescent="0.3">
      <c r="B57" s="80"/>
      <c r="C57" s="744" t="s">
        <v>314</v>
      </c>
      <c r="D57" s="744"/>
      <c r="E57" s="737" t="s">
        <v>315</v>
      </c>
      <c r="F57" s="737"/>
      <c r="G57" s="737"/>
      <c r="H57" s="81"/>
    </row>
    <row r="58" spans="2:8" ht="69.75" customHeight="1" x14ac:dyDescent="0.3">
      <c r="B58" s="80"/>
      <c r="C58" s="744" t="s">
        <v>316</v>
      </c>
      <c r="D58" s="744"/>
      <c r="E58" s="737" t="s">
        <v>317</v>
      </c>
      <c r="F58" s="737"/>
      <c r="G58" s="737"/>
      <c r="H58" s="81"/>
    </row>
    <row r="59" spans="2:8" x14ac:dyDescent="0.3">
      <c r="B59" s="80"/>
      <c r="C59" s="82"/>
      <c r="D59" s="82"/>
      <c r="E59" s="83"/>
      <c r="F59" s="83"/>
      <c r="G59" s="84"/>
      <c r="H59" s="81"/>
    </row>
    <row r="60" spans="2:8" x14ac:dyDescent="0.3">
      <c r="B60" s="715" t="s">
        <v>318</v>
      </c>
      <c r="C60" s="733"/>
      <c r="D60" s="733"/>
      <c r="E60" s="733"/>
      <c r="F60" s="733"/>
      <c r="G60" s="733"/>
      <c r="H60" s="734"/>
    </row>
    <row r="61" spans="2:8" ht="14.4" customHeight="1" x14ac:dyDescent="0.3">
      <c r="B61" s="85"/>
      <c r="C61" s="86"/>
      <c r="D61" s="86"/>
      <c r="E61" s="86"/>
      <c r="F61" s="86"/>
      <c r="G61" s="86"/>
      <c r="H61" s="87"/>
    </row>
    <row r="62" spans="2:8" ht="14.4" customHeight="1" x14ac:dyDescent="0.3">
      <c r="B62" s="85"/>
      <c r="C62" s="742" t="s">
        <v>267</v>
      </c>
      <c r="D62" s="742"/>
      <c r="E62" s="743" t="s">
        <v>268</v>
      </c>
      <c r="F62" s="743"/>
      <c r="G62" s="743"/>
      <c r="H62" s="87"/>
    </row>
    <row r="63" spans="2:8" ht="103.5" customHeight="1" x14ac:dyDescent="0.3">
      <c r="B63" s="85"/>
      <c r="C63" s="744" t="s">
        <v>319</v>
      </c>
      <c r="D63" s="744"/>
      <c r="E63" s="737" t="s">
        <v>320</v>
      </c>
      <c r="F63" s="737"/>
      <c r="G63" s="737"/>
      <c r="H63" s="87"/>
    </row>
    <row r="64" spans="2:8" ht="58.5" customHeight="1" x14ac:dyDescent="0.3">
      <c r="B64" s="85"/>
      <c r="C64" s="744" t="s">
        <v>321</v>
      </c>
      <c r="D64" s="744"/>
      <c r="E64" s="737" t="s">
        <v>322</v>
      </c>
      <c r="F64" s="737"/>
      <c r="G64" s="737"/>
      <c r="H64" s="87"/>
    </row>
    <row r="65" spans="2:8" ht="54" customHeight="1" x14ac:dyDescent="0.3">
      <c r="B65" s="85"/>
      <c r="C65" s="744" t="s">
        <v>323</v>
      </c>
      <c r="D65" s="744"/>
      <c r="E65" s="737" t="s">
        <v>324</v>
      </c>
      <c r="F65" s="737"/>
      <c r="G65" s="737"/>
      <c r="H65" s="87"/>
    </row>
    <row r="66" spans="2:8" ht="32.4" customHeight="1" x14ac:dyDescent="0.3">
      <c r="B66" s="85"/>
      <c r="C66" s="744" t="s">
        <v>325</v>
      </c>
      <c r="D66" s="744"/>
      <c r="E66" s="737" t="s">
        <v>326</v>
      </c>
      <c r="F66" s="737"/>
      <c r="G66" s="737"/>
      <c r="H66" s="87"/>
    </row>
    <row r="67" spans="2:8" x14ac:dyDescent="0.3">
      <c r="B67" s="85"/>
      <c r="C67" s="86"/>
      <c r="D67" s="86"/>
      <c r="E67" s="86"/>
      <c r="F67" s="86"/>
      <c r="G67" s="86"/>
      <c r="H67" s="87"/>
    </row>
    <row r="68" spans="2:8" ht="18.600000000000001" customHeight="1" x14ac:dyDescent="0.3">
      <c r="B68" s="745" t="s">
        <v>327</v>
      </c>
      <c r="C68" s="746"/>
      <c r="D68" s="746"/>
      <c r="E68" s="746"/>
      <c r="F68" s="746"/>
      <c r="G68" s="746"/>
      <c r="H68" s="747"/>
    </row>
    <row r="69" spans="2:8" ht="18.600000000000001" customHeight="1" x14ac:dyDescent="0.3">
      <c r="B69" s="88"/>
      <c r="C69" s="89"/>
      <c r="D69" s="89"/>
      <c r="E69" s="89"/>
      <c r="F69" s="89"/>
      <c r="G69" s="89"/>
      <c r="H69" s="90"/>
    </row>
    <row r="70" spans="2:8" ht="18.600000000000001" customHeight="1" x14ac:dyDescent="0.3">
      <c r="B70" s="715" t="s">
        <v>328</v>
      </c>
      <c r="C70" s="733"/>
      <c r="D70" s="733"/>
      <c r="E70" s="733"/>
      <c r="F70" s="733"/>
      <c r="G70" s="733"/>
      <c r="H70" s="734"/>
    </row>
    <row r="71" spans="2:8" ht="18.600000000000001" customHeight="1" x14ac:dyDescent="0.3">
      <c r="B71" s="77"/>
      <c r="C71" s="78"/>
      <c r="D71" s="78"/>
      <c r="E71" s="78"/>
      <c r="F71" s="78"/>
      <c r="G71" s="78"/>
      <c r="H71" s="79"/>
    </row>
    <row r="72" spans="2:8" ht="18.600000000000001" customHeight="1" x14ac:dyDescent="0.3">
      <c r="B72" s="77"/>
      <c r="C72" s="742" t="s">
        <v>267</v>
      </c>
      <c r="D72" s="742"/>
      <c r="E72" s="743" t="s">
        <v>268</v>
      </c>
      <c r="F72" s="743"/>
      <c r="G72" s="743"/>
      <c r="H72" s="79"/>
    </row>
    <row r="73" spans="2:8" ht="77.25" customHeight="1" x14ac:dyDescent="0.3">
      <c r="B73" s="77"/>
      <c r="C73" s="744" t="s">
        <v>329</v>
      </c>
      <c r="D73" s="744"/>
      <c r="E73" s="737" t="s">
        <v>330</v>
      </c>
      <c r="F73" s="737"/>
      <c r="G73" s="737"/>
      <c r="H73" s="79"/>
    </row>
    <row r="74" spans="2:8" ht="54" customHeight="1" x14ac:dyDescent="0.3">
      <c r="B74" s="77"/>
      <c r="C74" s="744" t="s">
        <v>331</v>
      </c>
      <c r="D74" s="744"/>
      <c r="E74" s="737" t="s">
        <v>332</v>
      </c>
      <c r="F74" s="737"/>
      <c r="G74" s="737"/>
      <c r="H74" s="79"/>
    </row>
    <row r="75" spans="2:8" ht="51.9" customHeight="1" x14ac:dyDescent="0.3">
      <c r="B75" s="77"/>
      <c r="C75" s="744" t="s">
        <v>333</v>
      </c>
      <c r="D75" s="744"/>
      <c r="E75" s="737" t="s">
        <v>334</v>
      </c>
      <c r="F75" s="737"/>
      <c r="G75" s="737"/>
      <c r="H75" s="79"/>
    </row>
    <row r="76" spans="2:8" ht="53.4" customHeight="1" x14ac:dyDescent="0.3">
      <c r="B76" s="77"/>
      <c r="C76" s="744" t="s">
        <v>335</v>
      </c>
      <c r="D76" s="744"/>
      <c r="E76" s="737" t="s">
        <v>334</v>
      </c>
      <c r="F76" s="737"/>
      <c r="G76" s="737"/>
      <c r="H76" s="79"/>
    </row>
    <row r="77" spans="2:8" ht="48.6" customHeight="1" x14ac:dyDescent="0.3">
      <c r="B77" s="77"/>
      <c r="C77" s="744" t="s">
        <v>336</v>
      </c>
      <c r="D77" s="744"/>
      <c r="E77" s="737" t="s">
        <v>337</v>
      </c>
      <c r="F77" s="737"/>
      <c r="G77" s="737"/>
      <c r="H77" s="79"/>
    </row>
    <row r="78" spans="2:8" ht="49.5" customHeight="1" x14ac:dyDescent="0.3">
      <c r="B78" s="77"/>
      <c r="C78" s="744" t="s">
        <v>338</v>
      </c>
      <c r="D78" s="744"/>
      <c r="E78" s="737" t="s">
        <v>339</v>
      </c>
      <c r="F78" s="737"/>
      <c r="G78" s="737"/>
      <c r="H78" s="79"/>
    </row>
    <row r="79" spans="2:8" ht="99.75" customHeight="1" x14ac:dyDescent="0.3">
      <c r="B79" s="77"/>
      <c r="C79" s="744" t="s">
        <v>340</v>
      </c>
      <c r="D79" s="744"/>
      <c r="E79" s="737" t="s">
        <v>341</v>
      </c>
      <c r="F79" s="737"/>
      <c r="G79" s="737"/>
      <c r="H79" s="79"/>
    </row>
    <row r="80" spans="2:8" ht="29.4" customHeight="1" x14ac:dyDescent="0.3">
      <c r="B80" s="77"/>
      <c r="C80" s="744" t="s">
        <v>342</v>
      </c>
      <c r="D80" s="744"/>
      <c r="E80" s="737" t="s">
        <v>343</v>
      </c>
      <c r="F80" s="737"/>
      <c r="G80" s="737"/>
      <c r="H80" s="79"/>
    </row>
    <row r="81" spans="2:8" ht="39.9" customHeight="1" x14ac:dyDescent="0.3">
      <c r="B81" s="77"/>
      <c r="C81" s="744" t="s">
        <v>344</v>
      </c>
      <c r="D81" s="744"/>
      <c r="E81" s="737" t="s">
        <v>345</v>
      </c>
      <c r="F81" s="737"/>
      <c r="G81" s="737"/>
      <c r="H81" s="79"/>
    </row>
    <row r="82" spans="2:8" ht="29.4" customHeight="1" x14ac:dyDescent="0.3">
      <c r="B82" s="77"/>
      <c r="C82" s="744" t="s">
        <v>346</v>
      </c>
      <c r="D82" s="744"/>
      <c r="E82" s="737" t="s">
        <v>347</v>
      </c>
      <c r="F82" s="737"/>
      <c r="G82" s="737"/>
      <c r="H82" s="79"/>
    </row>
    <row r="83" spans="2:8" ht="18.600000000000001" customHeight="1" x14ac:dyDescent="0.3">
      <c r="B83" s="77"/>
      <c r="C83" s="78"/>
      <c r="D83" s="78"/>
      <c r="E83" s="78"/>
      <c r="F83" s="78"/>
      <c r="G83" s="78"/>
      <c r="H83" s="79"/>
    </row>
    <row r="84" spans="2:8" ht="18.600000000000001" customHeight="1" x14ac:dyDescent="0.3">
      <c r="B84" s="748" t="s">
        <v>348</v>
      </c>
      <c r="C84" s="749"/>
      <c r="D84" s="749"/>
      <c r="E84" s="749"/>
      <c r="F84" s="749"/>
      <c r="G84" s="749"/>
      <c r="H84" s="750"/>
    </row>
    <row r="85" spans="2:8" ht="18.600000000000001" customHeight="1" x14ac:dyDescent="0.3">
      <c r="B85" s="77"/>
      <c r="C85" s="78"/>
      <c r="D85" s="78"/>
      <c r="E85" s="78"/>
      <c r="F85" s="78"/>
      <c r="G85" s="78"/>
      <c r="H85" s="79"/>
    </row>
    <row r="86" spans="2:8" ht="18.600000000000001" customHeight="1" x14ac:dyDescent="0.3">
      <c r="B86" s="751" t="s">
        <v>349</v>
      </c>
      <c r="C86" s="752"/>
      <c r="D86" s="752"/>
      <c r="E86" s="752"/>
      <c r="F86" s="752"/>
      <c r="G86" s="752"/>
      <c r="H86" s="753"/>
    </row>
    <row r="87" spans="2:8" ht="18.600000000000001" customHeight="1" x14ac:dyDescent="0.3">
      <c r="B87" s="71"/>
      <c r="C87" s="75"/>
      <c r="D87" s="75"/>
      <c r="E87" s="75"/>
      <c r="F87" s="75"/>
      <c r="G87" s="75"/>
      <c r="H87" s="76"/>
    </row>
    <row r="88" spans="2:8" ht="30" customHeight="1" x14ac:dyDescent="0.3">
      <c r="B88" s="715" t="s">
        <v>350</v>
      </c>
      <c r="C88" s="733"/>
      <c r="D88" s="733"/>
      <c r="E88" s="733"/>
      <c r="F88" s="733"/>
      <c r="G88" s="733"/>
      <c r="H88" s="734"/>
    </row>
    <row r="89" spans="2:8" x14ac:dyDescent="0.3">
      <c r="B89" s="77"/>
      <c r="C89" s="78"/>
      <c r="D89" s="78"/>
      <c r="E89" s="78"/>
      <c r="F89" s="78"/>
      <c r="G89" s="78"/>
      <c r="H89" s="79"/>
    </row>
    <row r="90" spans="2:8" ht="30" customHeight="1" x14ac:dyDescent="0.3">
      <c r="B90" s="77"/>
      <c r="C90" s="742" t="s">
        <v>267</v>
      </c>
      <c r="D90" s="742"/>
      <c r="E90" s="743" t="s">
        <v>268</v>
      </c>
      <c r="F90" s="743"/>
      <c r="G90" s="743"/>
      <c r="H90" s="79"/>
    </row>
    <row r="91" spans="2:8" ht="30" customHeight="1" x14ac:dyDescent="0.3">
      <c r="B91" s="77"/>
      <c r="C91" s="744" t="s">
        <v>351</v>
      </c>
      <c r="D91" s="744"/>
      <c r="E91" s="737" t="s">
        <v>352</v>
      </c>
      <c r="F91" s="737"/>
      <c r="G91" s="737"/>
      <c r="H91" s="79"/>
    </row>
    <row r="92" spans="2:8" ht="44.4" customHeight="1" x14ac:dyDescent="0.3">
      <c r="B92" s="77"/>
      <c r="C92" s="744" t="s">
        <v>353</v>
      </c>
      <c r="D92" s="744"/>
      <c r="E92" s="737" t="s">
        <v>354</v>
      </c>
      <c r="F92" s="737"/>
      <c r="G92" s="737"/>
      <c r="H92" s="79"/>
    </row>
    <row r="93" spans="2:8" ht="51" customHeight="1" x14ac:dyDescent="0.3">
      <c r="B93" s="77"/>
      <c r="C93" s="744" t="s">
        <v>355</v>
      </c>
      <c r="D93" s="744"/>
      <c r="E93" s="737" t="s">
        <v>356</v>
      </c>
      <c r="F93" s="737"/>
      <c r="G93" s="737"/>
      <c r="H93" s="79"/>
    </row>
    <row r="94" spans="2:8" ht="90" customHeight="1" x14ac:dyDescent="0.3">
      <c r="B94" s="77"/>
      <c r="C94" s="744" t="s">
        <v>357</v>
      </c>
      <c r="D94" s="744"/>
      <c r="E94" s="737" t="s">
        <v>358</v>
      </c>
      <c r="F94" s="737"/>
      <c r="G94" s="737"/>
      <c r="H94" s="79"/>
    </row>
    <row r="95" spans="2:8" ht="30" customHeight="1" x14ac:dyDescent="0.3">
      <c r="B95" s="77"/>
      <c r="C95" s="744" t="s">
        <v>359</v>
      </c>
      <c r="D95" s="744"/>
      <c r="E95" s="737" t="s">
        <v>360</v>
      </c>
      <c r="F95" s="737"/>
      <c r="G95" s="737"/>
      <c r="H95" s="79"/>
    </row>
    <row r="96" spans="2:8" ht="30" customHeight="1" x14ac:dyDescent="0.3">
      <c r="B96" s="77"/>
      <c r="C96" s="744" t="s">
        <v>361</v>
      </c>
      <c r="D96" s="744"/>
      <c r="E96" s="737" t="s">
        <v>362</v>
      </c>
      <c r="F96" s="737"/>
      <c r="G96" s="737"/>
      <c r="H96" s="79"/>
    </row>
    <row r="97" spans="2:9" ht="45.75" customHeight="1" x14ac:dyDescent="0.3">
      <c r="B97" s="77"/>
      <c r="C97" s="744" t="s">
        <v>363</v>
      </c>
      <c r="D97" s="744"/>
      <c r="E97" s="737" t="s">
        <v>364</v>
      </c>
      <c r="F97" s="737"/>
      <c r="G97" s="737"/>
      <c r="H97" s="79"/>
    </row>
    <row r="98" spans="2:9" ht="69" customHeight="1" x14ac:dyDescent="0.3">
      <c r="B98" s="77"/>
      <c r="C98" s="744" t="s">
        <v>365</v>
      </c>
      <c r="D98" s="744"/>
      <c r="E98" s="737" t="s">
        <v>366</v>
      </c>
      <c r="F98" s="737"/>
      <c r="G98" s="737"/>
      <c r="H98" s="79"/>
    </row>
    <row r="99" spans="2:9" ht="30" customHeight="1" x14ac:dyDescent="0.3">
      <c r="B99" s="77"/>
      <c r="C99" s="78"/>
      <c r="D99" s="78"/>
      <c r="E99" s="78"/>
      <c r="F99" s="78"/>
      <c r="G99" s="78"/>
      <c r="H99" s="79"/>
    </row>
    <row r="100" spans="2:9" ht="18.600000000000001" customHeight="1" x14ac:dyDescent="0.3">
      <c r="B100" s="751" t="s">
        <v>367</v>
      </c>
      <c r="C100" s="752"/>
      <c r="D100" s="752"/>
      <c r="E100" s="752"/>
      <c r="F100" s="752"/>
      <c r="G100" s="752"/>
      <c r="H100" s="753"/>
    </row>
    <row r="101" spans="2:9" ht="18.600000000000001" customHeight="1" x14ac:dyDescent="0.3">
      <c r="B101" s="91"/>
      <c r="C101" s="92"/>
      <c r="D101" s="92"/>
      <c r="E101" s="92"/>
      <c r="F101" s="92"/>
      <c r="G101" s="92"/>
      <c r="H101" s="93"/>
    </row>
    <row r="102" spans="2:9" ht="18.600000000000001" customHeight="1" x14ac:dyDescent="0.3">
      <c r="B102" s="751" t="s">
        <v>368</v>
      </c>
      <c r="C102" s="752"/>
      <c r="D102" s="752"/>
      <c r="E102" s="752"/>
      <c r="F102" s="752"/>
      <c r="G102" s="752"/>
      <c r="H102" s="753"/>
    </row>
    <row r="103" spans="2:9" ht="18.600000000000001" customHeight="1" x14ac:dyDescent="0.3">
      <c r="B103" s="91"/>
      <c r="C103" s="92"/>
      <c r="D103" s="92"/>
      <c r="E103" s="92"/>
      <c r="F103" s="92"/>
      <c r="G103" s="92"/>
      <c r="H103" s="93"/>
    </row>
    <row r="104" spans="2:9" ht="18.600000000000001" customHeight="1" thickBot="1" x14ac:dyDescent="0.35">
      <c r="B104" s="715" t="s">
        <v>369</v>
      </c>
      <c r="C104" s="733"/>
      <c r="D104" s="733"/>
      <c r="E104" s="733"/>
      <c r="F104" s="733"/>
      <c r="G104" s="733"/>
      <c r="H104" s="734"/>
    </row>
    <row r="105" spans="2:9" x14ac:dyDescent="0.3">
      <c r="B105" s="94"/>
      <c r="C105" s="95"/>
      <c r="D105" s="95"/>
      <c r="E105" s="95"/>
      <c r="F105" s="95"/>
      <c r="G105" s="95"/>
      <c r="H105" s="96"/>
    </row>
    <row r="106" spans="2:9" x14ac:dyDescent="0.3">
      <c r="B106" s="77" t="s">
        <v>370</v>
      </c>
      <c r="C106" s="97"/>
      <c r="D106" s="97"/>
      <c r="E106" s="97"/>
      <c r="F106" s="97"/>
      <c r="G106" s="97"/>
      <c r="H106" s="98"/>
    </row>
    <row r="107" spans="2:9" x14ac:dyDescent="0.3">
      <c r="B107" s="80"/>
      <c r="C107" s="84"/>
      <c r="D107" s="99"/>
      <c r="E107" s="100"/>
      <c r="F107" s="100"/>
      <c r="G107" s="101"/>
      <c r="H107" s="81"/>
    </row>
    <row r="108" spans="2:9" x14ac:dyDescent="0.3">
      <c r="B108" s="102"/>
      <c r="C108" s="103" t="s">
        <v>371</v>
      </c>
      <c r="D108" s="755" t="s">
        <v>267</v>
      </c>
      <c r="E108" s="755"/>
      <c r="F108" s="756" t="s">
        <v>268</v>
      </c>
      <c r="G108" s="756"/>
      <c r="H108" s="81"/>
      <c r="I108" s="84"/>
    </row>
    <row r="109" spans="2:9" s="108" customFormat="1" ht="30.75" customHeight="1" x14ac:dyDescent="0.3">
      <c r="B109" s="104"/>
      <c r="C109" s="105">
        <v>2</v>
      </c>
      <c r="D109" s="738" t="s">
        <v>10</v>
      </c>
      <c r="E109" s="738"/>
      <c r="F109" s="754" t="s">
        <v>297</v>
      </c>
      <c r="G109" s="754"/>
      <c r="H109" s="106"/>
      <c r="I109" s="107"/>
    </row>
    <row r="110" spans="2:9" s="108" customFormat="1" ht="17.25" customHeight="1" x14ac:dyDescent="0.3">
      <c r="B110" s="104"/>
      <c r="C110" s="105">
        <v>2</v>
      </c>
      <c r="D110" s="738" t="s">
        <v>298</v>
      </c>
      <c r="E110" s="738"/>
      <c r="F110" s="754" t="s">
        <v>299</v>
      </c>
      <c r="G110" s="754"/>
      <c r="H110" s="106"/>
      <c r="I110" s="107"/>
    </row>
    <row r="111" spans="2:9" s="108" customFormat="1" ht="25.5" customHeight="1" x14ac:dyDescent="0.3">
      <c r="B111" s="104"/>
      <c r="C111" s="105">
        <v>2</v>
      </c>
      <c r="D111" s="738" t="s">
        <v>300</v>
      </c>
      <c r="E111" s="738"/>
      <c r="F111" s="754" t="s">
        <v>301</v>
      </c>
      <c r="G111" s="754"/>
      <c r="H111" s="106"/>
      <c r="I111" s="107"/>
    </row>
    <row r="112" spans="2:9" s="108" customFormat="1" ht="25.5" customHeight="1" x14ac:dyDescent="0.3">
      <c r="B112" s="104"/>
      <c r="C112" s="105">
        <v>2</v>
      </c>
      <c r="D112" s="738" t="s">
        <v>372</v>
      </c>
      <c r="E112" s="738"/>
      <c r="F112" s="754" t="s">
        <v>373</v>
      </c>
      <c r="G112" s="754"/>
      <c r="H112" s="106"/>
      <c r="I112" s="107"/>
    </row>
    <row r="113" spans="2:9" s="108" customFormat="1" ht="90" customHeight="1" x14ac:dyDescent="0.3">
      <c r="B113" s="104"/>
      <c r="C113" s="105">
        <v>2</v>
      </c>
      <c r="D113" s="738" t="s">
        <v>302</v>
      </c>
      <c r="E113" s="738"/>
      <c r="F113" s="754" t="s">
        <v>303</v>
      </c>
      <c r="G113" s="754"/>
      <c r="H113" s="106"/>
      <c r="I113" s="107"/>
    </row>
    <row r="114" spans="2:9" s="108" customFormat="1" ht="129.75" customHeight="1" x14ac:dyDescent="0.3">
      <c r="B114" s="104"/>
      <c r="C114" s="105">
        <v>2</v>
      </c>
      <c r="D114" s="744" t="s">
        <v>304</v>
      </c>
      <c r="E114" s="744"/>
      <c r="F114" s="754" t="s">
        <v>305</v>
      </c>
      <c r="G114" s="754"/>
      <c r="H114" s="106"/>
      <c r="I114" s="107"/>
    </row>
    <row r="115" spans="2:9" s="108" customFormat="1" ht="57.75" customHeight="1" x14ac:dyDescent="0.3">
      <c r="B115" s="104"/>
      <c r="C115" s="105">
        <v>2</v>
      </c>
      <c r="D115" s="744" t="s">
        <v>306</v>
      </c>
      <c r="E115" s="744"/>
      <c r="F115" s="754" t="s">
        <v>307</v>
      </c>
      <c r="G115" s="754"/>
      <c r="H115" s="106"/>
      <c r="I115" s="107"/>
    </row>
    <row r="116" spans="2:9" s="108" customFormat="1" ht="42.75" customHeight="1" x14ac:dyDescent="0.3">
      <c r="B116" s="104"/>
      <c r="C116" s="105">
        <v>2</v>
      </c>
      <c r="D116" s="744" t="s">
        <v>308</v>
      </c>
      <c r="E116" s="744"/>
      <c r="F116" s="754" t="s">
        <v>309</v>
      </c>
      <c r="G116" s="754"/>
      <c r="H116" s="106"/>
      <c r="I116" s="107"/>
    </row>
    <row r="117" spans="2:9" s="108" customFormat="1" ht="81" customHeight="1" x14ac:dyDescent="0.3">
      <c r="B117" s="104"/>
      <c r="C117" s="105">
        <v>2</v>
      </c>
      <c r="D117" s="744" t="s">
        <v>310</v>
      </c>
      <c r="E117" s="744"/>
      <c r="F117" s="754" t="s">
        <v>374</v>
      </c>
      <c r="G117" s="754"/>
      <c r="H117" s="106"/>
      <c r="I117" s="107"/>
    </row>
    <row r="118" spans="2:9" s="108" customFormat="1" ht="105" customHeight="1" x14ac:dyDescent="0.3">
      <c r="B118" s="104"/>
      <c r="C118" s="105">
        <v>2</v>
      </c>
      <c r="D118" s="744" t="s">
        <v>312</v>
      </c>
      <c r="E118" s="744"/>
      <c r="F118" s="754" t="s">
        <v>313</v>
      </c>
      <c r="G118" s="754"/>
      <c r="H118" s="106"/>
      <c r="I118" s="107"/>
    </row>
    <row r="119" spans="2:9" s="108" customFormat="1" ht="93.9" customHeight="1" x14ac:dyDescent="0.3">
      <c r="B119" s="104"/>
      <c r="C119" s="105">
        <v>2</v>
      </c>
      <c r="D119" s="744" t="s">
        <v>314</v>
      </c>
      <c r="E119" s="744"/>
      <c r="F119" s="754" t="s">
        <v>315</v>
      </c>
      <c r="G119" s="754"/>
      <c r="H119" s="106"/>
      <c r="I119" s="107"/>
    </row>
    <row r="120" spans="2:9" s="108" customFormat="1" ht="30.75" customHeight="1" x14ac:dyDescent="0.3">
      <c r="B120" s="104"/>
      <c r="C120" s="105">
        <v>2</v>
      </c>
      <c r="D120" s="744" t="s">
        <v>316</v>
      </c>
      <c r="E120" s="744"/>
      <c r="F120" s="754" t="s">
        <v>375</v>
      </c>
      <c r="G120" s="754"/>
      <c r="H120" s="106"/>
      <c r="I120" s="107"/>
    </row>
    <row r="121" spans="2:9" s="108" customFormat="1" ht="78" customHeight="1" x14ac:dyDescent="0.3">
      <c r="B121" s="104"/>
      <c r="C121" s="105">
        <v>3</v>
      </c>
      <c r="D121" s="744" t="s">
        <v>319</v>
      </c>
      <c r="E121" s="744"/>
      <c r="F121" s="754" t="s">
        <v>376</v>
      </c>
      <c r="G121" s="754"/>
      <c r="H121" s="106"/>
      <c r="I121" s="107"/>
    </row>
    <row r="122" spans="2:9" s="108" customFormat="1" ht="66.599999999999994" customHeight="1" x14ac:dyDescent="0.3">
      <c r="B122" s="104"/>
      <c r="C122" s="105">
        <v>3</v>
      </c>
      <c r="D122" s="744" t="s">
        <v>321</v>
      </c>
      <c r="E122" s="744"/>
      <c r="F122" s="754" t="s">
        <v>322</v>
      </c>
      <c r="G122" s="754"/>
      <c r="H122" s="106"/>
      <c r="I122" s="107"/>
    </row>
    <row r="123" spans="2:9" s="108" customFormat="1" ht="62.4" customHeight="1" x14ac:dyDescent="0.3">
      <c r="B123" s="104"/>
      <c r="C123" s="105">
        <v>3</v>
      </c>
      <c r="D123" s="744" t="s">
        <v>323</v>
      </c>
      <c r="E123" s="744"/>
      <c r="F123" s="754" t="s">
        <v>324</v>
      </c>
      <c r="G123" s="754"/>
      <c r="H123" s="106"/>
      <c r="I123" s="107"/>
    </row>
    <row r="124" spans="2:9" s="108" customFormat="1" ht="38.4" customHeight="1" x14ac:dyDescent="0.3">
      <c r="B124" s="104"/>
      <c r="C124" s="105">
        <v>3</v>
      </c>
      <c r="D124" s="744" t="s">
        <v>325</v>
      </c>
      <c r="E124" s="744"/>
      <c r="F124" s="754" t="s">
        <v>326</v>
      </c>
      <c r="G124" s="754"/>
      <c r="H124" s="106"/>
      <c r="I124" s="107"/>
    </row>
    <row r="125" spans="2:9" ht="85.5" customHeight="1" x14ac:dyDescent="0.3">
      <c r="B125" s="102"/>
      <c r="C125" s="109">
        <v>5</v>
      </c>
      <c r="D125" s="744" t="s">
        <v>329</v>
      </c>
      <c r="E125" s="744"/>
      <c r="F125" s="754" t="s">
        <v>377</v>
      </c>
      <c r="G125" s="754"/>
      <c r="H125" s="81"/>
      <c r="I125" s="84"/>
    </row>
    <row r="126" spans="2:9" ht="59.25" customHeight="1" x14ac:dyDescent="0.3">
      <c r="B126" s="102"/>
      <c r="C126" s="109">
        <v>5</v>
      </c>
      <c r="D126" s="744" t="s">
        <v>331</v>
      </c>
      <c r="E126" s="744"/>
      <c r="F126" s="754" t="s">
        <v>332</v>
      </c>
      <c r="G126" s="754"/>
      <c r="H126" s="81"/>
      <c r="I126" s="84"/>
    </row>
    <row r="127" spans="2:9" ht="59.25" customHeight="1" x14ac:dyDescent="0.3">
      <c r="B127" s="102"/>
      <c r="C127" s="109">
        <v>5</v>
      </c>
      <c r="D127" s="744" t="s">
        <v>333</v>
      </c>
      <c r="E127" s="744"/>
      <c r="F127" s="754" t="s">
        <v>334</v>
      </c>
      <c r="G127" s="754"/>
      <c r="H127" s="81"/>
      <c r="I127" s="84"/>
    </row>
    <row r="128" spans="2:9" ht="59.25" customHeight="1" x14ac:dyDescent="0.3">
      <c r="B128" s="102"/>
      <c r="C128" s="109">
        <v>5</v>
      </c>
      <c r="D128" s="744" t="s">
        <v>335</v>
      </c>
      <c r="E128" s="744"/>
      <c r="F128" s="754" t="s">
        <v>334</v>
      </c>
      <c r="G128" s="754"/>
      <c r="H128" s="81"/>
      <c r="I128" s="84"/>
    </row>
    <row r="129" spans="2:9" ht="47.4" customHeight="1" x14ac:dyDescent="0.3">
      <c r="B129" s="102"/>
      <c r="C129" s="109">
        <v>5</v>
      </c>
      <c r="D129" s="744" t="s">
        <v>336</v>
      </c>
      <c r="E129" s="744"/>
      <c r="F129" s="754" t="s">
        <v>337</v>
      </c>
      <c r="G129" s="754"/>
      <c r="H129" s="81"/>
      <c r="I129" s="84"/>
    </row>
    <row r="130" spans="2:9" ht="55.5" customHeight="1" x14ac:dyDescent="0.3">
      <c r="B130" s="102"/>
      <c r="C130" s="109">
        <v>5</v>
      </c>
      <c r="D130" s="744" t="s">
        <v>338</v>
      </c>
      <c r="E130" s="744"/>
      <c r="F130" s="754" t="s">
        <v>339</v>
      </c>
      <c r="G130" s="754"/>
      <c r="H130" s="81"/>
      <c r="I130" s="84"/>
    </row>
    <row r="131" spans="2:9" ht="60.75" customHeight="1" x14ac:dyDescent="0.3">
      <c r="B131" s="102"/>
      <c r="C131" s="109">
        <v>5</v>
      </c>
      <c r="D131" s="744" t="s">
        <v>340</v>
      </c>
      <c r="E131" s="744"/>
      <c r="F131" s="754" t="s">
        <v>378</v>
      </c>
      <c r="G131" s="754"/>
      <c r="H131" s="81"/>
      <c r="I131" s="84"/>
    </row>
    <row r="132" spans="2:9" ht="33.6" customHeight="1" x14ac:dyDescent="0.3">
      <c r="B132" s="102"/>
      <c r="C132" s="109">
        <v>5</v>
      </c>
      <c r="D132" s="744" t="s">
        <v>342</v>
      </c>
      <c r="E132" s="744"/>
      <c r="F132" s="754" t="s">
        <v>343</v>
      </c>
      <c r="G132" s="754"/>
      <c r="H132" s="81"/>
      <c r="I132" s="84"/>
    </row>
    <row r="133" spans="2:9" ht="44.25" customHeight="1" x14ac:dyDescent="0.3">
      <c r="B133" s="102"/>
      <c r="C133" s="109">
        <v>5</v>
      </c>
      <c r="D133" s="744" t="s">
        <v>344</v>
      </c>
      <c r="E133" s="744"/>
      <c r="F133" s="754" t="s">
        <v>345</v>
      </c>
      <c r="G133" s="754"/>
      <c r="H133" s="81"/>
      <c r="I133" s="84"/>
    </row>
    <row r="134" spans="2:9" ht="27" customHeight="1" x14ac:dyDescent="0.3">
      <c r="B134" s="102"/>
      <c r="C134" s="109">
        <v>5</v>
      </c>
      <c r="D134" s="744" t="s">
        <v>346</v>
      </c>
      <c r="E134" s="744"/>
      <c r="F134" s="754" t="s">
        <v>347</v>
      </c>
      <c r="G134" s="754"/>
      <c r="H134" s="81"/>
      <c r="I134" s="84"/>
    </row>
    <row r="135" spans="2:9" ht="24.9" customHeight="1" x14ac:dyDescent="0.3">
      <c r="B135" s="102"/>
      <c r="C135" s="109">
        <v>8</v>
      </c>
      <c r="D135" s="744" t="s">
        <v>351</v>
      </c>
      <c r="E135" s="744"/>
      <c r="F135" s="754" t="s">
        <v>352</v>
      </c>
      <c r="G135" s="754"/>
      <c r="H135" s="81"/>
      <c r="I135" s="84"/>
    </row>
    <row r="136" spans="2:9" ht="46.5" customHeight="1" x14ac:dyDescent="0.3">
      <c r="B136" s="102"/>
      <c r="C136" s="109">
        <v>8</v>
      </c>
      <c r="D136" s="744" t="s">
        <v>353</v>
      </c>
      <c r="E136" s="744"/>
      <c r="F136" s="754" t="s">
        <v>354</v>
      </c>
      <c r="G136" s="754"/>
      <c r="H136" s="81"/>
      <c r="I136" s="84"/>
    </row>
    <row r="137" spans="2:9" ht="46.5" customHeight="1" x14ac:dyDescent="0.3">
      <c r="B137" s="102"/>
      <c r="C137" s="109">
        <v>8</v>
      </c>
      <c r="D137" s="744" t="s">
        <v>355</v>
      </c>
      <c r="E137" s="744"/>
      <c r="F137" s="754" t="s">
        <v>356</v>
      </c>
      <c r="G137" s="754"/>
      <c r="H137" s="81"/>
      <c r="I137" s="84"/>
    </row>
    <row r="138" spans="2:9" s="108" customFormat="1" ht="82.5" customHeight="1" x14ac:dyDescent="0.3">
      <c r="B138" s="104"/>
      <c r="C138" s="105">
        <v>8</v>
      </c>
      <c r="D138" s="744" t="s">
        <v>379</v>
      </c>
      <c r="E138" s="744"/>
      <c r="F138" s="754" t="s">
        <v>358</v>
      </c>
      <c r="G138" s="754"/>
      <c r="H138" s="106"/>
      <c r="I138" s="107"/>
    </row>
    <row r="139" spans="2:9" s="108" customFormat="1" ht="33.9" customHeight="1" x14ac:dyDescent="0.3">
      <c r="B139" s="104"/>
      <c r="C139" s="105">
        <v>8</v>
      </c>
      <c r="D139" s="744" t="s">
        <v>359</v>
      </c>
      <c r="E139" s="744"/>
      <c r="F139" s="754" t="s">
        <v>360</v>
      </c>
      <c r="G139" s="754"/>
      <c r="H139" s="106"/>
      <c r="I139" s="107"/>
    </row>
    <row r="140" spans="2:9" s="108" customFormat="1" ht="33.9" customHeight="1" x14ac:dyDescent="0.3">
      <c r="B140" s="104"/>
      <c r="C140" s="105">
        <v>8</v>
      </c>
      <c r="D140" s="744" t="s">
        <v>361</v>
      </c>
      <c r="E140" s="744"/>
      <c r="F140" s="754" t="s">
        <v>362</v>
      </c>
      <c r="G140" s="754"/>
      <c r="H140" s="106"/>
      <c r="I140" s="107"/>
    </row>
    <row r="141" spans="2:9" s="108" customFormat="1" ht="33.9" customHeight="1" x14ac:dyDescent="0.3">
      <c r="B141" s="104"/>
      <c r="C141" s="105">
        <v>8</v>
      </c>
      <c r="D141" s="744" t="s">
        <v>363</v>
      </c>
      <c r="E141" s="744"/>
      <c r="F141" s="754" t="s">
        <v>364</v>
      </c>
      <c r="G141" s="754"/>
      <c r="H141" s="106"/>
      <c r="I141" s="107"/>
    </row>
    <row r="142" spans="2:9" s="108" customFormat="1" ht="67.5" customHeight="1" x14ac:dyDescent="0.3">
      <c r="B142" s="104"/>
      <c r="C142" s="105">
        <v>8</v>
      </c>
      <c r="D142" s="744" t="s">
        <v>365</v>
      </c>
      <c r="E142" s="744"/>
      <c r="F142" s="754" t="s">
        <v>366</v>
      </c>
      <c r="G142" s="754"/>
      <c r="H142" s="106"/>
      <c r="I142" s="107"/>
    </row>
    <row r="143" spans="2:9" ht="15" thickBot="1" x14ac:dyDescent="0.35">
      <c r="B143" s="110"/>
      <c r="C143" s="111"/>
      <c r="D143" s="111"/>
      <c r="E143" s="111"/>
      <c r="F143" s="111"/>
      <c r="G143" s="111"/>
      <c r="H143" s="112"/>
    </row>
  </sheetData>
  <sheetProtection formatCells="0" formatColumns="0" formatRows="0"/>
  <autoFilter ref="C108:G108" xr:uid="{00000000-0009-0000-0000-000002000000}">
    <filterColumn colId="1" showButton="0"/>
    <filterColumn colId="3" showButton="0"/>
  </autoFilter>
  <mergeCells count="185">
    <mergeCell ref="D132:E132"/>
    <mergeCell ref="F132:G132"/>
    <mergeCell ref="D141:E141"/>
    <mergeCell ref="F141:G141"/>
    <mergeCell ref="D142:E142"/>
    <mergeCell ref="F142:G142"/>
    <mergeCell ref="D138:E138"/>
    <mergeCell ref="F138:G138"/>
    <mergeCell ref="D139:E139"/>
    <mergeCell ref="F139:G139"/>
    <mergeCell ref="D140:E140"/>
    <mergeCell ref="F140:G140"/>
    <mergeCell ref="D133:E133"/>
    <mergeCell ref="F133:G133"/>
    <mergeCell ref="D134:E134"/>
    <mergeCell ref="F134:G134"/>
    <mergeCell ref="D135:E135"/>
    <mergeCell ref="F135:G135"/>
    <mergeCell ref="D136:E136"/>
    <mergeCell ref="F136:G136"/>
    <mergeCell ref="D137:E137"/>
    <mergeCell ref="F137:G137"/>
    <mergeCell ref="D129:E129"/>
    <mergeCell ref="F129:G129"/>
    <mergeCell ref="D130:E130"/>
    <mergeCell ref="F130:G130"/>
    <mergeCell ref="D131:E131"/>
    <mergeCell ref="F131:G131"/>
    <mergeCell ref="D126:E126"/>
    <mergeCell ref="F126:G126"/>
    <mergeCell ref="D127:E127"/>
    <mergeCell ref="F127:G127"/>
    <mergeCell ref="D128:E128"/>
    <mergeCell ref="F128:G128"/>
    <mergeCell ref="D123:E123"/>
    <mergeCell ref="F123:G123"/>
    <mergeCell ref="D124:E124"/>
    <mergeCell ref="F124:G124"/>
    <mergeCell ref="D125:E125"/>
    <mergeCell ref="F125:G125"/>
    <mergeCell ref="D120:E120"/>
    <mergeCell ref="F120:G120"/>
    <mergeCell ref="D121:E121"/>
    <mergeCell ref="F121:G121"/>
    <mergeCell ref="D122:E122"/>
    <mergeCell ref="F122:G122"/>
    <mergeCell ref="D117:E117"/>
    <mergeCell ref="F117:G117"/>
    <mergeCell ref="D118:E118"/>
    <mergeCell ref="F118:G118"/>
    <mergeCell ref="D119:E119"/>
    <mergeCell ref="F119:G119"/>
    <mergeCell ref="D114:E114"/>
    <mergeCell ref="F114:G114"/>
    <mergeCell ref="D115:E115"/>
    <mergeCell ref="F115:G115"/>
    <mergeCell ref="D116:E116"/>
    <mergeCell ref="F116:G116"/>
    <mergeCell ref="D111:E111"/>
    <mergeCell ref="F111:G111"/>
    <mergeCell ref="D112:E112"/>
    <mergeCell ref="F112:G112"/>
    <mergeCell ref="D113:E113"/>
    <mergeCell ref="F113:G113"/>
    <mergeCell ref="B104:H104"/>
    <mergeCell ref="D108:E108"/>
    <mergeCell ref="F108:G108"/>
    <mergeCell ref="D109:E109"/>
    <mergeCell ref="F109:G109"/>
    <mergeCell ref="D110:E110"/>
    <mergeCell ref="F110:G110"/>
    <mergeCell ref="C97:D97"/>
    <mergeCell ref="E97:G97"/>
    <mergeCell ref="C98:D98"/>
    <mergeCell ref="E98:G98"/>
    <mergeCell ref="B100:H100"/>
    <mergeCell ref="B102:H102"/>
    <mergeCell ref="C94:D94"/>
    <mergeCell ref="E94:G94"/>
    <mergeCell ref="C95:D95"/>
    <mergeCell ref="E95:G95"/>
    <mergeCell ref="C96:D96"/>
    <mergeCell ref="E96:G96"/>
    <mergeCell ref="C91:D91"/>
    <mergeCell ref="E91:G91"/>
    <mergeCell ref="C92:D92"/>
    <mergeCell ref="E92:G92"/>
    <mergeCell ref="C93:D93"/>
    <mergeCell ref="E93:G93"/>
    <mergeCell ref="C82:D82"/>
    <mergeCell ref="E82:G82"/>
    <mergeCell ref="B84:H84"/>
    <mergeCell ref="B86:H86"/>
    <mergeCell ref="B88:H88"/>
    <mergeCell ref="C90:D90"/>
    <mergeCell ref="E90:G90"/>
    <mergeCell ref="C79:D79"/>
    <mergeCell ref="E79:G79"/>
    <mergeCell ref="C80:D80"/>
    <mergeCell ref="E80:G80"/>
    <mergeCell ref="C81:D81"/>
    <mergeCell ref="E81:G81"/>
    <mergeCell ref="C76:D76"/>
    <mergeCell ref="E76:G76"/>
    <mergeCell ref="C77:D77"/>
    <mergeCell ref="E77:G77"/>
    <mergeCell ref="C78:D78"/>
    <mergeCell ref="E78:G78"/>
    <mergeCell ref="C73:D73"/>
    <mergeCell ref="E73:G73"/>
    <mergeCell ref="C74:D74"/>
    <mergeCell ref="E74:G74"/>
    <mergeCell ref="C75:D75"/>
    <mergeCell ref="E75:G75"/>
    <mergeCell ref="C66:D66"/>
    <mergeCell ref="E66:G66"/>
    <mergeCell ref="B68:H68"/>
    <mergeCell ref="B70:H70"/>
    <mergeCell ref="C72:D72"/>
    <mergeCell ref="E72:G72"/>
    <mergeCell ref="C63:D63"/>
    <mergeCell ref="E63:G63"/>
    <mergeCell ref="C64:D64"/>
    <mergeCell ref="E64:G64"/>
    <mergeCell ref="C65:D65"/>
    <mergeCell ref="E65:G65"/>
    <mergeCell ref="C57:D57"/>
    <mergeCell ref="E57:G57"/>
    <mergeCell ref="C58:D58"/>
    <mergeCell ref="E58:G58"/>
    <mergeCell ref="B60:H60"/>
    <mergeCell ref="C62:D62"/>
    <mergeCell ref="E62:G62"/>
    <mergeCell ref="C54:D54"/>
    <mergeCell ref="E54:G54"/>
    <mergeCell ref="C55:D55"/>
    <mergeCell ref="E55:G55"/>
    <mergeCell ref="C56:D56"/>
    <mergeCell ref="E56:G56"/>
    <mergeCell ref="C51:D51"/>
    <mergeCell ref="E51:G51"/>
    <mergeCell ref="C52:D52"/>
    <mergeCell ref="E52:G52"/>
    <mergeCell ref="C53:D53"/>
    <mergeCell ref="E53:G53"/>
    <mergeCell ref="C49:D49"/>
    <mergeCell ref="E49:G49"/>
    <mergeCell ref="C50:D50"/>
    <mergeCell ref="E50:G50"/>
    <mergeCell ref="B43:H43"/>
    <mergeCell ref="B45:H45"/>
    <mergeCell ref="C47:D47"/>
    <mergeCell ref="E47:G47"/>
    <mergeCell ref="C48:D48"/>
    <mergeCell ref="E48:G48"/>
    <mergeCell ref="D36:G36"/>
    <mergeCell ref="B10:H10"/>
    <mergeCell ref="B12:H12"/>
    <mergeCell ref="B13:H13"/>
    <mergeCell ref="B14:H14"/>
    <mergeCell ref="B15:H15"/>
    <mergeCell ref="B16:H16"/>
    <mergeCell ref="D30:G30"/>
    <mergeCell ref="D29:G29"/>
    <mergeCell ref="D26:G26"/>
    <mergeCell ref="D28:G28"/>
    <mergeCell ref="D19:G19"/>
    <mergeCell ref="D20:G20"/>
    <mergeCell ref="B1:B4"/>
    <mergeCell ref="C1:G4"/>
    <mergeCell ref="H1:H4"/>
    <mergeCell ref="B6:H6"/>
    <mergeCell ref="B7:H8"/>
    <mergeCell ref="B9:H9"/>
    <mergeCell ref="D34:G34"/>
    <mergeCell ref="D35:G35"/>
    <mergeCell ref="D23:G23"/>
    <mergeCell ref="D21:G21"/>
    <mergeCell ref="D22:G22"/>
    <mergeCell ref="D24:G24"/>
    <mergeCell ref="D25:G25"/>
    <mergeCell ref="D27:G27"/>
    <mergeCell ref="D33:G33"/>
    <mergeCell ref="D32:G32"/>
    <mergeCell ref="D31:G31"/>
  </mergeCells>
  <conditionalFormatting sqref="C19:C36">
    <cfRule type="containsText" dxfId="136" priority="5" operator="containsText" text="ZONA RIESGO BAJA">
      <formula>NOT(ISERROR(SEARCH("ZONA RIESGO BAJA",C19)))</formula>
    </cfRule>
    <cfRule type="containsText" dxfId="135" priority="6" operator="containsText" text="ZONA RIESGO MODERADO">
      <formula>NOT(ISERROR(SEARCH("ZONA RIESGO MODERADO",C19)))</formula>
    </cfRule>
    <cfRule type="containsText" dxfId="134" priority="7" operator="containsText" text="ZONA RIESGO ALTO">
      <formula>NOT(ISERROR(SEARCH("ZONA RIESGO ALTO",C19)))</formula>
    </cfRule>
    <cfRule type="containsText" dxfId="133" priority="8" operator="containsText" text="ZONA RIESGO EXTREMO">
      <formula>NOT(ISERROR(SEARCH("ZONA RIESGO EXTREMO",C19)))</formula>
    </cfRule>
  </conditionalFormatting>
  <conditionalFormatting sqref="D19">
    <cfRule type="containsText" dxfId="132" priority="13" operator="containsText" text="ZONA RIESGO BAJA">
      <formula>NOT(ISERROR(SEARCH("ZONA RIESGO BAJA",D19)))</formula>
    </cfRule>
    <cfRule type="containsText" dxfId="131" priority="14" operator="containsText" text="ZONA RIESGO MODERADO">
      <formula>NOT(ISERROR(SEARCH("ZONA RIESGO MODERADO",D19)))</formula>
    </cfRule>
    <cfRule type="containsText" dxfId="130" priority="15" operator="containsText" text="ZONA RIESGO ALTO">
      <formula>NOT(ISERROR(SEARCH("ZONA RIESGO ALTO",D19)))</formula>
    </cfRule>
    <cfRule type="containsText" dxfId="129" priority="16" operator="containsText" text="ZONA RIESGO EXTREMO">
      <formula>NOT(ISERROR(SEARCH("ZONA RIESGO EXTREMO",D19)))</formula>
    </cfRule>
  </conditionalFormatting>
  <pageMargins left="0.70866141732283472" right="0.70866141732283472" top="0.74803149606299213" bottom="0.74803149606299213" header="0.31496062992125984" footer="0.31496062992125984"/>
  <pageSetup scale="43" fitToHeight="0" orientation="portrait" r:id="rId1"/>
  <headerFooter>
    <oddFooter>&amp;R&amp;G</oddFooter>
  </headerFooter>
  <rowBreaks count="3" manualBreakCount="3">
    <brk id="66" max="8" man="1"/>
    <brk id="101" max="8" man="1"/>
    <brk id="124" max="8" man="1"/>
  </rowBreaks>
  <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AE80"/>
  <sheetViews>
    <sheetView showGridLines="0" view="pageBreakPreview" zoomScale="90" zoomScaleNormal="10" zoomScaleSheetLayoutView="90" workbookViewId="0">
      <pane ySplit="7" topLeftCell="A68" activePane="bottomLeft" state="frozen"/>
      <selection pane="bottomLeft" activeCell="A8" sqref="A8"/>
    </sheetView>
  </sheetViews>
  <sheetFormatPr baseColWidth="10" defaultColWidth="11.44140625" defaultRowHeight="13.8" x14ac:dyDescent="0.3"/>
  <cols>
    <col min="1" max="1" width="21.44140625" style="119" customWidth="1"/>
    <col min="2" max="2" width="34" style="119" customWidth="1"/>
    <col min="3" max="3" width="26" style="119" customWidth="1"/>
    <col min="4" max="4" width="38.33203125" style="119" customWidth="1"/>
    <col min="5" max="5" width="59.88671875" style="119" customWidth="1"/>
    <col min="6" max="6" width="24.44140625" style="119" customWidth="1"/>
    <col min="7" max="7" width="30.88671875" style="119" customWidth="1"/>
    <col min="8" max="8" width="30" style="119" customWidth="1"/>
    <col min="9" max="9" width="26.33203125" style="119" customWidth="1"/>
    <col min="10" max="29" width="11.44140625" style="119" customWidth="1"/>
    <col min="30" max="30" width="8.109375" style="119" customWidth="1"/>
    <col min="31" max="35" width="32.33203125" style="119" customWidth="1"/>
    <col min="36" max="16377" width="11.44140625" style="119"/>
    <col min="16378" max="16384" width="25.44140625" style="119" customWidth="1"/>
  </cols>
  <sheetData>
    <row r="1" spans="1:9" s="69" customFormat="1" ht="111.75" customHeight="1" thickBot="1" x14ac:dyDescent="0.35">
      <c r="A1" s="763"/>
      <c r="B1" s="764"/>
      <c r="C1" s="765" t="s">
        <v>258</v>
      </c>
      <c r="D1" s="766"/>
      <c r="E1" s="766"/>
      <c r="F1" s="766"/>
      <c r="G1" s="766"/>
      <c r="H1" s="767"/>
      <c r="I1" s="310" t="s">
        <v>1</v>
      </c>
    </row>
    <row r="2" spans="1:9" s="116" customFormat="1" ht="14.4" thickBot="1" x14ac:dyDescent="0.3">
      <c r="A2" s="113"/>
      <c r="B2" s="113"/>
      <c r="C2" s="114"/>
      <c r="D2" s="115"/>
      <c r="G2" s="117"/>
      <c r="H2" s="117"/>
      <c r="I2" s="117"/>
    </row>
    <row r="3" spans="1:9" ht="27" customHeight="1" x14ac:dyDescent="0.3">
      <c r="A3" s="311" t="s">
        <v>380</v>
      </c>
      <c r="B3" s="759" t="s">
        <v>381</v>
      </c>
      <c r="C3" s="759"/>
      <c r="D3" s="759"/>
      <c r="E3" s="759"/>
      <c r="F3" s="759"/>
      <c r="G3" s="759"/>
      <c r="H3" s="759"/>
      <c r="I3" s="760"/>
    </row>
    <row r="4" spans="1:9" ht="27.6" x14ac:dyDescent="0.3">
      <c r="A4" s="312" t="s">
        <v>382</v>
      </c>
      <c r="B4" s="761" t="s">
        <v>383</v>
      </c>
      <c r="C4" s="761"/>
      <c r="D4" s="761"/>
      <c r="E4" s="761"/>
      <c r="F4" s="761"/>
      <c r="G4" s="761"/>
      <c r="H4" s="761"/>
      <c r="I4" s="762"/>
    </row>
    <row r="5" spans="1:9" x14ac:dyDescent="0.3">
      <c r="A5" s="313"/>
      <c r="B5" s="314"/>
      <c r="C5" s="314"/>
      <c r="D5" s="315"/>
      <c r="E5" s="316"/>
      <c r="F5" s="317"/>
      <c r="G5" s="316"/>
      <c r="I5" s="318"/>
    </row>
    <row r="6" spans="1:9" ht="41.1" customHeight="1" x14ac:dyDescent="0.3">
      <c r="A6" s="319" t="s">
        <v>384</v>
      </c>
      <c r="B6" s="320"/>
      <c r="C6" s="121" t="s">
        <v>385</v>
      </c>
      <c r="D6" s="121" t="s">
        <v>386</v>
      </c>
      <c r="E6" s="320"/>
      <c r="F6" s="757" t="s">
        <v>387</v>
      </c>
      <c r="G6" s="758"/>
      <c r="H6" s="321"/>
      <c r="I6" s="322"/>
    </row>
    <row r="7" spans="1:9" ht="42" customHeight="1" x14ac:dyDescent="0.3">
      <c r="A7" s="312" t="s">
        <v>302</v>
      </c>
      <c r="B7" s="118" t="s">
        <v>304</v>
      </c>
      <c r="C7" s="118" t="s">
        <v>388</v>
      </c>
      <c r="D7" s="118" t="s">
        <v>308</v>
      </c>
      <c r="E7" s="118" t="s">
        <v>310</v>
      </c>
      <c r="F7" s="122" t="s">
        <v>389</v>
      </c>
      <c r="G7" s="122" t="s">
        <v>390</v>
      </c>
      <c r="H7" s="122" t="s">
        <v>391</v>
      </c>
      <c r="I7" s="323" t="s">
        <v>316</v>
      </c>
    </row>
    <row r="8" spans="1:9" s="125" customFormat="1" ht="26.25" hidden="1" customHeight="1" x14ac:dyDescent="0.3">
      <c r="A8" s="324" t="s">
        <v>29</v>
      </c>
      <c r="B8" s="308" t="s">
        <v>392</v>
      </c>
      <c r="C8" s="308" t="s">
        <v>393</v>
      </c>
      <c r="D8" s="308" t="s">
        <v>394</v>
      </c>
      <c r="E8" s="123" t="s">
        <v>395</v>
      </c>
      <c r="F8" s="309" t="s">
        <v>396</v>
      </c>
      <c r="G8" s="309" t="s">
        <v>397</v>
      </c>
      <c r="H8" s="124" t="s">
        <v>397</v>
      </c>
      <c r="I8" s="325" t="s">
        <v>397</v>
      </c>
    </row>
    <row r="9" spans="1:9" s="125" customFormat="1" ht="26.25" hidden="1" customHeight="1" x14ac:dyDescent="0.3">
      <c r="A9" s="324" t="s">
        <v>34</v>
      </c>
      <c r="B9" s="308" t="s">
        <v>392</v>
      </c>
      <c r="C9" s="308" t="s">
        <v>398</v>
      </c>
      <c r="D9" s="308" t="s">
        <v>399</v>
      </c>
      <c r="E9" s="123" t="s">
        <v>400</v>
      </c>
      <c r="F9" s="309" t="s">
        <v>396</v>
      </c>
      <c r="G9" s="309" t="s">
        <v>397</v>
      </c>
      <c r="H9" s="124" t="s">
        <v>397</v>
      </c>
      <c r="I9" s="325" t="s">
        <v>397</v>
      </c>
    </row>
    <row r="10" spans="1:9" ht="26.25" hidden="1" customHeight="1" x14ac:dyDescent="0.3">
      <c r="A10" s="324" t="s">
        <v>39</v>
      </c>
      <c r="B10" s="308" t="s">
        <v>392</v>
      </c>
      <c r="C10" s="308" t="s">
        <v>401</v>
      </c>
      <c r="D10" s="308" t="s">
        <v>402</v>
      </c>
      <c r="E10" s="123" t="s">
        <v>403</v>
      </c>
      <c r="F10" s="309" t="s">
        <v>396</v>
      </c>
      <c r="G10" s="309" t="s">
        <v>397</v>
      </c>
      <c r="H10" s="124" t="s">
        <v>397</v>
      </c>
      <c r="I10" s="325" t="s">
        <v>397</v>
      </c>
    </row>
    <row r="11" spans="1:9" ht="26.25" hidden="1" customHeight="1" x14ac:dyDescent="0.3">
      <c r="A11" s="324" t="s">
        <v>45</v>
      </c>
      <c r="B11" s="308" t="s">
        <v>392</v>
      </c>
      <c r="C11" s="308" t="s">
        <v>404</v>
      </c>
      <c r="D11" s="308" t="s">
        <v>405</v>
      </c>
      <c r="E11" s="123" t="s">
        <v>406</v>
      </c>
      <c r="F11" s="309" t="s">
        <v>396</v>
      </c>
      <c r="G11" s="309" t="s">
        <v>397</v>
      </c>
      <c r="H11" s="124" t="s">
        <v>397</v>
      </c>
      <c r="I11" s="325" t="s">
        <v>397</v>
      </c>
    </row>
    <row r="12" spans="1:9" ht="26.25" hidden="1" customHeight="1" x14ac:dyDescent="0.3">
      <c r="A12" s="324" t="s">
        <v>407</v>
      </c>
      <c r="B12" s="308" t="s">
        <v>408</v>
      </c>
      <c r="C12" s="308" t="s">
        <v>409</v>
      </c>
      <c r="D12" s="308" t="s">
        <v>410</v>
      </c>
      <c r="E12" s="123" t="s">
        <v>411</v>
      </c>
      <c r="F12" s="309" t="s">
        <v>396</v>
      </c>
      <c r="G12" s="309" t="s">
        <v>397</v>
      </c>
      <c r="H12" s="124" t="s">
        <v>397</v>
      </c>
      <c r="I12" s="325" t="s">
        <v>397</v>
      </c>
    </row>
    <row r="13" spans="1:9" ht="26.25" hidden="1" customHeight="1" x14ac:dyDescent="0.3">
      <c r="A13" s="324" t="s">
        <v>412</v>
      </c>
      <c r="B13" s="308" t="s">
        <v>392</v>
      </c>
      <c r="C13" s="308" t="s">
        <v>413</v>
      </c>
      <c r="D13" s="308" t="s">
        <v>414</v>
      </c>
      <c r="E13" s="123" t="s">
        <v>415</v>
      </c>
      <c r="F13" s="309" t="s">
        <v>396</v>
      </c>
      <c r="G13" s="309" t="s">
        <v>397</v>
      </c>
      <c r="H13" s="124" t="s">
        <v>397</v>
      </c>
      <c r="I13" s="325" t="s">
        <v>397</v>
      </c>
    </row>
    <row r="14" spans="1:9" ht="26.25" hidden="1" customHeight="1" x14ac:dyDescent="0.3">
      <c r="A14" s="324" t="s">
        <v>51</v>
      </c>
      <c r="B14" s="308" t="s">
        <v>392</v>
      </c>
      <c r="C14" s="308" t="s">
        <v>416</v>
      </c>
      <c r="D14" s="308" t="s">
        <v>417</v>
      </c>
      <c r="E14" s="123" t="s">
        <v>418</v>
      </c>
      <c r="F14" s="309" t="s">
        <v>396</v>
      </c>
      <c r="G14" s="309" t="s">
        <v>397</v>
      </c>
      <c r="H14" s="124" t="s">
        <v>397</v>
      </c>
      <c r="I14" s="325" t="s">
        <v>397</v>
      </c>
    </row>
    <row r="15" spans="1:9" ht="26.25" hidden="1" customHeight="1" x14ac:dyDescent="0.3">
      <c r="A15" s="324" t="s">
        <v>419</v>
      </c>
      <c r="B15" s="308" t="s">
        <v>392</v>
      </c>
      <c r="C15" s="308" t="s">
        <v>416</v>
      </c>
      <c r="D15" s="308" t="s">
        <v>420</v>
      </c>
      <c r="E15" s="123" t="s">
        <v>421</v>
      </c>
      <c r="F15" s="309" t="s">
        <v>396</v>
      </c>
      <c r="G15" s="309" t="s">
        <v>397</v>
      </c>
      <c r="H15" s="124" t="s">
        <v>397</v>
      </c>
      <c r="I15" s="325" t="s">
        <v>397</v>
      </c>
    </row>
    <row r="16" spans="1:9" s="126" customFormat="1" ht="26.25" hidden="1" customHeight="1" x14ac:dyDescent="0.3">
      <c r="A16" s="324" t="s">
        <v>422</v>
      </c>
      <c r="B16" s="308" t="s">
        <v>423</v>
      </c>
      <c r="C16" s="308" t="s">
        <v>424</v>
      </c>
      <c r="D16" s="308" t="s">
        <v>425</v>
      </c>
      <c r="E16" s="123" t="s">
        <v>426</v>
      </c>
      <c r="F16" s="309" t="s">
        <v>396</v>
      </c>
      <c r="G16" s="309" t="s">
        <v>397</v>
      </c>
      <c r="H16" s="124" t="s">
        <v>397</v>
      </c>
      <c r="I16" s="325" t="s">
        <v>397</v>
      </c>
    </row>
    <row r="17" spans="1:9" s="126" customFormat="1" ht="26.25" hidden="1" customHeight="1" x14ac:dyDescent="0.3">
      <c r="A17" s="324" t="s">
        <v>427</v>
      </c>
      <c r="B17" s="308" t="s">
        <v>392</v>
      </c>
      <c r="C17" s="308" t="s">
        <v>428</v>
      </c>
      <c r="D17" s="308" t="s">
        <v>429</v>
      </c>
      <c r="E17" s="123" t="s">
        <v>430</v>
      </c>
      <c r="F17" s="309" t="s">
        <v>396</v>
      </c>
      <c r="G17" s="309" t="s">
        <v>397</v>
      </c>
      <c r="H17" s="124" t="s">
        <v>397</v>
      </c>
      <c r="I17" s="325" t="s">
        <v>397</v>
      </c>
    </row>
    <row r="18" spans="1:9" s="126" customFormat="1" ht="26.25" hidden="1" customHeight="1" x14ac:dyDescent="0.3">
      <c r="A18" s="324" t="s">
        <v>431</v>
      </c>
      <c r="B18" s="308" t="s">
        <v>392</v>
      </c>
      <c r="C18" s="308" t="s">
        <v>432</v>
      </c>
      <c r="D18" s="308" t="s">
        <v>433</v>
      </c>
      <c r="E18" s="123" t="s">
        <v>434</v>
      </c>
      <c r="F18" s="309" t="s">
        <v>396</v>
      </c>
      <c r="G18" s="309" t="s">
        <v>397</v>
      </c>
      <c r="H18" s="124" t="s">
        <v>397</v>
      </c>
      <c r="I18" s="325" t="s">
        <v>397</v>
      </c>
    </row>
    <row r="19" spans="1:9" s="126" customFormat="1" ht="26.25" hidden="1" customHeight="1" x14ac:dyDescent="0.3">
      <c r="A19" s="324" t="s">
        <v>64</v>
      </c>
      <c r="B19" s="308" t="s">
        <v>435</v>
      </c>
      <c r="C19" s="308" t="s">
        <v>436</v>
      </c>
      <c r="D19" s="308" t="s">
        <v>437</v>
      </c>
      <c r="E19" s="123" t="s">
        <v>438</v>
      </c>
      <c r="F19" s="309" t="s">
        <v>396</v>
      </c>
      <c r="G19" s="309" t="s">
        <v>397</v>
      </c>
      <c r="H19" s="124" t="s">
        <v>397</v>
      </c>
      <c r="I19" s="325" t="s">
        <v>397</v>
      </c>
    </row>
    <row r="20" spans="1:9" s="126" customFormat="1" ht="26.25" hidden="1" customHeight="1" x14ac:dyDescent="0.3">
      <c r="A20" s="324" t="s">
        <v>439</v>
      </c>
      <c r="B20" s="308" t="s">
        <v>392</v>
      </c>
      <c r="C20" s="308" t="s">
        <v>440</v>
      </c>
      <c r="D20" s="308" t="s">
        <v>441</v>
      </c>
      <c r="E20" s="123" t="s">
        <v>442</v>
      </c>
      <c r="F20" s="309" t="s">
        <v>396</v>
      </c>
      <c r="G20" s="309" t="s">
        <v>397</v>
      </c>
      <c r="H20" s="124" t="s">
        <v>397</v>
      </c>
      <c r="I20" s="325" t="s">
        <v>397</v>
      </c>
    </row>
    <row r="21" spans="1:9" s="126" customFormat="1" ht="26.25" hidden="1" customHeight="1" x14ac:dyDescent="0.3">
      <c r="A21" s="324" t="s">
        <v>78</v>
      </c>
      <c r="B21" s="308" t="s">
        <v>392</v>
      </c>
      <c r="C21" s="308" t="s">
        <v>428</v>
      </c>
      <c r="D21" s="308" t="s">
        <v>443</v>
      </c>
      <c r="E21" s="123" t="s">
        <v>444</v>
      </c>
      <c r="F21" s="309" t="s">
        <v>396</v>
      </c>
      <c r="G21" s="309" t="s">
        <v>397</v>
      </c>
      <c r="H21" s="124" t="s">
        <v>397</v>
      </c>
      <c r="I21" s="325" t="s">
        <v>397</v>
      </c>
    </row>
    <row r="22" spans="1:9" s="126" customFormat="1" ht="26.25" hidden="1" customHeight="1" x14ac:dyDescent="0.3">
      <c r="A22" s="324" t="s">
        <v>85</v>
      </c>
      <c r="B22" s="308" t="s">
        <v>423</v>
      </c>
      <c r="C22" s="308" t="s">
        <v>445</v>
      </c>
      <c r="D22" s="308" t="s">
        <v>446</v>
      </c>
      <c r="E22" s="123" t="s">
        <v>447</v>
      </c>
      <c r="F22" s="309" t="s">
        <v>396</v>
      </c>
      <c r="G22" s="309" t="s">
        <v>397</v>
      </c>
      <c r="H22" s="124" t="s">
        <v>397</v>
      </c>
      <c r="I22" s="325" t="s">
        <v>397</v>
      </c>
    </row>
    <row r="23" spans="1:9" s="126" customFormat="1" ht="26.25" hidden="1" customHeight="1" x14ac:dyDescent="0.3">
      <c r="A23" s="324" t="s">
        <v>91</v>
      </c>
      <c r="B23" s="308" t="s">
        <v>423</v>
      </c>
      <c r="C23" s="308" t="s">
        <v>445</v>
      </c>
      <c r="D23" s="308" t="s">
        <v>448</v>
      </c>
      <c r="E23" s="123" t="s">
        <v>449</v>
      </c>
      <c r="F23" s="309" t="s">
        <v>396</v>
      </c>
      <c r="G23" s="309" t="s">
        <v>397</v>
      </c>
      <c r="H23" s="124" t="s">
        <v>397</v>
      </c>
      <c r="I23" s="325" t="s">
        <v>397</v>
      </c>
    </row>
    <row r="24" spans="1:9" s="126" customFormat="1" ht="26.25" hidden="1" customHeight="1" x14ac:dyDescent="0.3">
      <c r="A24" s="324" t="s">
        <v>450</v>
      </c>
      <c r="B24" s="308" t="s">
        <v>423</v>
      </c>
      <c r="C24" s="308" t="s">
        <v>445</v>
      </c>
      <c r="D24" s="308" t="s">
        <v>451</v>
      </c>
      <c r="E24" s="123" t="s">
        <v>452</v>
      </c>
      <c r="F24" s="309" t="s">
        <v>396</v>
      </c>
      <c r="G24" s="309" t="s">
        <v>397</v>
      </c>
      <c r="H24" s="124" t="s">
        <v>397</v>
      </c>
      <c r="I24" s="325" t="s">
        <v>397</v>
      </c>
    </row>
    <row r="25" spans="1:9" s="126" customFormat="1" ht="26.25" hidden="1" customHeight="1" x14ac:dyDescent="0.3">
      <c r="A25" s="324" t="s">
        <v>98</v>
      </c>
      <c r="B25" s="308" t="s">
        <v>392</v>
      </c>
      <c r="C25" s="308" t="s">
        <v>453</v>
      </c>
      <c r="D25" s="308" t="s">
        <v>454</v>
      </c>
      <c r="E25" s="123" t="s">
        <v>455</v>
      </c>
      <c r="F25" s="309" t="s">
        <v>396</v>
      </c>
      <c r="G25" s="309" t="s">
        <v>397</v>
      </c>
      <c r="H25" s="124" t="s">
        <v>397</v>
      </c>
      <c r="I25" s="325" t="s">
        <v>397</v>
      </c>
    </row>
    <row r="26" spans="1:9" s="126" customFormat="1" ht="26.25" hidden="1" customHeight="1" x14ac:dyDescent="0.3">
      <c r="A26" s="324" t="s">
        <v>104</v>
      </c>
      <c r="B26" s="308" t="s">
        <v>392</v>
      </c>
      <c r="C26" s="308" t="s">
        <v>456</v>
      </c>
      <c r="D26" s="308" t="s">
        <v>454</v>
      </c>
      <c r="E26" s="123" t="s">
        <v>457</v>
      </c>
      <c r="F26" s="309" t="s">
        <v>396</v>
      </c>
      <c r="G26" s="309" t="s">
        <v>397</v>
      </c>
      <c r="H26" s="124" t="s">
        <v>397</v>
      </c>
      <c r="I26" s="325" t="s">
        <v>397</v>
      </c>
    </row>
    <row r="27" spans="1:9" s="126" customFormat="1" ht="26.25" hidden="1" customHeight="1" x14ac:dyDescent="0.3">
      <c r="A27" s="324" t="s">
        <v>458</v>
      </c>
      <c r="B27" s="308" t="s">
        <v>408</v>
      </c>
      <c r="C27" s="308" t="s">
        <v>459</v>
      </c>
      <c r="D27" s="308" t="s">
        <v>460</v>
      </c>
      <c r="E27" s="123" t="s">
        <v>461</v>
      </c>
      <c r="F27" s="309" t="s">
        <v>396</v>
      </c>
      <c r="G27" s="309" t="s">
        <v>397</v>
      </c>
      <c r="H27" s="124" t="s">
        <v>397</v>
      </c>
      <c r="I27" s="325" t="s">
        <v>397</v>
      </c>
    </row>
    <row r="28" spans="1:9" s="126" customFormat="1" ht="41.4" hidden="1" x14ac:dyDescent="0.3">
      <c r="A28" s="324" t="s">
        <v>462</v>
      </c>
      <c r="B28" s="308" t="s">
        <v>408</v>
      </c>
      <c r="C28" s="308" t="s">
        <v>463</v>
      </c>
      <c r="D28" s="308" t="s">
        <v>464</v>
      </c>
      <c r="E28" s="123" t="s">
        <v>465</v>
      </c>
      <c r="F28" s="309" t="s">
        <v>396</v>
      </c>
      <c r="G28" s="309" t="s">
        <v>397</v>
      </c>
      <c r="H28" s="124" t="s">
        <v>397</v>
      </c>
      <c r="I28" s="325" t="s">
        <v>397</v>
      </c>
    </row>
    <row r="29" spans="1:9" ht="409.6" hidden="1" x14ac:dyDescent="0.3">
      <c r="A29" s="324" t="s">
        <v>115</v>
      </c>
      <c r="B29" s="308" t="s">
        <v>392</v>
      </c>
      <c r="C29" s="308" t="s">
        <v>466</v>
      </c>
      <c r="D29" s="308" t="s">
        <v>467</v>
      </c>
      <c r="E29" s="123" t="s">
        <v>468</v>
      </c>
      <c r="F29" s="309" t="s">
        <v>396</v>
      </c>
      <c r="G29" s="309" t="s">
        <v>397</v>
      </c>
      <c r="H29" s="124" t="s">
        <v>397</v>
      </c>
      <c r="I29" s="325" t="s">
        <v>397</v>
      </c>
    </row>
    <row r="30" spans="1:9" ht="124.2" hidden="1" x14ac:dyDescent="0.3">
      <c r="A30" s="324" t="s">
        <v>122</v>
      </c>
      <c r="B30" s="308" t="s">
        <v>423</v>
      </c>
      <c r="C30" s="308" t="s">
        <v>469</v>
      </c>
      <c r="D30" s="308" t="s">
        <v>470</v>
      </c>
      <c r="E30" s="123" t="s">
        <v>471</v>
      </c>
      <c r="F30" s="309" t="s">
        <v>396</v>
      </c>
      <c r="G30" s="309" t="s">
        <v>397</v>
      </c>
      <c r="H30" s="124" t="s">
        <v>397</v>
      </c>
      <c r="I30" s="325" t="s">
        <v>397</v>
      </c>
    </row>
    <row r="31" spans="1:9" ht="262.2" hidden="1" x14ac:dyDescent="0.3">
      <c r="A31" s="324" t="s">
        <v>127</v>
      </c>
      <c r="B31" s="308" t="s">
        <v>423</v>
      </c>
      <c r="C31" s="308" t="s">
        <v>472</v>
      </c>
      <c r="D31" s="308" t="s">
        <v>473</v>
      </c>
      <c r="E31" s="123" t="s">
        <v>474</v>
      </c>
      <c r="F31" s="309" t="s">
        <v>396</v>
      </c>
      <c r="G31" s="309" t="s">
        <v>397</v>
      </c>
      <c r="H31" s="124" t="s">
        <v>397</v>
      </c>
      <c r="I31" s="325" t="s">
        <v>397</v>
      </c>
    </row>
    <row r="32" spans="1:9" ht="193.2" hidden="1" x14ac:dyDescent="0.3">
      <c r="A32" s="324" t="s">
        <v>475</v>
      </c>
      <c r="B32" s="308" t="s">
        <v>423</v>
      </c>
      <c r="C32" s="308" t="s">
        <v>476</v>
      </c>
      <c r="D32" s="308" t="s">
        <v>477</v>
      </c>
      <c r="E32" s="123" t="s">
        <v>478</v>
      </c>
      <c r="F32" s="309" t="s">
        <v>396</v>
      </c>
      <c r="G32" s="309" t="s">
        <v>397</v>
      </c>
      <c r="H32" s="124" t="s">
        <v>397</v>
      </c>
      <c r="I32" s="325" t="s">
        <v>397</v>
      </c>
    </row>
    <row r="33" spans="1:31" ht="124.2" hidden="1" x14ac:dyDescent="0.3">
      <c r="A33" s="324" t="s">
        <v>479</v>
      </c>
      <c r="B33" s="308" t="s">
        <v>408</v>
      </c>
      <c r="C33" s="308" t="s">
        <v>480</v>
      </c>
      <c r="D33" s="308" t="s">
        <v>481</v>
      </c>
      <c r="E33" s="123" t="s">
        <v>482</v>
      </c>
      <c r="F33" s="309" t="s">
        <v>396</v>
      </c>
      <c r="G33" s="309" t="s">
        <v>397</v>
      </c>
      <c r="H33" s="124" t="s">
        <v>397</v>
      </c>
      <c r="I33" s="325" t="s">
        <v>397</v>
      </c>
    </row>
    <row r="34" spans="1:31" ht="55.2" hidden="1" x14ac:dyDescent="0.3">
      <c r="A34" s="324" t="s">
        <v>137</v>
      </c>
      <c r="B34" s="308" t="s">
        <v>392</v>
      </c>
      <c r="C34" s="308" t="s">
        <v>483</v>
      </c>
      <c r="D34" s="308" t="s">
        <v>484</v>
      </c>
      <c r="E34" s="123" t="s">
        <v>485</v>
      </c>
      <c r="F34" s="309" t="s">
        <v>396</v>
      </c>
      <c r="G34" s="309" t="s">
        <v>397</v>
      </c>
      <c r="H34" s="124" t="s">
        <v>397</v>
      </c>
      <c r="I34" s="325" t="s">
        <v>397</v>
      </c>
    </row>
    <row r="35" spans="1:31" ht="41.4" hidden="1" x14ac:dyDescent="0.3">
      <c r="A35" s="324" t="s">
        <v>486</v>
      </c>
      <c r="B35" s="308" t="s">
        <v>408</v>
      </c>
      <c r="C35" s="308" t="s">
        <v>487</v>
      </c>
      <c r="D35" s="308" t="s">
        <v>488</v>
      </c>
      <c r="E35" s="123" t="s">
        <v>489</v>
      </c>
      <c r="F35" s="309" t="s">
        <v>396</v>
      </c>
      <c r="G35" s="309" t="s">
        <v>397</v>
      </c>
      <c r="H35" s="124" t="s">
        <v>397</v>
      </c>
      <c r="I35" s="325" t="s">
        <v>397</v>
      </c>
    </row>
    <row r="36" spans="1:31" ht="82.8" hidden="1" x14ac:dyDescent="0.3">
      <c r="A36" s="324" t="s">
        <v>490</v>
      </c>
      <c r="B36" s="308" t="s">
        <v>408</v>
      </c>
      <c r="C36" s="308" t="s">
        <v>491</v>
      </c>
      <c r="D36" s="308" t="s">
        <v>492</v>
      </c>
      <c r="E36" s="123" t="s">
        <v>493</v>
      </c>
      <c r="F36" s="309" t="s">
        <v>396</v>
      </c>
      <c r="G36" s="309" t="s">
        <v>397</v>
      </c>
      <c r="H36" s="124" t="s">
        <v>397</v>
      </c>
      <c r="I36" s="325" t="s">
        <v>397</v>
      </c>
    </row>
    <row r="37" spans="1:31" ht="55.2" hidden="1" x14ac:dyDescent="0.3">
      <c r="A37" s="324" t="s">
        <v>146</v>
      </c>
      <c r="B37" s="308" t="s">
        <v>423</v>
      </c>
      <c r="C37" s="308" t="s">
        <v>494</v>
      </c>
      <c r="D37" s="308" t="s">
        <v>495</v>
      </c>
      <c r="E37" s="123" t="s">
        <v>496</v>
      </c>
      <c r="F37" s="309" t="s">
        <v>396</v>
      </c>
      <c r="G37" s="309" t="s">
        <v>397</v>
      </c>
      <c r="H37" s="124" t="s">
        <v>397</v>
      </c>
      <c r="I37" s="325" t="s">
        <v>397</v>
      </c>
    </row>
    <row r="38" spans="1:31" ht="55.2" hidden="1" x14ac:dyDescent="0.3">
      <c r="A38" s="324" t="s">
        <v>497</v>
      </c>
      <c r="B38" s="308" t="s">
        <v>423</v>
      </c>
      <c r="C38" s="308" t="s">
        <v>498</v>
      </c>
      <c r="D38" s="308" t="s">
        <v>499</v>
      </c>
      <c r="E38" s="123" t="s">
        <v>500</v>
      </c>
      <c r="F38" s="309" t="s">
        <v>396</v>
      </c>
      <c r="G38" s="309" t="s">
        <v>397</v>
      </c>
      <c r="H38" s="124" t="s">
        <v>397</v>
      </c>
      <c r="I38" s="325" t="s">
        <v>397</v>
      </c>
    </row>
    <row r="39" spans="1:31" ht="69" hidden="1" x14ac:dyDescent="0.3">
      <c r="A39" s="324" t="s">
        <v>501</v>
      </c>
      <c r="B39" s="308" t="s">
        <v>423</v>
      </c>
      <c r="C39" s="308" t="s">
        <v>502</v>
      </c>
      <c r="D39" s="308" t="s">
        <v>503</v>
      </c>
      <c r="E39" s="123" t="s">
        <v>504</v>
      </c>
      <c r="F39" s="309" t="s">
        <v>396</v>
      </c>
      <c r="G39" s="309" t="s">
        <v>397</v>
      </c>
      <c r="H39" s="124" t="s">
        <v>397</v>
      </c>
      <c r="I39" s="325" t="s">
        <v>397</v>
      </c>
    </row>
    <row r="40" spans="1:31" ht="41.4" hidden="1" x14ac:dyDescent="0.3">
      <c r="A40" s="324" t="s">
        <v>155</v>
      </c>
      <c r="B40" s="308" t="s">
        <v>423</v>
      </c>
      <c r="C40" s="308" t="s">
        <v>505</v>
      </c>
      <c r="D40" s="308" t="s">
        <v>506</v>
      </c>
      <c r="E40" s="123" t="s">
        <v>507</v>
      </c>
      <c r="F40" s="309" t="s">
        <v>396</v>
      </c>
      <c r="G40" s="309" t="s">
        <v>397</v>
      </c>
      <c r="H40" s="124" t="s">
        <v>397</v>
      </c>
      <c r="I40" s="325" t="s">
        <v>397</v>
      </c>
    </row>
    <row r="41" spans="1:31" ht="41.4" hidden="1" x14ac:dyDescent="0.3">
      <c r="A41" s="324" t="s">
        <v>508</v>
      </c>
      <c r="B41" s="308" t="s">
        <v>423</v>
      </c>
      <c r="C41" s="308" t="s">
        <v>509</v>
      </c>
      <c r="D41" s="308" t="s">
        <v>510</v>
      </c>
      <c r="E41" s="123" t="s">
        <v>511</v>
      </c>
      <c r="F41" s="309" t="s">
        <v>396</v>
      </c>
      <c r="G41" s="309" t="s">
        <v>397</v>
      </c>
      <c r="H41" s="124" t="s">
        <v>397</v>
      </c>
      <c r="I41" s="325" t="s">
        <v>397</v>
      </c>
    </row>
    <row r="42" spans="1:31" ht="55.2" hidden="1" x14ac:dyDescent="0.3">
      <c r="A42" s="324" t="s">
        <v>162</v>
      </c>
      <c r="B42" s="308" t="s">
        <v>392</v>
      </c>
      <c r="C42" s="308" t="s">
        <v>512</v>
      </c>
      <c r="D42" s="308" t="s">
        <v>513</v>
      </c>
      <c r="E42" s="123" t="s">
        <v>514</v>
      </c>
      <c r="F42" s="309" t="s">
        <v>396</v>
      </c>
      <c r="G42" s="309" t="s">
        <v>397</v>
      </c>
      <c r="H42" s="124" t="s">
        <v>397</v>
      </c>
      <c r="I42" s="325" t="s">
        <v>397</v>
      </c>
      <c r="AC42" s="127"/>
    </row>
    <row r="43" spans="1:31" ht="96.6" hidden="1" x14ac:dyDescent="0.3">
      <c r="A43" s="324" t="s">
        <v>167</v>
      </c>
      <c r="B43" s="308" t="s">
        <v>392</v>
      </c>
      <c r="C43" s="308" t="s">
        <v>515</v>
      </c>
      <c r="D43" s="308" t="s">
        <v>516</v>
      </c>
      <c r="E43" s="123" t="s">
        <v>517</v>
      </c>
      <c r="F43" s="309" t="s">
        <v>396</v>
      </c>
      <c r="G43" s="309" t="s">
        <v>397</v>
      </c>
      <c r="H43" s="124" t="s">
        <v>397</v>
      </c>
      <c r="I43" s="325" t="s">
        <v>397</v>
      </c>
      <c r="AE43" s="127"/>
    </row>
    <row r="44" spans="1:31" ht="55.2" hidden="1" x14ac:dyDescent="0.3">
      <c r="A44" s="324" t="s">
        <v>173</v>
      </c>
      <c r="B44" s="308" t="s">
        <v>392</v>
      </c>
      <c r="C44" s="308" t="s">
        <v>518</v>
      </c>
      <c r="D44" s="308" t="s">
        <v>519</v>
      </c>
      <c r="E44" s="123" t="s">
        <v>520</v>
      </c>
      <c r="F44" s="309" t="s">
        <v>396</v>
      </c>
      <c r="G44" s="309" t="s">
        <v>397</v>
      </c>
      <c r="H44" s="124" t="s">
        <v>397</v>
      </c>
      <c r="I44" s="325" t="s">
        <v>397</v>
      </c>
      <c r="AE44" s="127"/>
    </row>
    <row r="45" spans="1:31" ht="55.2" hidden="1" x14ac:dyDescent="0.3">
      <c r="A45" s="324" t="s">
        <v>177</v>
      </c>
      <c r="B45" s="308" t="s">
        <v>392</v>
      </c>
      <c r="C45" s="308" t="s">
        <v>521</v>
      </c>
      <c r="D45" s="308" t="s">
        <v>522</v>
      </c>
      <c r="E45" s="123" t="s">
        <v>523</v>
      </c>
      <c r="F45" s="309" t="s">
        <v>396</v>
      </c>
      <c r="G45" s="309" t="s">
        <v>397</v>
      </c>
      <c r="H45" s="124" t="s">
        <v>397</v>
      </c>
      <c r="I45" s="325" t="s">
        <v>397</v>
      </c>
      <c r="AE45" s="127"/>
    </row>
    <row r="46" spans="1:31" ht="55.2" hidden="1" x14ac:dyDescent="0.3">
      <c r="A46" s="324" t="s">
        <v>181</v>
      </c>
      <c r="B46" s="308" t="s">
        <v>423</v>
      </c>
      <c r="C46" s="308" t="s">
        <v>524</v>
      </c>
      <c r="D46" s="308" t="s">
        <v>525</v>
      </c>
      <c r="E46" s="123" t="s">
        <v>526</v>
      </c>
      <c r="F46" s="309" t="s">
        <v>396</v>
      </c>
      <c r="G46" s="309" t="s">
        <v>397</v>
      </c>
      <c r="H46" s="124" t="s">
        <v>397</v>
      </c>
      <c r="I46" s="325" t="s">
        <v>397</v>
      </c>
      <c r="AE46" s="127"/>
    </row>
    <row r="47" spans="1:31" ht="55.2" hidden="1" x14ac:dyDescent="0.3">
      <c r="A47" s="324" t="s">
        <v>527</v>
      </c>
      <c r="B47" s="308" t="s">
        <v>423</v>
      </c>
      <c r="C47" s="308" t="s">
        <v>524</v>
      </c>
      <c r="D47" s="308" t="s">
        <v>528</v>
      </c>
      <c r="E47" s="123" t="s">
        <v>529</v>
      </c>
      <c r="F47" s="309" t="s">
        <v>396</v>
      </c>
      <c r="G47" s="309" t="s">
        <v>397</v>
      </c>
      <c r="H47" s="124" t="s">
        <v>397</v>
      </c>
      <c r="I47" s="325" t="s">
        <v>397</v>
      </c>
      <c r="AE47" s="127"/>
    </row>
    <row r="48" spans="1:31" ht="41.4" hidden="1" x14ac:dyDescent="0.3">
      <c r="A48" s="324" t="s">
        <v>530</v>
      </c>
      <c r="B48" s="308" t="s">
        <v>392</v>
      </c>
      <c r="C48" s="308" t="s">
        <v>432</v>
      </c>
      <c r="D48" s="308" t="s">
        <v>531</v>
      </c>
      <c r="E48" s="123" t="s">
        <v>532</v>
      </c>
      <c r="F48" s="309" t="s">
        <v>396</v>
      </c>
      <c r="G48" s="309" t="s">
        <v>397</v>
      </c>
      <c r="H48" s="124" t="s">
        <v>397</v>
      </c>
      <c r="I48" s="325" t="s">
        <v>397</v>
      </c>
      <c r="AE48" s="127"/>
    </row>
    <row r="49" spans="1:31" ht="41.4" hidden="1" x14ac:dyDescent="0.3">
      <c r="A49" s="324" t="s">
        <v>533</v>
      </c>
      <c r="B49" s="308" t="s">
        <v>392</v>
      </c>
      <c r="C49" s="308" t="s">
        <v>534</v>
      </c>
      <c r="D49" s="308" t="s">
        <v>535</v>
      </c>
      <c r="E49" s="123" t="s">
        <v>536</v>
      </c>
      <c r="F49" s="309" t="s">
        <v>396</v>
      </c>
      <c r="G49" s="309" t="s">
        <v>397</v>
      </c>
      <c r="H49" s="124" t="s">
        <v>397</v>
      </c>
      <c r="I49" s="325" t="s">
        <v>397</v>
      </c>
      <c r="AE49" s="127"/>
    </row>
    <row r="50" spans="1:31" ht="82.8" hidden="1" x14ac:dyDescent="0.3">
      <c r="A50" s="324" t="s">
        <v>191</v>
      </c>
      <c r="B50" s="308" t="s">
        <v>423</v>
      </c>
      <c r="C50" s="308" t="s">
        <v>537</v>
      </c>
      <c r="D50" s="308" t="s">
        <v>538</v>
      </c>
      <c r="E50" s="123" t="s">
        <v>539</v>
      </c>
      <c r="F50" s="309" t="s">
        <v>396</v>
      </c>
      <c r="G50" s="309" t="s">
        <v>397</v>
      </c>
      <c r="H50" s="124" t="s">
        <v>397</v>
      </c>
      <c r="I50" s="325" t="s">
        <v>397</v>
      </c>
      <c r="AE50" s="127"/>
    </row>
    <row r="51" spans="1:31" ht="55.2" hidden="1" x14ac:dyDescent="0.3">
      <c r="A51" s="324" t="s">
        <v>540</v>
      </c>
      <c r="B51" s="308" t="s">
        <v>423</v>
      </c>
      <c r="C51" s="308" t="s">
        <v>541</v>
      </c>
      <c r="D51" s="308" t="s">
        <v>542</v>
      </c>
      <c r="E51" s="123" t="s">
        <v>543</v>
      </c>
      <c r="F51" s="309" t="s">
        <v>396</v>
      </c>
      <c r="G51" s="309" t="s">
        <v>397</v>
      </c>
      <c r="H51" s="124" t="s">
        <v>397</v>
      </c>
      <c r="I51" s="325" t="s">
        <v>397</v>
      </c>
      <c r="AE51" s="127"/>
    </row>
    <row r="52" spans="1:31" ht="41.4" hidden="1" x14ac:dyDescent="0.3">
      <c r="A52" s="324" t="s">
        <v>544</v>
      </c>
      <c r="B52" s="308" t="s">
        <v>392</v>
      </c>
      <c r="C52" s="308" t="s">
        <v>545</v>
      </c>
      <c r="D52" s="308" t="s">
        <v>546</v>
      </c>
      <c r="E52" s="123" t="s">
        <v>547</v>
      </c>
      <c r="F52" s="309" t="s">
        <v>396</v>
      </c>
      <c r="G52" s="309" t="s">
        <v>397</v>
      </c>
      <c r="H52" s="124" t="s">
        <v>397</v>
      </c>
      <c r="I52" s="325" t="s">
        <v>397</v>
      </c>
    </row>
    <row r="53" spans="1:31" ht="55.2" hidden="1" x14ac:dyDescent="0.3">
      <c r="A53" s="324" t="s">
        <v>198</v>
      </c>
      <c r="B53" s="308" t="s">
        <v>423</v>
      </c>
      <c r="C53" s="308" t="s">
        <v>548</v>
      </c>
      <c r="D53" s="308" t="s">
        <v>549</v>
      </c>
      <c r="E53" s="123" t="s">
        <v>550</v>
      </c>
      <c r="F53" s="309" t="s">
        <v>396</v>
      </c>
      <c r="G53" s="309" t="s">
        <v>397</v>
      </c>
      <c r="H53" s="124" t="s">
        <v>397</v>
      </c>
      <c r="I53" s="325" t="s">
        <v>397</v>
      </c>
    </row>
    <row r="54" spans="1:31" ht="55.2" hidden="1" x14ac:dyDescent="0.3">
      <c r="A54" s="324" t="s">
        <v>551</v>
      </c>
      <c r="B54" s="308" t="s">
        <v>423</v>
      </c>
      <c r="C54" s="308" t="s">
        <v>552</v>
      </c>
      <c r="D54" s="308" t="s">
        <v>553</v>
      </c>
      <c r="E54" s="123" t="s">
        <v>554</v>
      </c>
      <c r="F54" s="309" t="s">
        <v>396</v>
      </c>
      <c r="G54" s="309" t="s">
        <v>397</v>
      </c>
      <c r="H54" s="124" t="s">
        <v>397</v>
      </c>
      <c r="I54" s="325" t="s">
        <v>397</v>
      </c>
    </row>
    <row r="55" spans="1:31" ht="41.4" hidden="1" x14ac:dyDescent="0.3">
      <c r="A55" s="324" t="s">
        <v>555</v>
      </c>
      <c r="B55" s="308" t="s">
        <v>408</v>
      </c>
      <c r="C55" s="308" t="s">
        <v>505</v>
      </c>
      <c r="D55" s="308" t="s">
        <v>556</v>
      </c>
      <c r="E55" s="123" t="s">
        <v>557</v>
      </c>
      <c r="F55" s="309" t="s">
        <v>396</v>
      </c>
      <c r="G55" s="309" t="s">
        <v>397</v>
      </c>
      <c r="H55" s="124" t="s">
        <v>397</v>
      </c>
      <c r="I55" s="325" t="s">
        <v>397</v>
      </c>
    </row>
    <row r="56" spans="1:31" ht="55.2" hidden="1" x14ac:dyDescent="0.3">
      <c r="A56" s="324" t="s">
        <v>204</v>
      </c>
      <c r="B56" s="308" t="s">
        <v>423</v>
      </c>
      <c r="C56" s="308" t="s">
        <v>558</v>
      </c>
      <c r="D56" s="308" t="s">
        <v>559</v>
      </c>
      <c r="E56" s="123" t="s">
        <v>560</v>
      </c>
      <c r="F56" s="309" t="s">
        <v>396</v>
      </c>
      <c r="G56" s="309" t="s">
        <v>397</v>
      </c>
      <c r="H56" s="124" t="s">
        <v>397</v>
      </c>
      <c r="I56" s="325" t="s">
        <v>397</v>
      </c>
    </row>
    <row r="57" spans="1:31" ht="96.6" hidden="1" x14ac:dyDescent="0.3">
      <c r="A57" s="324" t="s">
        <v>207</v>
      </c>
      <c r="B57" s="308" t="s">
        <v>423</v>
      </c>
      <c r="C57" s="308" t="s">
        <v>561</v>
      </c>
      <c r="D57" s="308" t="s">
        <v>562</v>
      </c>
      <c r="E57" s="123" t="s">
        <v>563</v>
      </c>
      <c r="F57" s="309" t="s">
        <v>396</v>
      </c>
      <c r="G57" s="309" t="s">
        <v>397</v>
      </c>
      <c r="H57" s="124" t="s">
        <v>397</v>
      </c>
      <c r="I57" s="325" t="s">
        <v>397</v>
      </c>
    </row>
    <row r="58" spans="1:31" ht="55.2" hidden="1" x14ac:dyDescent="0.3">
      <c r="A58" s="324" t="s">
        <v>210</v>
      </c>
      <c r="B58" s="308" t="s">
        <v>423</v>
      </c>
      <c r="C58" s="308" t="s">
        <v>564</v>
      </c>
      <c r="D58" s="308" t="s">
        <v>565</v>
      </c>
      <c r="E58" s="123" t="s">
        <v>566</v>
      </c>
      <c r="F58" s="309" t="s">
        <v>396</v>
      </c>
      <c r="G58" s="309" t="s">
        <v>397</v>
      </c>
      <c r="H58" s="124" t="s">
        <v>397</v>
      </c>
      <c r="I58" s="325" t="s">
        <v>397</v>
      </c>
    </row>
    <row r="59" spans="1:31" ht="55.2" x14ac:dyDescent="0.3">
      <c r="A59" s="324" t="s">
        <v>567</v>
      </c>
      <c r="B59" s="308" t="s">
        <v>423</v>
      </c>
      <c r="C59" s="308" t="s">
        <v>568</v>
      </c>
      <c r="D59" s="308" t="s">
        <v>569</v>
      </c>
      <c r="E59" s="123" t="s">
        <v>570</v>
      </c>
      <c r="F59" s="309" t="s">
        <v>396</v>
      </c>
      <c r="G59" s="309" t="s">
        <v>397</v>
      </c>
      <c r="H59" s="124" t="s">
        <v>397</v>
      </c>
      <c r="I59" s="325" t="s">
        <v>397</v>
      </c>
    </row>
    <row r="60" spans="1:31" ht="69" x14ac:dyDescent="0.3">
      <c r="A60" s="324" t="s">
        <v>571</v>
      </c>
      <c r="B60" s="308" t="s">
        <v>423</v>
      </c>
      <c r="C60" s="308" t="s">
        <v>572</v>
      </c>
      <c r="D60" s="308" t="s">
        <v>573</v>
      </c>
      <c r="E60" s="123" t="s">
        <v>574</v>
      </c>
      <c r="F60" s="309" t="s">
        <v>396</v>
      </c>
      <c r="G60" s="309" t="s">
        <v>397</v>
      </c>
      <c r="H60" s="124" t="s">
        <v>397</v>
      </c>
      <c r="I60" s="325" t="s">
        <v>397</v>
      </c>
    </row>
    <row r="61" spans="1:31" ht="41.4" x14ac:dyDescent="0.3">
      <c r="A61" s="324" t="s">
        <v>575</v>
      </c>
      <c r="B61" s="308" t="s">
        <v>392</v>
      </c>
      <c r="C61" s="308" t="s">
        <v>576</v>
      </c>
      <c r="D61" s="308" t="s">
        <v>577</v>
      </c>
      <c r="E61" s="123" t="s">
        <v>578</v>
      </c>
      <c r="F61" s="309" t="s">
        <v>396</v>
      </c>
      <c r="G61" s="309" t="s">
        <v>397</v>
      </c>
      <c r="H61" s="124" t="s">
        <v>397</v>
      </c>
      <c r="I61" s="325" t="s">
        <v>397</v>
      </c>
    </row>
    <row r="62" spans="1:31" ht="96.6" x14ac:dyDescent="0.3">
      <c r="A62" s="324" t="s">
        <v>222</v>
      </c>
      <c r="B62" s="308" t="s">
        <v>423</v>
      </c>
      <c r="C62" s="308" t="s">
        <v>579</v>
      </c>
      <c r="D62" s="308" t="s">
        <v>580</v>
      </c>
      <c r="E62" s="123" t="s">
        <v>581</v>
      </c>
      <c r="F62" s="309" t="s">
        <v>396</v>
      </c>
      <c r="G62" s="309" t="s">
        <v>397</v>
      </c>
      <c r="H62" s="124" t="s">
        <v>397</v>
      </c>
      <c r="I62" s="325" t="s">
        <v>397</v>
      </c>
    </row>
    <row r="63" spans="1:31" ht="55.2" x14ac:dyDescent="0.3">
      <c r="A63" s="324" t="s">
        <v>582</v>
      </c>
      <c r="B63" s="308" t="s">
        <v>423</v>
      </c>
      <c r="C63" s="308" t="s">
        <v>583</v>
      </c>
      <c r="D63" s="308" t="s">
        <v>584</v>
      </c>
      <c r="E63" s="123" t="s">
        <v>585</v>
      </c>
      <c r="F63" s="309" t="s">
        <v>396</v>
      </c>
      <c r="G63" s="309" t="s">
        <v>397</v>
      </c>
      <c r="H63" s="124" t="s">
        <v>397</v>
      </c>
      <c r="I63" s="325" t="s">
        <v>397</v>
      </c>
    </row>
    <row r="64" spans="1:31" ht="69" x14ac:dyDescent="0.3">
      <c r="A64" s="324" t="s">
        <v>586</v>
      </c>
      <c r="B64" s="308" t="s">
        <v>408</v>
      </c>
      <c r="C64" s="308" t="s">
        <v>587</v>
      </c>
      <c r="D64" s="308" t="s">
        <v>588</v>
      </c>
      <c r="E64" s="123" t="s">
        <v>589</v>
      </c>
      <c r="F64" s="309" t="s">
        <v>396</v>
      </c>
      <c r="G64" s="309" t="s">
        <v>397</v>
      </c>
      <c r="H64" s="124" t="s">
        <v>397</v>
      </c>
      <c r="I64" s="325" t="s">
        <v>397</v>
      </c>
    </row>
    <row r="65" spans="1:9" ht="41.4" x14ac:dyDescent="0.3">
      <c r="A65" s="324" t="s">
        <v>590</v>
      </c>
      <c r="B65" s="308" t="s">
        <v>392</v>
      </c>
      <c r="C65" s="308" t="s">
        <v>591</v>
      </c>
      <c r="D65" s="308" t="s">
        <v>592</v>
      </c>
      <c r="E65" s="123" t="s">
        <v>593</v>
      </c>
      <c r="F65" s="309" t="s">
        <v>396</v>
      </c>
      <c r="G65" s="309" t="s">
        <v>397</v>
      </c>
      <c r="H65" s="124" t="s">
        <v>397</v>
      </c>
      <c r="I65" s="325" t="s">
        <v>397</v>
      </c>
    </row>
    <row r="66" spans="1:9" ht="41.4" x14ac:dyDescent="0.3">
      <c r="A66" s="324" t="s">
        <v>594</v>
      </c>
      <c r="B66" s="308" t="s">
        <v>392</v>
      </c>
      <c r="C66" s="308" t="s">
        <v>595</v>
      </c>
      <c r="D66" s="308" t="s">
        <v>596</v>
      </c>
      <c r="E66" s="123" t="s">
        <v>597</v>
      </c>
      <c r="F66" s="309" t="s">
        <v>396</v>
      </c>
      <c r="G66" s="309" t="s">
        <v>397</v>
      </c>
      <c r="H66" s="124" t="s">
        <v>397</v>
      </c>
      <c r="I66" s="325" t="s">
        <v>397</v>
      </c>
    </row>
    <row r="67" spans="1:9" ht="41.4" x14ac:dyDescent="0.3">
      <c r="A67" s="324" t="s">
        <v>598</v>
      </c>
      <c r="B67" s="308" t="s">
        <v>392</v>
      </c>
      <c r="C67" s="308" t="s">
        <v>599</v>
      </c>
      <c r="D67" s="308" t="s">
        <v>600</v>
      </c>
      <c r="E67" s="123" t="s">
        <v>601</v>
      </c>
      <c r="F67" s="309" t="s">
        <v>396</v>
      </c>
      <c r="G67" s="309" t="s">
        <v>397</v>
      </c>
      <c r="H67" s="124" t="s">
        <v>397</v>
      </c>
      <c r="I67" s="325" t="s">
        <v>397</v>
      </c>
    </row>
    <row r="68" spans="1:9" ht="41.4" x14ac:dyDescent="0.3">
      <c r="A68" s="324" t="s">
        <v>602</v>
      </c>
      <c r="B68" s="308" t="s">
        <v>392</v>
      </c>
      <c r="C68" s="308" t="s">
        <v>599</v>
      </c>
      <c r="D68" s="308" t="s">
        <v>603</v>
      </c>
      <c r="E68" s="123" t="s">
        <v>604</v>
      </c>
      <c r="F68" s="309" t="s">
        <v>396</v>
      </c>
      <c r="G68" s="309" t="s">
        <v>397</v>
      </c>
      <c r="H68" s="124" t="s">
        <v>397</v>
      </c>
      <c r="I68" s="325" t="s">
        <v>397</v>
      </c>
    </row>
    <row r="69" spans="1:9" ht="41.4" x14ac:dyDescent="0.3">
      <c r="A69" s="324" t="s">
        <v>237</v>
      </c>
      <c r="B69" s="308" t="s">
        <v>392</v>
      </c>
      <c r="C69" s="308" t="s">
        <v>599</v>
      </c>
      <c r="D69" s="308" t="s">
        <v>605</v>
      </c>
      <c r="E69" s="123" t="s">
        <v>606</v>
      </c>
      <c r="F69" s="309" t="s">
        <v>396</v>
      </c>
      <c r="G69" s="309" t="s">
        <v>397</v>
      </c>
      <c r="H69" s="124" t="s">
        <v>397</v>
      </c>
      <c r="I69" s="325" t="s">
        <v>397</v>
      </c>
    </row>
    <row r="70" spans="1:9" ht="55.2" x14ac:dyDescent="0.3">
      <c r="A70" s="324" t="s">
        <v>607</v>
      </c>
      <c r="B70" s="308" t="s">
        <v>392</v>
      </c>
      <c r="C70" s="308" t="s">
        <v>599</v>
      </c>
      <c r="D70" s="308" t="s">
        <v>608</v>
      </c>
      <c r="E70" s="123" t="s">
        <v>609</v>
      </c>
      <c r="F70" s="309" t="s">
        <v>396</v>
      </c>
      <c r="G70" s="309" t="s">
        <v>397</v>
      </c>
      <c r="H70" s="124" t="s">
        <v>397</v>
      </c>
      <c r="I70" s="325" t="s">
        <v>397</v>
      </c>
    </row>
    <row r="71" spans="1:9" ht="55.2" x14ac:dyDescent="0.3">
      <c r="A71" s="324" t="s">
        <v>610</v>
      </c>
      <c r="B71" s="308" t="s">
        <v>392</v>
      </c>
      <c r="C71" s="308" t="s">
        <v>599</v>
      </c>
      <c r="D71" s="308" t="s">
        <v>611</v>
      </c>
      <c r="E71" s="123" t="s">
        <v>612</v>
      </c>
      <c r="F71" s="309" t="s">
        <v>396</v>
      </c>
      <c r="G71" s="309" t="s">
        <v>397</v>
      </c>
      <c r="H71" s="124" t="s">
        <v>397</v>
      </c>
      <c r="I71" s="325" t="s">
        <v>397</v>
      </c>
    </row>
    <row r="72" spans="1:9" ht="41.4" x14ac:dyDescent="0.3">
      <c r="A72" s="324" t="s">
        <v>246</v>
      </c>
      <c r="B72" s="308" t="s">
        <v>392</v>
      </c>
      <c r="C72" s="308" t="s">
        <v>613</v>
      </c>
      <c r="D72" s="308" t="s">
        <v>614</v>
      </c>
      <c r="E72" s="123" t="s">
        <v>615</v>
      </c>
      <c r="F72" s="309" t="s">
        <v>396</v>
      </c>
      <c r="G72" s="309" t="s">
        <v>397</v>
      </c>
      <c r="H72" s="124" t="s">
        <v>397</v>
      </c>
      <c r="I72" s="325" t="s">
        <v>397</v>
      </c>
    </row>
    <row r="73" spans="1:9" ht="110.4" hidden="1" x14ac:dyDescent="0.3">
      <c r="A73" s="324" t="s">
        <v>616</v>
      </c>
      <c r="B73" s="308" t="s">
        <v>423</v>
      </c>
      <c r="C73" s="308" t="s">
        <v>617</v>
      </c>
      <c r="D73" s="308" t="s">
        <v>618</v>
      </c>
      <c r="E73" s="123" t="s">
        <v>619</v>
      </c>
      <c r="F73" s="309" t="s">
        <v>396</v>
      </c>
      <c r="G73" s="309" t="s">
        <v>397</v>
      </c>
      <c r="H73" s="124" t="s">
        <v>397</v>
      </c>
      <c r="I73" s="325" t="s">
        <v>397</v>
      </c>
    </row>
    <row r="74" spans="1:9" ht="69" hidden="1" x14ac:dyDescent="0.3">
      <c r="A74" s="324" t="s">
        <v>620</v>
      </c>
      <c r="B74" s="308" t="s">
        <v>392</v>
      </c>
      <c r="C74" s="308" t="s">
        <v>621</v>
      </c>
      <c r="D74" s="308" t="s">
        <v>622</v>
      </c>
      <c r="E74" s="123" t="s">
        <v>623</v>
      </c>
      <c r="F74" s="309" t="s">
        <v>396</v>
      </c>
      <c r="G74" s="309" t="s">
        <v>397</v>
      </c>
      <c r="H74" s="124" t="s">
        <v>397</v>
      </c>
      <c r="I74" s="325" t="s">
        <v>397</v>
      </c>
    </row>
    <row r="75" spans="1:9" ht="151.80000000000001" hidden="1" x14ac:dyDescent="0.3">
      <c r="A75" s="324" t="s">
        <v>256</v>
      </c>
      <c r="B75" s="308" t="s">
        <v>392</v>
      </c>
      <c r="C75" s="308" t="s">
        <v>624</v>
      </c>
      <c r="D75" s="308" t="s">
        <v>625</v>
      </c>
      <c r="E75" s="123" t="s">
        <v>626</v>
      </c>
      <c r="F75" s="309" t="s">
        <v>396</v>
      </c>
      <c r="G75" s="309" t="s">
        <v>397</v>
      </c>
      <c r="H75" s="124" t="s">
        <v>397</v>
      </c>
      <c r="I75" s="325" t="s">
        <v>397</v>
      </c>
    </row>
    <row r="76" spans="1:9" x14ac:dyDescent="0.3">
      <c r="A76" s="324"/>
    </row>
    <row r="77" spans="1:9" ht="14.4" thickBot="1" x14ac:dyDescent="0.35">
      <c r="A77" s="326"/>
    </row>
    <row r="78" spans="1:9" x14ac:dyDescent="0.3">
      <c r="A78" s="324"/>
    </row>
    <row r="79" spans="1:9" x14ac:dyDescent="0.3">
      <c r="A79" s="324"/>
    </row>
    <row r="80" spans="1:9" x14ac:dyDescent="0.3">
      <c r="A80" s="324"/>
    </row>
  </sheetData>
  <sheetProtection algorithmName="SHA-512" hashValue="o+LCwYPk6MRx1CLz3tZrItMQitMXTbBro0cS34LvxJfO4IDThrbkGSRGUrEXLRGsZnVhv0KykDNqVpTofagdpw==" saltValue="NGlAiiz+PascTNDarrr4Tg==" spinCount="100000" sheet="1" objects="1" scenarios="1" autoFilter="0"/>
  <autoFilter ref="A7:I75" xr:uid="{00000000-0009-0000-0000-000003000000}">
    <filterColumn colId="0">
      <filters>
        <filter val="R10GIP"/>
        <filter val="R11GIP"/>
        <filter val="R12GIP"/>
        <filter val="R13GIP"/>
        <filter val="R14GIP"/>
        <filter val="R1GIP"/>
        <filter val="R2GIP"/>
        <filter val="R3GIP"/>
        <filter val="R4GIP"/>
        <filter val="R5GIP"/>
        <filter val="R6GIP"/>
        <filter val="R7GIP"/>
        <filter val="R8GIP"/>
        <filter val="R9GIP"/>
      </filters>
    </filterColumn>
  </autoFilter>
  <mergeCells count="5">
    <mergeCell ref="F6:G6"/>
    <mergeCell ref="B3:I3"/>
    <mergeCell ref="B4:I4"/>
    <mergeCell ref="A1:B1"/>
    <mergeCell ref="C1:H1"/>
  </mergeCells>
  <phoneticPr fontId="61" type="noConversion"/>
  <dataValidations count="2">
    <dataValidation type="list" allowBlank="1" showInputMessage="1" showErrorMessage="1" sqref="F8" xr:uid="{00000000-0002-0000-0300-000000000000}">
      <formula1>Tipo</formula1>
    </dataValidation>
    <dataValidation type="list" allowBlank="1" showInputMessage="1" showErrorMessage="1" sqref="B8:B75" xr:uid="{CAD38817-4F81-488B-81F4-0FB02971F2BA}">
      <formula1>"Posibilidad de Afectación Económica, Posibilidad de Afectación Reputacional, Posibilidad de Afectación Económica y Reputacional"</formula1>
    </dataValidation>
  </dataValidations>
  <printOptions horizontalCentered="1"/>
  <pageMargins left="0.31496062992125984" right="0.27559055118110237" top="0.23622047244094491" bottom="0.15748031496062992" header="0" footer="0"/>
  <pageSetup paperSize="5" scale="58" orientation="landscape" r:id="rId1"/>
  <headerFooter alignWithMargins="0">
    <oddFooter>&amp;R&amp;G</oddFooter>
  </headerFooter>
  <drawing r:id="rId2"/>
  <legacy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pageSetUpPr fitToPage="1"/>
  </sheetPr>
  <dimension ref="A1:F18"/>
  <sheetViews>
    <sheetView showGridLines="0" view="pageBreakPreview" zoomScale="90" zoomScaleNormal="100" zoomScaleSheetLayoutView="90" workbookViewId="0">
      <selection activeCell="F2" sqref="F2"/>
    </sheetView>
  </sheetViews>
  <sheetFormatPr baseColWidth="10" defaultColWidth="11.44140625" defaultRowHeight="13.2" x14ac:dyDescent="0.25"/>
  <cols>
    <col min="1" max="6" width="25.6640625" style="129" customWidth="1"/>
    <col min="7" max="16384" width="11.44140625" style="129"/>
  </cols>
  <sheetData>
    <row r="1" spans="1:6" ht="99.75" customHeight="1" thickBot="1" x14ac:dyDescent="0.35">
      <c r="A1" s="328"/>
      <c r="B1" s="766" t="s">
        <v>258</v>
      </c>
      <c r="C1" s="766"/>
      <c r="D1" s="766"/>
      <c r="E1" s="766"/>
      <c r="F1" s="329" t="s">
        <v>627</v>
      </c>
    </row>
    <row r="2" spans="1:6" ht="19.5" customHeight="1" x14ac:dyDescent="0.25">
      <c r="A2" s="128"/>
      <c r="B2" s="140"/>
      <c r="C2" s="140"/>
      <c r="D2" s="140"/>
      <c r="E2" s="140"/>
      <c r="F2" s="327"/>
    </row>
    <row r="3" spans="1:6" ht="19.5" customHeight="1" thickBot="1" x14ac:dyDescent="0.3">
      <c r="A3" s="770" t="s">
        <v>628</v>
      </c>
      <c r="B3" s="771"/>
      <c r="C3" s="771"/>
      <c r="D3" s="771"/>
      <c r="E3" s="771"/>
      <c r="F3" s="772"/>
    </row>
    <row r="4" spans="1:6" ht="13.8" thickBot="1" x14ac:dyDescent="0.3">
      <c r="A4" s="130" t="s">
        <v>629</v>
      </c>
      <c r="B4" s="773" t="s">
        <v>630</v>
      </c>
      <c r="C4" s="774"/>
      <c r="D4" s="774"/>
      <c r="E4" s="774"/>
      <c r="F4" s="775"/>
    </row>
    <row r="5" spans="1:6" ht="13.8" thickBot="1" x14ac:dyDescent="0.3">
      <c r="A5" s="130" t="s">
        <v>631</v>
      </c>
      <c r="B5" s="773" t="s">
        <v>630</v>
      </c>
      <c r="C5" s="774"/>
      <c r="D5" s="774"/>
      <c r="E5" s="774"/>
      <c r="F5" s="775"/>
    </row>
    <row r="6" spans="1:6" ht="13.8" thickBot="1" x14ac:dyDescent="0.3">
      <c r="A6" s="768" t="s">
        <v>632</v>
      </c>
      <c r="B6" s="769"/>
      <c r="C6" s="768" t="s">
        <v>633</v>
      </c>
      <c r="D6" s="769"/>
      <c r="E6" s="768" t="s">
        <v>634</v>
      </c>
      <c r="F6" s="769"/>
    </row>
    <row r="7" spans="1:6" ht="13.8" thickBot="1" x14ac:dyDescent="0.3">
      <c r="A7" s="776" t="s">
        <v>635</v>
      </c>
      <c r="B7" s="777"/>
      <c r="C7" s="776" t="s">
        <v>636</v>
      </c>
      <c r="D7" s="777"/>
      <c r="E7" s="776" t="s">
        <v>637</v>
      </c>
      <c r="F7" s="777"/>
    </row>
    <row r="8" spans="1:6" ht="81" customHeight="1" x14ac:dyDescent="0.25">
      <c r="A8" s="778" t="s">
        <v>638</v>
      </c>
      <c r="B8" s="778"/>
      <c r="C8" s="778" t="s">
        <v>630</v>
      </c>
      <c r="D8" s="778"/>
      <c r="E8" s="778" t="s">
        <v>630</v>
      </c>
      <c r="F8" s="778"/>
    </row>
    <row r="9" spans="1:6" ht="81" customHeight="1" x14ac:dyDescent="0.25">
      <c r="A9" s="778" t="s">
        <v>638</v>
      </c>
      <c r="B9" s="778"/>
      <c r="C9" s="778" t="s">
        <v>630</v>
      </c>
      <c r="D9" s="778"/>
      <c r="E9" s="778" t="s">
        <v>630</v>
      </c>
      <c r="F9" s="778"/>
    </row>
    <row r="10" spans="1:6" ht="81" customHeight="1" x14ac:dyDescent="0.25">
      <c r="A10" s="778" t="s">
        <v>638</v>
      </c>
      <c r="B10" s="778"/>
      <c r="C10" s="778" t="s">
        <v>630</v>
      </c>
      <c r="D10" s="778"/>
      <c r="E10" s="778" t="s">
        <v>630</v>
      </c>
      <c r="F10" s="778"/>
    </row>
    <row r="11" spans="1:6" ht="81" customHeight="1" x14ac:dyDescent="0.25">
      <c r="A11" s="778" t="s">
        <v>638</v>
      </c>
      <c r="B11" s="778"/>
      <c r="C11" s="778" t="s">
        <v>630</v>
      </c>
      <c r="D11" s="778"/>
      <c r="E11" s="778" t="s">
        <v>630</v>
      </c>
      <c r="F11" s="778"/>
    </row>
    <row r="12" spans="1:6" ht="81" customHeight="1" x14ac:dyDescent="0.25">
      <c r="A12" s="778" t="s">
        <v>638</v>
      </c>
      <c r="B12" s="778"/>
      <c r="C12" s="778" t="s">
        <v>630</v>
      </c>
      <c r="D12" s="778"/>
      <c r="E12" s="778" t="s">
        <v>630</v>
      </c>
      <c r="F12" s="778"/>
    </row>
    <row r="13" spans="1:6" ht="81" customHeight="1" x14ac:dyDescent="0.25">
      <c r="A13" s="778" t="s">
        <v>638</v>
      </c>
      <c r="B13" s="778"/>
      <c r="C13" s="778" t="s">
        <v>630</v>
      </c>
      <c r="D13" s="778"/>
      <c r="E13" s="778" t="s">
        <v>630</v>
      </c>
      <c r="F13" s="778"/>
    </row>
    <row r="14" spans="1:6" ht="81" customHeight="1" x14ac:dyDescent="0.25">
      <c r="A14" s="778" t="s">
        <v>638</v>
      </c>
      <c r="B14" s="778"/>
      <c r="C14" s="778" t="s">
        <v>630</v>
      </c>
      <c r="D14" s="778"/>
      <c r="E14" s="778" t="s">
        <v>630</v>
      </c>
      <c r="F14" s="778"/>
    </row>
    <row r="15" spans="1:6" ht="81" customHeight="1" x14ac:dyDescent="0.25">
      <c r="A15" s="778" t="s">
        <v>638</v>
      </c>
      <c r="B15" s="778"/>
      <c r="C15" s="778" t="s">
        <v>630</v>
      </c>
      <c r="D15" s="778"/>
      <c r="E15" s="778" t="s">
        <v>630</v>
      </c>
      <c r="F15" s="778"/>
    </row>
    <row r="16" spans="1:6" ht="81" customHeight="1" x14ac:dyDescent="0.25">
      <c r="A16" s="778" t="s">
        <v>638</v>
      </c>
      <c r="B16" s="778"/>
      <c r="C16" s="778" t="s">
        <v>630</v>
      </c>
      <c r="D16" s="778"/>
      <c r="E16" s="778" t="s">
        <v>630</v>
      </c>
      <c r="F16" s="778"/>
    </row>
    <row r="17" spans="1:6" ht="81" customHeight="1" x14ac:dyDescent="0.25">
      <c r="A17" s="778" t="s">
        <v>638</v>
      </c>
      <c r="B17" s="778"/>
      <c r="C17" s="778" t="s">
        <v>630</v>
      </c>
      <c r="D17" s="778"/>
      <c r="E17" s="778" t="s">
        <v>630</v>
      </c>
      <c r="F17" s="778"/>
    </row>
    <row r="18" spans="1:6" ht="81" customHeight="1" x14ac:dyDescent="0.25">
      <c r="A18" s="778" t="s">
        <v>638</v>
      </c>
      <c r="B18" s="778"/>
      <c r="C18" s="778" t="s">
        <v>630</v>
      </c>
      <c r="D18" s="778"/>
      <c r="E18" s="778" t="s">
        <v>630</v>
      </c>
      <c r="F18" s="778"/>
    </row>
  </sheetData>
  <mergeCells count="43">
    <mergeCell ref="A17:B17"/>
    <mergeCell ref="C17:D17"/>
    <mergeCell ref="E17:F17"/>
    <mergeCell ref="A18:B18"/>
    <mergeCell ref="C18:D18"/>
    <mergeCell ref="E18:F18"/>
    <mergeCell ref="A15:B15"/>
    <mergeCell ref="C15:D15"/>
    <mergeCell ref="E15:F15"/>
    <mergeCell ref="A16:B16"/>
    <mergeCell ref="C16:D16"/>
    <mergeCell ref="E16:F16"/>
    <mergeCell ref="A13:B13"/>
    <mergeCell ref="C13:D13"/>
    <mergeCell ref="E13:F13"/>
    <mergeCell ref="A14:B14"/>
    <mergeCell ref="C14:D14"/>
    <mergeCell ref="E14:F14"/>
    <mergeCell ref="A11:B11"/>
    <mergeCell ref="C11:D11"/>
    <mergeCell ref="E11:F11"/>
    <mergeCell ref="A12:B12"/>
    <mergeCell ref="C12:D12"/>
    <mergeCell ref="E12:F12"/>
    <mergeCell ref="A9:B9"/>
    <mergeCell ref="C9:D9"/>
    <mergeCell ref="E9:F9"/>
    <mergeCell ref="A10:B10"/>
    <mergeCell ref="C10:D10"/>
    <mergeCell ref="E10:F10"/>
    <mergeCell ref="A7:B7"/>
    <mergeCell ref="C7:D7"/>
    <mergeCell ref="E7:F7"/>
    <mergeCell ref="A8:B8"/>
    <mergeCell ref="C8:D8"/>
    <mergeCell ref="E8:F8"/>
    <mergeCell ref="B1:E1"/>
    <mergeCell ref="A6:B6"/>
    <mergeCell ref="C6:D6"/>
    <mergeCell ref="E6:F6"/>
    <mergeCell ref="A3:F3"/>
    <mergeCell ref="B4:F4"/>
    <mergeCell ref="B5:F5"/>
  </mergeCells>
  <pageMargins left="0.70866141732283472" right="0.70866141732283472" top="0.74803149606299213" bottom="0.74803149606299213" header="0.31496062992125984" footer="0.31496062992125984"/>
  <pageSetup paperSize="9" scale="56" orientation="portrait" r:id="rId1"/>
  <headerFooter>
    <oddFooter>&amp;R&amp;G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74"/>
  <sheetViews>
    <sheetView showGridLines="0" view="pageBreakPreview" zoomScale="60" zoomScaleNormal="55" workbookViewId="0">
      <pane ySplit="6" topLeftCell="A73" activePane="bottomLeft" state="frozen"/>
      <selection pane="bottomLeft" activeCell="G87" sqref="G87"/>
    </sheetView>
  </sheetViews>
  <sheetFormatPr baseColWidth="10" defaultColWidth="14.33203125" defaultRowHeight="13.8" x14ac:dyDescent="0.3"/>
  <cols>
    <col min="1" max="1" width="15.44140625" style="119" customWidth="1"/>
    <col min="2" max="2" width="29.33203125" style="134" customWidth="1"/>
    <col min="3" max="3" width="15.44140625" style="134" customWidth="1"/>
    <col min="4" max="4" width="21.109375" style="119" customWidth="1"/>
    <col min="5" max="5" width="16.88671875" style="189" customWidth="1"/>
    <col min="6" max="6" width="16.109375" style="119" customWidth="1"/>
    <col min="7" max="7" width="13.44140625" style="189" customWidth="1"/>
    <col min="8" max="8" width="11.109375" style="189" customWidth="1"/>
    <col min="9" max="9" width="10.44140625" style="189" customWidth="1"/>
    <col min="10" max="10" width="22.6640625" style="189" customWidth="1"/>
    <col min="11" max="11" width="12.44140625" style="189" customWidth="1"/>
    <col min="12" max="12" width="10.109375" style="189" customWidth="1"/>
    <col min="13" max="13" width="9.6640625" style="190" customWidth="1"/>
    <col min="14" max="14" width="11" style="190" bestFit="1" customWidth="1"/>
    <col min="15" max="15" width="23.109375" style="119" customWidth="1"/>
    <col min="16" max="16" width="21.6640625" style="119" customWidth="1"/>
    <col min="17" max="17" width="32.88671875" style="119" customWidth="1"/>
    <col min="18" max="18" width="9.44140625" style="134" customWidth="1"/>
    <col min="19" max="19" width="9.88671875" style="134" customWidth="1"/>
    <col min="20" max="20" width="17.88671875" style="119" customWidth="1"/>
    <col min="21" max="21" width="5.44140625" style="119" customWidth="1"/>
    <col min="22" max="22" width="14.109375" style="119" bestFit="1" customWidth="1"/>
    <col min="23" max="23" width="14.88671875" style="119" bestFit="1" customWidth="1"/>
    <col min="24" max="24" width="27.44140625" style="119" customWidth="1"/>
    <col min="25" max="25" width="54.44140625" style="119" customWidth="1"/>
    <col min="26" max="29" width="24.109375" style="119" customWidth="1"/>
    <col min="30" max="256" width="11.44140625" style="119" customWidth="1"/>
    <col min="257" max="257" width="12.6640625" style="119" customWidth="1"/>
    <col min="258" max="258" width="47" style="119" customWidth="1"/>
    <col min="259" max="259" width="35" style="119" customWidth="1"/>
    <col min="260" max="16384" width="14.33203125" style="119"/>
  </cols>
  <sheetData>
    <row r="1" spans="1:25" ht="106.5" customHeight="1" thickBot="1" x14ac:dyDescent="0.35">
      <c r="A1" s="779"/>
      <c r="B1" s="780"/>
      <c r="C1" s="766" t="s">
        <v>258</v>
      </c>
      <c r="D1" s="766"/>
      <c r="E1" s="766"/>
      <c r="F1" s="766"/>
      <c r="G1" s="766"/>
      <c r="H1" s="766"/>
      <c r="I1" s="766"/>
      <c r="J1" s="766"/>
      <c r="K1" s="766"/>
      <c r="L1" s="766"/>
      <c r="M1" s="781" t="s">
        <v>1</v>
      </c>
      <c r="N1" s="782"/>
      <c r="O1" s="132"/>
      <c r="P1" s="133"/>
      <c r="Q1" s="133"/>
      <c r="R1" s="119"/>
      <c r="S1" s="119"/>
      <c r="U1" s="134"/>
      <c r="V1" s="134"/>
    </row>
    <row r="2" spans="1:25" s="116" customFormat="1" ht="15.6" thickBot="1" x14ac:dyDescent="0.3">
      <c r="A2" s="131"/>
      <c r="B2" s="136"/>
      <c r="C2" s="68"/>
      <c r="D2" s="137"/>
      <c r="E2" s="132"/>
      <c r="G2" s="138"/>
      <c r="H2" s="139"/>
      <c r="I2" s="132"/>
      <c r="J2" s="132"/>
      <c r="K2" s="132"/>
      <c r="L2" s="132"/>
      <c r="M2" s="133"/>
      <c r="N2" s="133"/>
      <c r="R2" s="135"/>
      <c r="S2" s="135"/>
    </row>
    <row r="3" spans="1:25" s="116" customFormat="1" ht="14.4" thickBot="1" x14ac:dyDescent="0.3">
      <c r="A3" s="311" t="s">
        <v>380</v>
      </c>
      <c r="B3" s="786" t="str">
        <f>+IF('2 CONTEXTO E IDENTIFICACIÓN'!$B$3="","",'2 CONTEXTO E IDENTIFICACIÓN'!$B$3)</f>
        <v>CONSOLIDADO DE PROCESOS DE LA SDSCJ</v>
      </c>
      <c r="C3" s="786"/>
      <c r="D3" s="786"/>
      <c r="E3" s="332"/>
      <c r="F3" s="332"/>
      <c r="G3" s="333"/>
      <c r="H3" s="333"/>
      <c r="I3" s="333"/>
      <c r="J3" s="333"/>
      <c r="K3" s="333"/>
      <c r="L3" s="333"/>
      <c r="M3" s="333"/>
      <c r="N3" s="334"/>
      <c r="R3" s="135"/>
      <c r="S3" s="135"/>
    </row>
    <row r="4" spans="1:25" s="116" customFormat="1" ht="14.4" thickBot="1" x14ac:dyDescent="0.3">
      <c r="A4" s="335"/>
      <c r="B4" s="141"/>
      <c r="C4" s="336"/>
      <c r="D4" s="336"/>
      <c r="E4" s="140"/>
      <c r="F4" s="140"/>
      <c r="G4" s="787" t="s">
        <v>639</v>
      </c>
      <c r="H4" s="788"/>
      <c r="I4" s="788"/>
      <c r="J4" s="788"/>
      <c r="K4" s="788"/>
      <c r="L4" s="788"/>
      <c r="M4" s="788"/>
      <c r="N4" s="789"/>
      <c r="R4" s="135"/>
      <c r="S4" s="135"/>
    </row>
    <row r="5" spans="1:25" s="142" customFormat="1" ht="14.1" customHeight="1" thickBot="1" x14ac:dyDescent="0.3">
      <c r="A5" s="337"/>
      <c r="C5" s="790" t="s">
        <v>640</v>
      </c>
      <c r="D5" s="791"/>
      <c r="E5" s="791"/>
      <c r="F5" s="792"/>
      <c r="G5" s="793" t="s">
        <v>321</v>
      </c>
      <c r="H5" s="794"/>
      <c r="I5" s="795"/>
      <c r="J5" s="793" t="s">
        <v>323</v>
      </c>
      <c r="K5" s="794"/>
      <c r="L5" s="795"/>
      <c r="M5" s="793" t="s">
        <v>641</v>
      </c>
      <c r="N5" s="795"/>
      <c r="P5" s="116"/>
      <c r="Q5" s="116"/>
      <c r="R5" s="135"/>
      <c r="S5" s="135"/>
      <c r="T5" s="116"/>
      <c r="U5" s="116"/>
      <c r="V5" s="116"/>
      <c r="W5" s="116"/>
      <c r="X5" s="116"/>
      <c r="Y5" s="116"/>
    </row>
    <row r="6" spans="1:25" s="151" customFormat="1" ht="55.8" thickBot="1" x14ac:dyDescent="0.35">
      <c r="A6" s="143" t="s">
        <v>642</v>
      </c>
      <c r="B6" s="144" t="s">
        <v>643</v>
      </c>
      <c r="C6" s="143" t="s">
        <v>319</v>
      </c>
      <c r="D6" s="145" t="s">
        <v>644</v>
      </c>
      <c r="E6" s="146" t="s">
        <v>645</v>
      </c>
      <c r="F6" s="147" t="s">
        <v>646</v>
      </c>
      <c r="G6" s="148" t="s">
        <v>321</v>
      </c>
      <c r="H6" s="149" t="s">
        <v>647</v>
      </c>
      <c r="I6" s="146" t="s">
        <v>648</v>
      </c>
      <c r="J6" s="148" t="s">
        <v>323</v>
      </c>
      <c r="K6" s="149" t="s">
        <v>647</v>
      </c>
      <c r="L6" s="146" t="s">
        <v>648</v>
      </c>
      <c r="M6" s="148" t="s">
        <v>649</v>
      </c>
      <c r="N6" s="150" t="s">
        <v>650</v>
      </c>
      <c r="P6" s="796" t="s">
        <v>651</v>
      </c>
      <c r="Q6" s="797"/>
      <c r="R6" s="798"/>
      <c r="S6" s="798"/>
      <c r="T6" s="799"/>
      <c r="U6" s="142"/>
      <c r="V6" s="783" t="s">
        <v>652</v>
      </c>
      <c r="W6" s="784"/>
      <c r="X6" s="784"/>
      <c r="Y6" s="785"/>
    </row>
    <row r="7" spans="1:25" ht="42.6" customHeight="1" x14ac:dyDescent="0.3">
      <c r="A7" s="152" t="str">
        <f>'2 CONTEXTO E IDENTIFICACIÓN'!A8</f>
        <v>R1AJ</v>
      </c>
      <c r="B7" s="153" t="str">
        <f>'2 CONTEXTO E IDENTIFICACIÓN'!E8</f>
        <v>Posibilidad de afectación reputacional por perdida de la confianza del ciudadano hacia los servicios prestados en las casas de justicia  debido a la inadecuada orientación a los usuarios en casas de justicia por parte del centro de recepción de la información</v>
      </c>
      <c r="C7" s="471">
        <v>1867</v>
      </c>
      <c r="D7" s="429" t="str">
        <f t="shared" ref="D7:D26" si="0">+IF(C7="","",IF(C7&lt;=$S$8,$Q$8,IF(C7&lt;=$S$9,$Q$9,IF(C7&lt;=$S$10,$Q$10,IF(C7&lt;=$S$11,$Q$11,IF(C7&gt;=$R$12,$Q$12,""))))))</f>
        <v xml:space="preserve"> La actividad que conlleva el riesgo se ejecuta
 mínimo 500 veces al año y máximo 5000 veces
 por año</v>
      </c>
      <c r="E7" s="430">
        <f t="shared" ref="E7:E26" si="1">+IF(D7="","",IF(D7=$Q$8,$T$8,IF(D7=$Q$9,$T$9,IF(D7=$Q$10,$T$10,IF(D7=$Q$11,$T$11,IF(D7=$Q$12,$T$12))))))</f>
        <v>0.8</v>
      </c>
      <c r="F7" s="431" t="str">
        <f t="shared" ref="F7:F26" si="2">+IF(D7="","",IF(D7=$Q$8,$P$8,IF(D7=$Q$9,$P$9,IF(D7=$Q$10,$P$10,IF(D7=$Q$11,$P$11,IF(D7=$Q$12,$P$12))))))</f>
        <v>Alta</v>
      </c>
      <c r="G7" s="338"/>
      <c r="H7" s="434" t="str">
        <f>+IF(G7="","",IF(G7="N/A","",IF(OR(G7=$X$8,G7=$Y$8),$W$8,IF(OR(G7=$X$9,G7=$Y$9),$W$9,IF(OR(G7=$X$10,G7=$Y$10),$W$10,IF(OR(G7=$X$11,G7=$Y$11),$W$11,IF(OR(G7=$X$12,G7=$Y$12),$W$12)))))))</f>
        <v/>
      </c>
      <c r="I7" s="431" t="str">
        <f t="shared" ref="I7:I26" si="3">+IF(G7="","",IF(G7="N/A","",IF(OR(G7=$X$8,G7=$Y$8),$V$8,IF(OR(G7=$X$9,G7=$Y$9),$V$9,IF(OR(G7=$X$10,G7=$Y$10),$V$10,IF(OR(G7=$X$11,G7=$Y$11),$V$11,IF(OR(G7=$X$12,G7=$Y$12),$V$12)))))))</f>
        <v/>
      </c>
      <c r="J7" s="338" t="s">
        <v>653</v>
      </c>
      <c r="K7" s="434">
        <f t="shared" ref="K7:K26" si="4">+IF(J7="","",IF(J7="N/A","",IF(OR(J7=$X$8,J7=$Y$8),$W$8,IF(OR(J7=$X$9,J7=$Y$9),$W$9,IF(OR(J7=$X$10,J7=$Y$10),$W$10,IF(OR(J7=$X$11,J7=$Y$11),$W$11,IF(OR(J7=$X$12,J7=$Y$12),$W$12)))))))</f>
        <v>1</v>
      </c>
      <c r="L7" s="431" t="str">
        <f t="shared" ref="L7:L26" si="5">+IF(J7="","",IF(J7="N/A","",IF(OR(J7=$X$8,J7=$Y$8),$V$8,IF(OR(J7=$X$9,J7=$Y$9),$V$9,IF(OR(J7=$X$10,J7=$Y$10),$V$10,IF(OR(J7=$X$11,J7=$Y$11),$V$11,IF(OR(J7=$X$12,J7=$Y$12),$V$12)))))))</f>
        <v>Catastrófico</v>
      </c>
      <c r="M7" s="435">
        <f>+IF(H7="",K7,IF(K7="",H7,IF(H7&gt;K7,H7,K7)))</f>
        <v>1</v>
      </c>
      <c r="N7" s="436" t="str">
        <f>+IF(M7="","",IF(M7=$W$8,$V$8,IF(M7=$W$9,$V$9,IF(M7=$W$10,$V$10,IF(M7=$W$11,$V$11,IF(M7=$W$12,$V$12))))))</f>
        <v>Catastrófico</v>
      </c>
      <c r="P7" s="160" t="s">
        <v>648</v>
      </c>
      <c r="Q7" s="161" t="s">
        <v>644</v>
      </c>
      <c r="R7" s="162" t="s">
        <v>654</v>
      </c>
      <c r="S7" s="162" t="s">
        <v>655</v>
      </c>
      <c r="T7" s="163" t="s">
        <v>656</v>
      </c>
      <c r="U7" s="151"/>
      <c r="V7" s="160" t="s">
        <v>648</v>
      </c>
      <c r="W7" s="161" t="s">
        <v>657</v>
      </c>
      <c r="X7" s="161" t="s">
        <v>658</v>
      </c>
      <c r="Y7" s="163" t="s">
        <v>323</v>
      </c>
    </row>
    <row r="8" spans="1:25" ht="138" x14ac:dyDescent="0.3">
      <c r="A8" s="300" t="str">
        <f>'2 CONTEXTO E IDENTIFICACIÓN'!A9</f>
        <v>R2AJ</v>
      </c>
      <c r="B8" s="153" t="str">
        <f>'2 CONTEXTO E IDENTIFICACIÓN'!E9</f>
        <v>Posibilidad de afectación reputacional por la imposibilidad de garantizar la adecuada atención de usuarios en los equipamientos de Justicia de forma presencial y virtual debido a la desvinculación de entidades operadoras al programa de casas de justicia</v>
      </c>
      <c r="C8" s="324">
        <v>365</v>
      </c>
      <c r="D8" s="165" t="str">
        <f t="shared" si="0"/>
        <v xml:space="preserve"> La actividad que conlleva el riesgo se ejecuta de
 24 a 500 veces por año</v>
      </c>
      <c r="E8" s="155">
        <f t="shared" si="1"/>
        <v>0.6</v>
      </c>
      <c r="F8" s="156" t="str">
        <f t="shared" si="2"/>
        <v>Media</v>
      </c>
      <c r="G8" s="339"/>
      <c r="H8" s="166" t="str">
        <f t="shared" ref="H8:H26" si="6">+IF(G8="","",IF(G8="N/A","",IF(OR(G8=$X$8,G8=$Y$8),$W$8,IF(OR(G8=$X$9,G8=$Y$9),$W$9,IF(OR(G8=$X$10,G8=$Y$10),$W$10,IF(OR(G8=$X$11,G8=$Y$11),$W$11,IF(OR(G8=$X$12,G8=$Y$12),$W$12)))))))</f>
        <v/>
      </c>
      <c r="I8" s="179" t="str">
        <f t="shared" si="3"/>
        <v/>
      </c>
      <c r="J8" s="338" t="s">
        <v>659</v>
      </c>
      <c r="K8" s="166">
        <f t="shared" si="4"/>
        <v>0.4</v>
      </c>
      <c r="L8" s="179" t="str">
        <f t="shared" si="5"/>
        <v>Menor</v>
      </c>
      <c r="M8" s="168">
        <f>+IF(H8="",K8,IF(K8="",H8,IF(H8&gt;K8,H8,K8)))</f>
        <v>0.4</v>
      </c>
      <c r="N8" s="169" t="str">
        <f t="shared" ref="N8:N26" si="7">+IF(M8="","",IF(M8=$W$8,$V$8,IF(M8=$W$9,$V$9,IF(M8=$W$10,$V$10,IF(M8=$W$11,$V$11,IF(M8=$W$12,$V$12))))))</f>
        <v>Menor</v>
      </c>
      <c r="P8" s="170" t="s">
        <v>660</v>
      </c>
      <c r="Q8" s="171" t="s">
        <v>661</v>
      </c>
      <c r="R8" s="172">
        <v>0</v>
      </c>
      <c r="S8" s="172">
        <v>2</v>
      </c>
      <c r="T8" s="173">
        <v>0.2</v>
      </c>
      <c r="V8" s="170" t="s">
        <v>662</v>
      </c>
      <c r="W8" s="174">
        <v>0.2</v>
      </c>
      <c r="X8" s="171" t="s">
        <v>663</v>
      </c>
      <c r="Y8" s="175" t="s">
        <v>664</v>
      </c>
    </row>
    <row r="9" spans="1:25" ht="179.4" x14ac:dyDescent="0.3">
      <c r="A9" s="300" t="str">
        <f>'2 CONTEXTO E IDENTIFICACIÓN'!A10</f>
        <v>R3AJ</v>
      </c>
      <c r="B9" s="153" t="str">
        <f>'2 CONTEXTO E IDENTIFICACIÓN'!E10</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324">
        <v>246</v>
      </c>
      <c r="D9" s="165" t="str">
        <f t="shared" si="0"/>
        <v xml:space="preserve"> La actividad que conlleva el riesgo se ejecuta de
 24 a 500 veces por año</v>
      </c>
      <c r="E9" s="155">
        <f t="shared" si="1"/>
        <v>0.6</v>
      </c>
      <c r="F9" s="156" t="str">
        <f t="shared" si="2"/>
        <v>Media</v>
      </c>
      <c r="G9" s="339"/>
      <c r="H9" s="166" t="str">
        <f t="shared" si="6"/>
        <v/>
      </c>
      <c r="I9" s="179" t="str">
        <f t="shared" si="3"/>
        <v/>
      </c>
      <c r="J9" s="338" t="s">
        <v>664</v>
      </c>
      <c r="K9" s="166">
        <f t="shared" si="4"/>
        <v>0.2</v>
      </c>
      <c r="L9" s="179" t="str">
        <f t="shared" si="5"/>
        <v>Leve</v>
      </c>
      <c r="M9" s="168">
        <f t="shared" ref="M9:M26" si="8">+IF(H9="",K9,IF(K9="",H9,IF(H9&gt;K9,H9,K9)))</f>
        <v>0.2</v>
      </c>
      <c r="N9" s="169" t="str">
        <f t="shared" si="7"/>
        <v>Leve</v>
      </c>
      <c r="P9" s="176" t="s">
        <v>665</v>
      </c>
      <c r="Q9" s="177" t="s">
        <v>666</v>
      </c>
      <c r="R9" s="172">
        <v>3</v>
      </c>
      <c r="S9" s="172">
        <v>24</v>
      </c>
      <c r="T9" s="173">
        <v>0.4</v>
      </c>
      <c r="V9" s="176" t="s">
        <v>667</v>
      </c>
      <c r="W9" s="174">
        <v>0.4</v>
      </c>
      <c r="X9" s="177" t="s">
        <v>668</v>
      </c>
      <c r="Y9" s="178" t="s">
        <v>659</v>
      </c>
    </row>
    <row r="10" spans="1:25" ht="165.6" x14ac:dyDescent="0.3">
      <c r="A10" s="300" t="str">
        <f>'2 CONTEXTO E IDENTIFICACIÓN'!A11</f>
        <v>R4AJ</v>
      </c>
      <c r="B10" s="153" t="str">
        <f>'2 CONTEXTO E IDENTIFICACIÓN'!E11</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324">
        <v>12</v>
      </c>
      <c r="D10" s="165" t="str">
        <f t="shared" si="0"/>
        <v xml:space="preserve"> La actividad que conlleva el riesgo se ejecuta de
 3 a 24 veces por año</v>
      </c>
      <c r="E10" s="167">
        <f t="shared" si="1"/>
        <v>0.4</v>
      </c>
      <c r="F10" s="179" t="str">
        <f t="shared" si="2"/>
        <v>Baja</v>
      </c>
      <c r="G10" s="339"/>
      <c r="H10" s="166" t="str">
        <f t="shared" si="6"/>
        <v/>
      </c>
      <c r="I10" s="179" t="str">
        <f t="shared" si="3"/>
        <v/>
      </c>
      <c r="J10" s="338" t="s">
        <v>669</v>
      </c>
      <c r="K10" s="166">
        <f t="shared" si="4"/>
        <v>0.6</v>
      </c>
      <c r="L10" s="179" t="str">
        <f t="shared" si="5"/>
        <v>Moderado</v>
      </c>
      <c r="M10" s="168">
        <f t="shared" si="8"/>
        <v>0.6</v>
      </c>
      <c r="N10" s="169" t="str">
        <f t="shared" si="7"/>
        <v>Moderado</v>
      </c>
      <c r="P10" s="180" t="s">
        <v>670</v>
      </c>
      <c r="Q10" s="177" t="s">
        <v>671</v>
      </c>
      <c r="R10" s="172">
        <v>25</v>
      </c>
      <c r="S10" s="172">
        <v>500</v>
      </c>
      <c r="T10" s="173">
        <v>0.6</v>
      </c>
      <c r="V10" s="180" t="s">
        <v>672</v>
      </c>
      <c r="W10" s="174">
        <v>0.6</v>
      </c>
      <c r="X10" s="177" t="s">
        <v>673</v>
      </c>
      <c r="Y10" s="178" t="s">
        <v>669</v>
      </c>
    </row>
    <row r="11" spans="1:25" ht="165.6" x14ac:dyDescent="0.3">
      <c r="A11" s="300" t="str">
        <f>'2 CONTEXTO E IDENTIFICACIÓN'!A12</f>
        <v>R5AJ</v>
      </c>
      <c r="B11" s="153" t="str">
        <f>'2 CONTEXTO E IDENTIFICACIÓN'!E12</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324">
        <v>797</v>
      </c>
      <c r="D11" s="165" t="str">
        <f t="shared" si="0"/>
        <v xml:space="preserve"> La actividad que conlleva el riesgo se ejecuta
 mínimo 500 veces al año y máximo 5000 veces
 por año</v>
      </c>
      <c r="E11" s="167">
        <f t="shared" si="1"/>
        <v>0.8</v>
      </c>
      <c r="F11" s="179" t="str">
        <f t="shared" si="2"/>
        <v>Alta</v>
      </c>
      <c r="G11" s="339"/>
      <c r="H11" s="166" t="str">
        <f t="shared" si="6"/>
        <v/>
      </c>
      <c r="I11" s="179" t="str">
        <f t="shared" si="3"/>
        <v/>
      </c>
      <c r="J11" s="339" t="s">
        <v>664</v>
      </c>
      <c r="K11" s="166">
        <f t="shared" si="4"/>
        <v>0.2</v>
      </c>
      <c r="L11" s="179" t="str">
        <f t="shared" si="5"/>
        <v>Leve</v>
      </c>
      <c r="M11" s="168">
        <f t="shared" si="8"/>
        <v>0.2</v>
      </c>
      <c r="N11" s="169" t="str">
        <f t="shared" si="7"/>
        <v>Leve</v>
      </c>
      <c r="P11" s="180" t="s">
        <v>674</v>
      </c>
      <c r="Q11" s="177" t="s">
        <v>675</v>
      </c>
      <c r="R11" s="172">
        <v>501</v>
      </c>
      <c r="S11" s="172">
        <v>5000</v>
      </c>
      <c r="T11" s="173">
        <v>0.8</v>
      </c>
      <c r="V11" s="180" t="s">
        <v>676</v>
      </c>
      <c r="W11" s="174">
        <v>0.8</v>
      </c>
      <c r="X11" s="177" t="s">
        <v>677</v>
      </c>
      <c r="Y11" s="178" t="s">
        <v>678</v>
      </c>
    </row>
    <row r="12" spans="1:25" ht="110.4" x14ac:dyDescent="0.3">
      <c r="A12" s="300" t="str">
        <f>'2 CONTEXTO E IDENTIFICACIÓN'!A13</f>
        <v>R6AJ</v>
      </c>
      <c r="B12" s="153" t="str">
        <f>'2 CONTEXTO E IDENTIFICACIÓN'!E13</f>
        <v>Posibilidad de afectación reputacional por una queja de un grupo de valor debido a fallas en la calidad en la prestación del servicio  de atención en el programa Distrital de Justicia Juvenil Restaurativa</v>
      </c>
      <c r="C12" s="308">
        <v>44886</v>
      </c>
      <c r="D12" s="165" t="str">
        <f t="shared" si="0"/>
        <v xml:space="preserve"> La actividad que conlleva el riesgo se ejecuta más 
de 5000 veces por año</v>
      </c>
      <c r="E12" s="167">
        <f t="shared" si="1"/>
        <v>1</v>
      </c>
      <c r="F12" s="179" t="str">
        <f t="shared" si="2"/>
        <v>Muy Alta</v>
      </c>
      <c r="G12" s="472"/>
      <c r="H12" s="166" t="str">
        <f t="shared" si="6"/>
        <v/>
      </c>
      <c r="I12" s="179" t="str">
        <f t="shared" si="3"/>
        <v/>
      </c>
      <c r="J12" s="472" t="s">
        <v>678</v>
      </c>
      <c r="K12" s="166">
        <f t="shared" si="4"/>
        <v>0.8</v>
      </c>
      <c r="L12" s="179" t="str">
        <f t="shared" si="5"/>
        <v>Mayor</v>
      </c>
      <c r="M12" s="168">
        <f t="shared" si="8"/>
        <v>0.8</v>
      </c>
      <c r="N12" s="169" t="str">
        <f t="shared" si="7"/>
        <v>Mayor</v>
      </c>
      <c r="P12" s="180" t="s">
        <v>679</v>
      </c>
      <c r="Q12" s="177" t="s">
        <v>680</v>
      </c>
      <c r="R12" s="172">
        <v>5001</v>
      </c>
      <c r="S12" s="172"/>
      <c r="T12" s="173">
        <v>1</v>
      </c>
      <c r="V12" s="180" t="s">
        <v>681</v>
      </c>
      <c r="W12" s="174">
        <v>1</v>
      </c>
      <c r="X12" s="177" t="s">
        <v>682</v>
      </c>
      <c r="Y12" s="178" t="s">
        <v>653</v>
      </c>
    </row>
    <row r="13" spans="1:25" ht="43.5" customHeight="1" x14ac:dyDescent="0.3">
      <c r="A13" s="300" t="str">
        <f>'2 CONTEXTO E IDENTIFICACIÓN'!A14</f>
        <v>R1AR</v>
      </c>
      <c r="B13" s="153" t="str">
        <f>'2 CONTEXTO E IDENTIFICACIÓN'!E14</f>
        <v>Posibilidad de afectación reputacional por sanciones de entes de control  debido a responder PQRSDF fuera de los tiempos de ley</v>
      </c>
      <c r="C13" s="308">
        <v>12952</v>
      </c>
      <c r="D13" s="165" t="str">
        <f t="shared" si="0"/>
        <v xml:space="preserve"> La actividad que conlleva el riesgo se ejecuta más 
de 5000 veces por año</v>
      </c>
      <c r="E13" s="167">
        <f t="shared" si="1"/>
        <v>1</v>
      </c>
      <c r="F13" s="179" t="str">
        <f t="shared" si="2"/>
        <v>Muy Alta</v>
      </c>
      <c r="G13" s="472"/>
      <c r="H13" s="166" t="str">
        <f t="shared" si="6"/>
        <v/>
      </c>
      <c r="I13" s="179" t="str">
        <f t="shared" si="3"/>
        <v/>
      </c>
      <c r="J13" s="472" t="s">
        <v>678</v>
      </c>
      <c r="K13" s="166">
        <f t="shared" si="4"/>
        <v>0.8</v>
      </c>
      <c r="L13" s="179" t="str">
        <f t="shared" si="5"/>
        <v>Mayor</v>
      </c>
      <c r="M13" s="168">
        <f t="shared" si="8"/>
        <v>0.8</v>
      </c>
      <c r="N13" s="169" t="str">
        <f t="shared" si="7"/>
        <v>Mayor</v>
      </c>
      <c r="P13" s="180"/>
      <c r="Q13" s="177"/>
      <c r="R13" s="172"/>
      <c r="S13" s="172"/>
      <c r="T13" s="173"/>
      <c r="V13" s="180"/>
      <c r="W13" s="174"/>
      <c r="X13" s="177" t="s">
        <v>383</v>
      </c>
      <c r="Y13" s="178" t="s">
        <v>383</v>
      </c>
    </row>
    <row r="14" spans="1:25" ht="43.5" customHeight="1" x14ac:dyDescent="0.3">
      <c r="A14" s="152" t="str">
        <f>'2 CONTEXTO E IDENTIFICACIÓN'!A15</f>
        <v>R2AR</v>
      </c>
      <c r="B14" s="153" t="str">
        <f>'2 CONTEXTO E IDENTIFICACIÓN'!E15</f>
        <v>Posibilidad de afectación reputacional por sanciones de entes de control  debido a publicación extemporánea de informes de PQRSDF en la pagina web de la entidad</v>
      </c>
      <c r="C14" s="308">
        <v>12</v>
      </c>
      <c r="D14" s="154" t="str">
        <f t="shared" si="0"/>
        <v xml:space="preserve"> La actividad que conlleva el riesgo se ejecuta de
 3 a 24 veces por año</v>
      </c>
      <c r="E14" s="155">
        <f t="shared" si="1"/>
        <v>0.4</v>
      </c>
      <c r="F14" s="156" t="str">
        <f t="shared" si="2"/>
        <v>Baja</v>
      </c>
      <c r="G14" s="472"/>
      <c r="H14" s="157" t="str">
        <f t="shared" si="6"/>
        <v/>
      </c>
      <c r="I14" s="156" t="str">
        <f t="shared" si="3"/>
        <v/>
      </c>
      <c r="J14" s="472" t="s">
        <v>669</v>
      </c>
      <c r="K14" s="157">
        <f t="shared" si="4"/>
        <v>0.6</v>
      </c>
      <c r="L14" s="156" t="str">
        <f t="shared" si="5"/>
        <v>Moderado</v>
      </c>
      <c r="M14" s="158">
        <f t="shared" si="8"/>
        <v>0.6</v>
      </c>
      <c r="N14" s="159" t="str">
        <f t="shared" si="7"/>
        <v>Moderado</v>
      </c>
    </row>
    <row r="15" spans="1:25" ht="43.5" customHeight="1" x14ac:dyDescent="0.3">
      <c r="A15" s="300" t="str">
        <f>'2 CONTEXTO E IDENTIFICACIÓN'!A16</f>
        <v>R1CID</v>
      </c>
      <c r="B15" s="153" t="str">
        <f>'2 CONTEXTO E IDENTIFICACIÓN'!E16</f>
        <v>Posibilidad de afectación reputacional y económica por demandas de parte de los particulares o vencimiento de los términos debido a procesos disciplinarios desarrollados y fallados sin cumplir con los parámetros de ley.</v>
      </c>
      <c r="C15" s="308">
        <v>1000</v>
      </c>
      <c r="D15" s="165" t="str">
        <f t="shared" si="0"/>
        <v xml:space="preserve"> La actividad que conlleva el riesgo se ejecuta
 mínimo 500 veces al año y máximo 5000 veces
 por año</v>
      </c>
      <c r="E15" s="155">
        <f t="shared" si="1"/>
        <v>0.8</v>
      </c>
      <c r="F15" s="156" t="str">
        <f t="shared" si="2"/>
        <v>Alta</v>
      </c>
      <c r="G15" s="472" t="s">
        <v>663</v>
      </c>
      <c r="H15" s="166">
        <f t="shared" si="6"/>
        <v>0.2</v>
      </c>
      <c r="I15" s="179" t="str">
        <f t="shared" si="3"/>
        <v>Leve</v>
      </c>
      <c r="J15" s="472" t="s">
        <v>659</v>
      </c>
      <c r="K15" s="166">
        <f t="shared" si="4"/>
        <v>0.4</v>
      </c>
      <c r="L15" s="179" t="str">
        <f t="shared" si="5"/>
        <v>Menor</v>
      </c>
      <c r="M15" s="168">
        <f t="shared" si="8"/>
        <v>0.4</v>
      </c>
      <c r="N15" s="169" t="str">
        <f t="shared" si="7"/>
        <v>Menor</v>
      </c>
    </row>
    <row r="16" spans="1:25" ht="43.5" customHeight="1" x14ac:dyDescent="0.3">
      <c r="A16" s="300" t="str">
        <f>'2 CONTEXTO E IDENTIFICACIÓN'!A17</f>
        <v>R1DE</v>
      </c>
      <c r="B16" s="153" t="str">
        <f>'2 CONTEXTO E IDENTIFICACIÓN'!E17</f>
        <v>Posibilidad de afectación reputacional por sanciones de entes de control y/o quejas de un grupo de valor  debido a otorgar visto bueno a solicitudes de Certificado de Disponibilidad Presupuestal - CDP de los proyectos de inversion sin el lleno de requisitos</v>
      </c>
      <c r="C16" s="308">
        <v>200</v>
      </c>
      <c r="D16" s="165" t="str">
        <f t="shared" si="0"/>
        <v xml:space="preserve"> La actividad que conlleva el riesgo se ejecuta de
 24 a 500 veces por año</v>
      </c>
      <c r="E16" s="155">
        <f t="shared" si="1"/>
        <v>0.6</v>
      </c>
      <c r="F16" s="156" t="str">
        <f t="shared" si="2"/>
        <v>Media</v>
      </c>
      <c r="G16" s="472"/>
      <c r="H16" s="166" t="str">
        <f t="shared" si="6"/>
        <v/>
      </c>
      <c r="I16" s="179" t="str">
        <f t="shared" si="3"/>
        <v/>
      </c>
      <c r="J16" s="472" t="s">
        <v>669</v>
      </c>
      <c r="K16" s="166">
        <f t="shared" si="4"/>
        <v>0.6</v>
      </c>
      <c r="L16" s="179" t="str">
        <f t="shared" si="5"/>
        <v>Moderado</v>
      </c>
      <c r="M16" s="168">
        <f t="shared" si="8"/>
        <v>0.6</v>
      </c>
      <c r="N16" s="169" t="str">
        <f t="shared" si="7"/>
        <v>Moderado</v>
      </c>
    </row>
    <row r="17" spans="1:14" ht="43.5" customHeight="1" x14ac:dyDescent="0.3">
      <c r="A17" s="300" t="str">
        <f>'2 CONTEXTO E IDENTIFICACIÓN'!A18</f>
        <v>R2DE</v>
      </c>
      <c r="B17" s="153" t="str">
        <f>'2 CONTEXTO E IDENTIFICACIÓN'!E18</f>
        <v>Posibilidad de afectación reputacional por sanciones de entes de control debido a falencias en la Calidad de la información  sobre la ejecucion de los proyectos de inversion.</v>
      </c>
      <c r="C17" s="308">
        <v>144</v>
      </c>
      <c r="D17" s="165" t="str">
        <f t="shared" si="0"/>
        <v xml:space="preserve"> La actividad que conlleva el riesgo se ejecuta de
 24 a 500 veces por año</v>
      </c>
      <c r="E17" s="155">
        <f t="shared" si="1"/>
        <v>0.6</v>
      </c>
      <c r="F17" s="156" t="str">
        <f t="shared" si="2"/>
        <v>Media</v>
      </c>
      <c r="G17" s="472"/>
      <c r="H17" s="166" t="str">
        <f t="shared" si="6"/>
        <v/>
      </c>
      <c r="I17" s="179" t="str">
        <f t="shared" si="3"/>
        <v/>
      </c>
      <c r="J17" s="472" t="s">
        <v>669</v>
      </c>
      <c r="K17" s="166">
        <f t="shared" si="4"/>
        <v>0.6</v>
      </c>
      <c r="L17" s="179" t="str">
        <f t="shared" si="5"/>
        <v>Moderado</v>
      </c>
      <c r="M17" s="168">
        <f t="shared" si="8"/>
        <v>0.6</v>
      </c>
      <c r="N17" s="169" t="str">
        <f t="shared" si="7"/>
        <v>Moderado</v>
      </c>
    </row>
    <row r="18" spans="1:14" ht="43.5" customHeight="1" x14ac:dyDescent="0.3">
      <c r="A18" s="300" t="str">
        <f>'2 CONTEXTO E IDENTIFICACIÓN'!A19</f>
        <v>R2FI</v>
      </c>
      <c r="B18" s="153" t="str">
        <f>'2 CONTEXTO E IDENTIFICACIÓN'!E19</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308">
        <v>1</v>
      </c>
      <c r="D18" s="165" t="str">
        <f t="shared" si="0"/>
        <v>La actividad que conlleva el riesgo se ejecuta
 como máximos 2 veces por año</v>
      </c>
      <c r="E18" s="155">
        <f t="shared" si="1"/>
        <v>0.2</v>
      </c>
      <c r="F18" s="156" t="str">
        <f t="shared" si="2"/>
        <v>Muy Baja</v>
      </c>
      <c r="G18" s="472" t="s">
        <v>668</v>
      </c>
      <c r="H18" s="166">
        <f t="shared" si="6"/>
        <v>0.4</v>
      </c>
      <c r="I18" s="179" t="str">
        <f t="shared" si="3"/>
        <v>Menor</v>
      </c>
      <c r="J18" s="472" t="s">
        <v>678</v>
      </c>
      <c r="K18" s="166">
        <f t="shared" si="4"/>
        <v>0.8</v>
      </c>
      <c r="L18" s="179" t="str">
        <f t="shared" si="5"/>
        <v>Mayor</v>
      </c>
      <c r="M18" s="168">
        <f t="shared" si="8"/>
        <v>0.8</v>
      </c>
      <c r="N18" s="169" t="str">
        <f t="shared" si="7"/>
        <v>Mayor</v>
      </c>
    </row>
    <row r="19" spans="1:14" ht="43.5" customHeight="1" x14ac:dyDescent="0.3">
      <c r="A19" s="300" t="str">
        <f>'2 CONTEXTO E IDENTIFICACIÓN'!A20</f>
        <v>R3FI</v>
      </c>
      <c r="B19" s="153" t="str">
        <f>'2 CONTEXTO E IDENTIFICACIÓN'!E20</f>
        <v xml:space="preserve">Posibilidad de afectación reputacional por queja de un grupo de valor debido a fallas en la formulacion de planes institucionales en materia de MIPG </v>
      </c>
      <c r="C19" s="308">
        <v>2</v>
      </c>
      <c r="D19" s="165" t="str">
        <f t="shared" si="0"/>
        <v>La actividad que conlleva el riesgo se ejecuta
 como máximos 2 veces por año</v>
      </c>
      <c r="E19" s="155">
        <f t="shared" si="1"/>
        <v>0.2</v>
      </c>
      <c r="F19" s="156" t="str">
        <f t="shared" si="2"/>
        <v>Muy Baja</v>
      </c>
      <c r="G19" s="472"/>
      <c r="H19" s="166" t="str">
        <f t="shared" si="6"/>
        <v/>
      </c>
      <c r="I19" s="179" t="str">
        <f t="shared" si="3"/>
        <v/>
      </c>
      <c r="J19" s="472" t="s">
        <v>669</v>
      </c>
      <c r="K19" s="166">
        <f t="shared" si="4"/>
        <v>0.6</v>
      </c>
      <c r="L19" s="179" t="str">
        <f t="shared" si="5"/>
        <v>Moderado</v>
      </c>
      <c r="M19" s="168">
        <f t="shared" si="8"/>
        <v>0.6</v>
      </c>
      <c r="N19" s="169" t="str">
        <f t="shared" si="7"/>
        <v>Moderado</v>
      </c>
    </row>
    <row r="20" spans="1:14" ht="43.5" customHeight="1" x14ac:dyDescent="0.3">
      <c r="A20" s="300" t="str">
        <f>'2 CONTEXTO E IDENTIFICACIÓN'!A21</f>
        <v>R1GC</v>
      </c>
      <c r="B20" s="153" t="str">
        <f>'2 CONTEXTO E IDENTIFICACIÓN'!E21</f>
        <v xml:space="preserve">Posibilidad de afectación reputacional por sanciones de entes de control y/o quejas de un grupo de valor  debido a  publicación no autorizada que genere desinformación en la opinión pública	</v>
      </c>
      <c r="C20" s="308">
        <v>365</v>
      </c>
      <c r="D20" s="165" t="str">
        <f t="shared" si="0"/>
        <v xml:space="preserve"> La actividad que conlleva el riesgo se ejecuta de
 24 a 500 veces por año</v>
      </c>
      <c r="E20" s="155">
        <f t="shared" si="1"/>
        <v>0.6</v>
      </c>
      <c r="F20" s="156" t="str">
        <f t="shared" si="2"/>
        <v>Media</v>
      </c>
      <c r="G20" s="472"/>
      <c r="H20" s="166" t="str">
        <f t="shared" si="6"/>
        <v/>
      </c>
      <c r="I20" s="179" t="str">
        <f t="shared" si="3"/>
        <v/>
      </c>
      <c r="J20" s="472" t="s">
        <v>669</v>
      </c>
      <c r="K20" s="166">
        <f t="shared" si="4"/>
        <v>0.6</v>
      </c>
      <c r="L20" s="179" t="str">
        <f t="shared" si="5"/>
        <v>Moderado</v>
      </c>
      <c r="M20" s="168">
        <f t="shared" si="8"/>
        <v>0.6</v>
      </c>
      <c r="N20" s="169" t="str">
        <f t="shared" si="7"/>
        <v>Moderado</v>
      </c>
    </row>
    <row r="21" spans="1:14" ht="43.5" customHeight="1" x14ac:dyDescent="0.3">
      <c r="A21" s="300" t="str">
        <f>'2 CONTEXTO E IDENTIFICACIÓN'!A22</f>
        <v>R1GE</v>
      </c>
      <c r="B21" s="153" t="str">
        <f>'2 CONTEXTO E IDENTIFICACIÓN'!E22</f>
        <v>Posibilidad de afectación reputacional y económica por sanciones o multas de entes de control. 
o por demandas, tutelas, derechos de petición debido a la falla total o parcial en el servicio de atención de la línea de Seguridad y Emergencias 123.</v>
      </c>
      <c r="C21" s="308">
        <v>365</v>
      </c>
      <c r="D21" s="165" t="str">
        <f t="shared" si="0"/>
        <v xml:space="preserve"> La actividad que conlleva el riesgo se ejecuta de
 24 a 500 veces por año</v>
      </c>
      <c r="E21" s="155">
        <f t="shared" si="1"/>
        <v>0.6</v>
      </c>
      <c r="F21" s="156" t="str">
        <f t="shared" si="2"/>
        <v>Media</v>
      </c>
      <c r="G21" s="472"/>
      <c r="H21" s="166" t="str">
        <f t="shared" si="6"/>
        <v/>
      </c>
      <c r="I21" s="179" t="str">
        <f t="shared" si="3"/>
        <v/>
      </c>
      <c r="J21" s="472" t="s">
        <v>678</v>
      </c>
      <c r="K21" s="166">
        <f t="shared" si="4"/>
        <v>0.8</v>
      </c>
      <c r="L21" s="179" t="str">
        <f t="shared" si="5"/>
        <v>Mayor</v>
      </c>
      <c r="M21" s="168">
        <f t="shared" si="8"/>
        <v>0.8</v>
      </c>
      <c r="N21" s="169" t="str">
        <f t="shared" si="7"/>
        <v>Mayor</v>
      </c>
    </row>
    <row r="22" spans="1:14" ht="43.5" customHeight="1" x14ac:dyDescent="0.3">
      <c r="A22" s="300" t="str">
        <f>'2 CONTEXTO E IDENTIFICACIÓN'!A23</f>
        <v>R2GE</v>
      </c>
      <c r="B22" s="153" t="str">
        <f>'2 CONTEXTO E IDENTIFICACIÓN'!E23</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308">
        <v>365</v>
      </c>
      <c r="D22" s="165" t="str">
        <f t="shared" si="0"/>
        <v xml:space="preserve"> La actividad que conlleva el riesgo se ejecuta de
 24 a 500 veces por año</v>
      </c>
      <c r="E22" s="155">
        <f t="shared" si="1"/>
        <v>0.6</v>
      </c>
      <c r="F22" s="156" t="str">
        <f t="shared" si="2"/>
        <v>Media</v>
      </c>
      <c r="G22" s="472" t="s">
        <v>677</v>
      </c>
      <c r="H22" s="166">
        <f t="shared" si="6"/>
        <v>0.8</v>
      </c>
      <c r="I22" s="179" t="str">
        <f t="shared" si="3"/>
        <v>Mayor</v>
      </c>
      <c r="J22" s="472" t="s">
        <v>678</v>
      </c>
      <c r="K22" s="166">
        <f t="shared" si="4"/>
        <v>0.8</v>
      </c>
      <c r="L22" s="179" t="str">
        <f t="shared" si="5"/>
        <v>Mayor</v>
      </c>
      <c r="M22" s="168">
        <f t="shared" si="8"/>
        <v>0.8</v>
      </c>
      <c r="N22" s="169" t="str">
        <f t="shared" si="7"/>
        <v>Mayor</v>
      </c>
    </row>
    <row r="23" spans="1:14" ht="43.5" customHeight="1" x14ac:dyDescent="0.3">
      <c r="A23" s="300" t="str">
        <f>'2 CONTEXTO E IDENTIFICACIÓN'!A24</f>
        <v>R3GE</v>
      </c>
      <c r="B23" s="153" t="str">
        <f>'2 CONTEXTO E IDENTIFICACIÓN'!E24</f>
        <v>Posibilidad de afectación reputacional y económica por sanciones o multas de entes de control. 
o por demandas, tutelas, derechos de petición debido a la afectación de personas, bienes o recursos por servicio o atención inadecuada de incidentes desde el NUSE 123.</v>
      </c>
      <c r="C23" s="308">
        <v>365</v>
      </c>
      <c r="D23" s="165" t="str">
        <f t="shared" si="0"/>
        <v xml:space="preserve"> La actividad que conlleva el riesgo se ejecuta de
 24 a 500 veces por año</v>
      </c>
      <c r="E23" s="155">
        <f t="shared" si="1"/>
        <v>0.6</v>
      </c>
      <c r="F23" s="156" t="str">
        <f t="shared" si="2"/>
        <v>Media</v>
      </c>
      <c r="G23" s="472" t="s">
        <v>677</v>
      </c>
      <c r="H23" s="166">
        <f t="shared" si="6"/>
        <v>0.8</v>
      </c>
      <c r="I23" s="179" t="str">
        <f t="shared" si="3"/>
        <v>Mayor</v>
      </c>
      <c r="J23" s="472" t="s">
        <v>678</v>
      </c>
      <c r="K23" s="166">
        <f t="shared" si="4"/>
        <v>0.8</v>
      </c>
      <c r="L23" s="179" t="str">
        <f t="shared" si="5"/>
        <v>Mayor</v>
      </c>
      <c r="M23" s="168">
        <f t="shared" si="8"/>
        <v>0.8</v>
      </c>
      <c r="N23" s="169" t="str">
        <f t="shared" si="7"/>
        <v>Mayor</v>
      </c>
    </row>
    <row r="24" spans="1:14" ht="43.5" customHeight="1" x14ac:dyDescent="0.3">
      <c r="A24" s="300" t="str">
        <f>'2 CONTEXTO E IDENTIFICACIÓN'!A25</f>
        <v>R1GD</v>
      </c>
      <c r="B24" s="153" t="str">
        <f>'2 CONTEXTO E IDENTIFICACIÓN'!E25</f>
        <v>Posibilidad de afectación reputacional por perdida o extravió documental  debido a la falta de acatamiento de las directrices establecidas por el proceso de Recursos Físicos y documental por parte de los servidores y/o contratistas de la entidad</v>
      </c>
      <c r="C24" s="308">
        <v>365</v>
      </c>
      <c r="D24" s="165" t="str">
        <f t="shared" si="0"/>
        <v xml:space="preserve"> La actividad que conlleva el riesgo se ejecuta de
 24 a 500 veces por año</v>
      </c>
      <c r="E24" s="155">
        <f t="shared" si="1"/>
        <v>0.6</v>
      </c>
      <c r="F24" s="156" t="str">
        <f t="shared" si="2"/>
        <v>Media</v>
      </c>
      <c r="G24" s="472"/>
      <c r="H24" s="166" t="str">
        <f t="shared" si="6"/>
        <v/>
      </c>
      <c r="I24" s="179" t="str">
        <f t="shared" si="3"/>
        <v/>
      </c>
      <c r="J24" s="472" t="s">
        <v>659</v>
      </c>
      <c r="K24" s="166">
        <f t="shared" si="4"/>
        <v>0.4</v>
      </c>
      <c r="L24" s="179" t="str">
        <f t="shared" si="5"/>
        <v>Menor</v>
      </c>
      <c r="M24" s="168">
        <f t="shared" si="8"/>
        <v>0.4</v>
      </c>
      <c r="N24" s="169" t="str">
        <f t="shared" si="7"/>
        <v>Menor</v>
      </c>
    </row>
    <row r="25" spans="1:14" ht="43.5" customHeight="1" x14ac:dyDescent="0.3">
      <c r="A25" s="300" t="str">
        <f>'2 CONTEXTO E IDENTIFICACIÓN'!A26</f>
        <v>R1GRF</v>
      </c>
      <c r="B25" s="153" t="str">
        <f>'2 CONTEXTO E IDENTIFICACIÓN'!E26</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308">
        <v>365</v>
      </c>
      <c r="D25" s="165" t="str">
        <f t="shared" si="0"/>
        <v xml:space="preserve"> La actividad que conlleva el riesgo se ejecuta de
 24 a 500 veces por año</v>
      </c>
      <c r="E25" s="155">
        <f t="shared" si="1"/>
        <v>0.6</v>
      </c>
      <c r="F25" s="156" t="str">
        <f t="shared" si="2"/>
        <v>Media</v>
      </c>
      <c r="G25" s="472"/>
      <c r="H25" s="166" t="str">
        <f t="shared" si="6"/>
        <v/>
      </c>
      <c r="I25" s="179" t="str">
        <f t="shared" si="3"/>
        <v/>
      </c>
      <c r="J25" s="472" t="s">
        <v>659</v>
      </c>
      <c r="K25" s="166">
        <f t="shared" si="4"/>
        <v>0.4</v>
      </c>
      <c r="L25" s="179" t="str">
        <f t="shared" si="5"/>
        <v>Menor</v>
      </c>
      <c r="M25" s="168">
        <f t="shared" si="8"/>
        <v>0.4</v>
      </c>
      <c r="N25" s="169" t="str">
        <f t="shared" si="7"/>
        <v>Menor</v>
      </c>
    </row>
    <row r="26" spans="1:14" ht="43.5" customHeight="1" x14ac:dyDescent="0.3">
      <c r="A26" s="427" t="str">
        <f>'2 CONTEXTO E IDENTIFICACIÓN'!A27</f>
        <v>R1GT</v>
      </c>
      <c r="B26" s="164" t="str">
        <f>'2 CONTEXTO E IDENTIFICACIÓN'!E27</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308">
        <v>53</v>
      </c>
      <c r="D26" s="428" t="str">
        <f t="shared" si="0"/>
        <v xml:space="preserve"> La actividad que conlleva el riesgo se ejecuta de
 24 a 500 veces por año</v>
      </c>
      <c r="E26" s="166">
        <f t="shared" si="1"/>
        <v>0.6</v>
      </c>
      <c r="F26" s="179" t="str">
        <f t="shared" si="2"/>
        <v>Media</v>
      </c>
      <c r="G26" s="472" t="s">
        <v>668</v>
      </c>
      <c r="H26" s="166">
        <f t="shared" si="6"/>
        <v>0.4</v>
      </c>
      <c r="I26" s="179" t="str">
        <f t="shared" si="3"/>
        <v>Menor</v>
      </c>
      <c r="J26" s="472"/>
      <c r="K26" s="166" t="str">
        <f t="shared" si="4"/>
        <v/>
      </c>
      <c r="L26" s="179" t="str">
        <f t="shared" si="5"/>
        <v/>
      </c>
      <c r="M26" s="168">
        <f t="shared" si="8"/>
        <v>0.4</v>
      </c>
      <c r="N26" s="169" t="str">
        <f t="shared" si="7"/>
        <v>Menor</v>
      </c>
    </row>
    <row r="27" spans="1:14" ht="82.8" x14ac:dyDescent="0.3">
      <c r="A27" s="427" t="str">
        <f>'2 CONTEXTO E IDENTIFICACIÓN'!A28</f>
        <v>R2GT</v>
      </c>
      <c r="B27" s="164" t="str">
        <f>'2 CONTEXTO E IDENTIFICACIÓN'!E28</f>
        <v>Posibilidad de afectación económica or investigaciones, demandas y/o sanciones debido falencias en el seguimiento a la ejecución contractual</v>
      </c>
      <c r="C27" s="308">
        <v>12</v>
      </c>
      <c r="D27" s="428" t="str">
        <f t="shared" ref="D27:D58" si="9">+IF(C27="","",IF(C27&lt;=$S$8,$Q$8,IF(C27&lt;=$S$9,$Q$9,IF(C27&lt;=$S$10,$Q$10,IF(C27&lt;=$S$11,$Q$11,IF(C27&gt;=$R$12,$Q$12,""))))))</f>
        <v xml:space="preserve"> La actividad que conlleva el riesgo se ejecuta de
 3 a 24 veces por año</v>
      </c>
      <c r="E27" s="166">
        <f t="shared" ref="E27:E58" si="10">+IF(D27="","",IF(D27=$Q$8,$T$8,IF(D27=$Q$9,$T$9,IF(D27=$Q$10,$T$10,IF(D27=$Q$11,$T$11,IF(D27=$Q$12,$T$12))))))</f>
        <v>0.4</v>
      </c>
      <c r="F27" s="179" t="str">
        <f t="shared" ref="F27:F58" si="11">+IF(D27="","",IF(D27=$Q$8,$P$8,IF(D27=$Q$9,$P$9,IF(D27=$Q$10,$P$10,IF(D27=$Q$11,$P$11,IF(D27=$Q$12,$P$12))))))</f>
        <v>Baja</v>
      </c>
      <c r="G27" s="472" t="s">
        <v>668</v>
      </c>
      <c r="H27" s="166">
        <f t="shared" ref="H27:H58" si="12">+IF(G27="","",IF(G27="N/A","",IF(OR(G27=$X$8,G27=$Y$8),$W$8,IF(OR(G27=$X$9,G27=$Y$9),$W$9,IF(OR(G27=$X$10,G27=$Y$10),$W$10,IF(OR(G27=$X$11,G27=$Y$11),$W$11,IF(OR(G27=$X$12,G27=$Y$12),$W$12)))))))</f>
        <v>0.4</v>
      </c>
      <c r="I27" s="179" t="str">
        <f t="shared" ref="I27:I58" si="13">+IF(G27="","",IF(G27="N/A","",IF(OR(G27=$X$8,G27=$Y$8),$V$8,IF(OR(G27=$X$9,G27=$Y$9),$V$9,IF(OR(G27=$X$10,G27=$Y$10),$V$10,IF(OR(G27=$X$11,G27=$Y$11),$V$11,IF(OR(G27=$X$12,G27=$Y$12),$V$12)))))))</f>
        <v>Menor</v>
      </c>
      <c r="J27" s="472"/>
      <c r="K27" s="166" t="str">
        <f t="shared" ref="K27:K58" si="14">+IF(J27="","",IF(J27="N/A","",IF(OR(J27=$X$8,J27=$Y$8),$W$8,IF(OR(J27=$X$9,J27=$Y$9),$W$9,IF(OR(J27=$X$10,J27=$Y$10),$W$10,IF(OR(J27=$X$11,J27=$Y$11),$W$11,IF(OR(J27=$X$12,J27=$Y$12),$W$12)))))))</f>
        <v/>
      </c>
      <c r="L27" s="179" t="str">
        <f t="shared" ref="L27:L58" si="15">+IF(J27="","",IF(J27="N/A","",IF(OR(J27=$X$8,J27=$Y$8),$V$8,IF(OR(J27=$X$9,J27=$Y$9),$V$9,IF(OR(J27=$X$10,J27=$Y$10),$V$10,IF(OR(J27=$X$11,J27=$Y$11),$V$11,IF(OR(J27=$X$12,J27=$Y$12),$V$12)))))))</f>
        <v/>
      </c>
      <c r="M27" s="168">
        <f t="shared" ref="M27:M58" si="16">+IF(H27="",K27,IF(K27="",H27,IF(H27&gt;K27,H27,K27)))</f>
        <v>0.4</v>
      </c>
      <c r="N27" s="169" t="str">
        <f t="shared" ref="N27:N58" si="17">+IF(M27="","",IF(M27=$W$8,$V$8,IF(M27=$W$9,$V$9,IF(M27=$W$10,$V$10,IF(M27=$W$11,$V$11,IF(M27=$W$12,$V$12))))))</f>
        <v>Menor</v>
      </c>
    </row>
    <row r="28" spans="1:14" ht="409.6" x14ac:dyDescent="0.3">
      <c r="A28" s="427" t="str">
        <f>'2 CONTEXTO E IDENTIFICACIÓN'!A29</f>
        <v>R3GT</v>
      </c>
      <c r="B28" s="164" t="str">
        <f>'2 CONTEXTO E IDENTIFICACIÓN'!E29</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308">
        <v>12</v>
      </c>
      <c r="D28" s="428" t="str">
        <f t="shared" si="9"/>
        <v xml:space="preserve"> La actividad que conlleva el riesgo se ejecuta de
 3 a 24 veces por año</v>
      </c>
      <c r="E28" s="166">
        <f t="shared" si="10"/>
        <v>0.4</v>
      </c>
      <c r="F28" s="179" t="str">
        <f t="shared" si="11"/>
        <v>Baja</v>
      </c>
      <c r="G28" s="472"/>
      <c r="H28" s="166" t="str">
        <f t="shared" si="12"/>
        <v/>
      </c>
      <c r="I28" s="179" t="str">
        <f t="shared" si="13"/>
        <v/>
      </c>
      <c r="J28" s="472" t="s">
        <v>659</v>
      </c>
      <c r="K28" s="166">
        <f t="shared" si="14"/>
        <v>0.4</v>
      </c>
      <c r="L28" s="179" t="str">
        <f t="shared" si="15"/>
        <v>Menor</v>
      </c>
      <c r="M28" s="168">
        <f t="shared" si="16"/>
        <v>0.4</v>
      </c>
      <c r="N28" s="169" t="str">
        <f t="shared" si="17"/>
        <v>Menor</v>
      </c>
    </row>
    <row r="29" spans="1:14" ht="276" x14ac:dyDescent="0.3">
      <c r="A29" s="427" t="str">
        <f>'2 CONTEXTO E IDENTIFICACIÓN'!A30</f>
        <v>R4GT</v>
      </c>
      <c r="B29" s="164" t="str">
        <f>'2 CONTEXTO E IDENTIFICACIÓN'!E30</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308">
        <v>12</v>
      </c>
      <c r="D29" s="428" t="str">
        <f t="shared" si="9"/>
        <v xml:space="preserve"> La actividad que conlleva el riesgo se ejecuta de
 3 a 24 veces por año</v>
      </c>
      <c r="E29" s="166">
        <f t="shared" si="10"/>
        <v>0.4</v>
      </c>
      <c r="F29" s="179" t="str">
        <f t="shared" si="11"/>
        <v>Baja</v>
      </c>
      <c r="G29" s="472" t="s">
        <v>668</v>
      </c>
      <c r="H29" s="166">
        <f t="shared" si="12"/>
        <v>0.4</v>
      </c>
      <c r="I29" s="179" t="str">
        <f t="shared" si="13"/>
        <v>Menor</v>
      </c>
      <c r="J29" s="472" t="s">
        <v>659</v>
      </c>
      <c r="K29" s="166">
        <f t="shared" si="14"/>
        <v>0.4</v>
      </c>
      <c r="L29" s="179" t="str">
        <f t="shared" si="15"/>
        <v>Menor</v>
      </c>
      <c r="M29" s="168">
        <f t="shared" si="16"/>
        <v>0.4</v>
      </c>
      <c r="N29" s="169" t="str">
        <f t="shared" si="17"/>
        <v>Menor</v>
      </c>
    </row>
    <row r="30" spans="1:14" ht="409.6" x14ac:dyDescent="0.3">
      <c r="A30" s="427" t="str">
        <f>'2 CONTEXTO E IDENTIFICACIÓN'!A31</f>
        <v>R5GT</v>
      </c>
      <c r="B30" s="164" t="str">
        <f>'2 CONTEXTO E IDENTIFICACIÓN'!E31</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308">
        <v>12</v>
      </c>
      <c r="D30" s="428" t="str">
        <f t="shared" si="9"/>
        <v xml:space="preserve"> La actividad que conlleva el riesgo se ejecuta de
 3 a 24 veces por año</v>
      </c>
      <c r="E30" s="166">
        <f t="shared" si="10"/>
        <v>0.4</v>
      </c>
      <c r="F30" s="179" t="str">
        <f t="shared" si="11"/>
        <v>Baja</v>
      </c>
      <c r="G30" s="472" t="s">
        <v>668</v>
      </c>
      <c r="H30" s="166">
        <f t="shared" si="12"/>
        <v>0.4</v>
      </c>
      <c r="I30" s="179" t="str">
        <f t="shared" si="13"/>
        <v>Menor</v>
      </c>
      <c r="J30" s="472" t="s">
        <v>659</v>
      </c>
      <c r="K30" s="166">
        <f t="shared" si="14"/>
        <v>0.4</v>
      </c>
      <c r="L30" s="179" t="str">
        <f t="shared" si="15"/>
        <v>Menor</v>
      </c>
      <c r="M30" s="168">
        <f t="shared" si="16"/>
        <v>0.4</v>
      </c>
      <c r="N30" s="169" t="str">
        <f t="shared" si="17"/>
        <v>Menor</v>
      </c>
    </row>
    <row r="31" spans="1:14" ht="358.8" x14ac:dyDescent="0.3">
      <c r="A31" s="427" t="str">
        <f>'2 CONTEXTO E IDENTIFICACIÓN'!A32</f>
        <v>R6GT</v>
      </c>
      <c r="B31" s="164" t="str">
        <f>'2 CONTEXTO E IDENTIFICACIÓN'!E32</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308">
        <v>12</v>
      </c>
      <c r="D31" s="428" t="str">
        <f t="shared" si="9"/>
        <v xml:space="preserve"> La actividad que conlleva el riesgo se ejecuta de
 3 a 24 veces por año</v>
      </c>
      <c r="E31" s="166">
        <f t="shared" si="10"/>
        <v>0.4</v>
      </c>
      <c r="F31" s="179" t="str">
        <f t="shared" si="11"/>
        <v>Baja</v>
      </c>
      <c r="G31" s="472" t="s">
        <v>668</v>
      </c>
      <c r="H31" s="166">
        <f t="shared" si="12"/>
        <v>0.4</v>
      </c>
      <c r="I31" s="179" t="str">
        <f t="shared" si="13"/>
        <v>Menor</v>
      </c>
      <c r="J31" s="472" t="s">
        <v>659</v>
      </c>
      <c r="K31" s="166">
        <f t="shared" si="14"/>
        <v>0.4</v>
      </c>
      <c r="L31" s="179" t="str">
        <f t="shared" si="15"/>
        <v>Menor</v>
      </c>
      <c r="M31" s="168">
        <f t="shared" si="16"/>
        <v>0.4</v>
      </c>
      <c r="N31" s="169" t="str">
        <f t="shared" si="17"/>
        <v>Menor</v>
      </c>
    </row>
    <row r="32" spans="1:14" ht="262.2" x14ac:dyDescent="0.3">
      <c r="A32" s="427" t="str">
        <f>'2 CONTEXTO E IDENTIFICACIÓN'!A33</f>
        <v>R7GT</v>
      </c>
      <c r="B32" s="164" t="str">
        <f>'2 CONTEXTO E IDENTIFICACIÓN'!E33</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308">
        <v>12</v>
      </c>
      <c r="D32" s="428" t="str">
        <f t="shared" si="9"/>
        <v xml:space="preserve"> La actividad que conlleva el riesgo se ejecuta de
 3 a 24 veces por año</v>
      </c>
      <c r="E32" s="166">
        <f t="shared" si="10"/>
        <v>0.4</v>
      </c>
      <c r="F32" s="179" t="str">
        <f t="shared" si="11"/>
        <v>Baja</v>
      </c>
      <c r="G32" s="472" t="s">
        <v>668</v>
      </c>
      <c r="H32" s="166">
        <f t="shared" si="12"/>
        <v>0.4</v>
      </c>
      <c r="I32" s="179" t="str">
        <f t="shared" si="13"/>
        <v>Menor</v>
      </c>
      <c r="J32" s="472"/>
      <c r="K32" s="166" t="str">
        <f t="shared" si="14"/>
        <v/>
      </c>
      <c r="L32" s="179" t="str">
        <f t="shared" si="15"/>
        <v/>
      </c>
      <c r="M32" s="168">
        <f t="shared" si="16"/>
        <v>0.4</v>
      </c>
      <c r="N32" s="169" t="str">
        <f t="shared" si="17"/>
        <v>Menor</v>
      </c>
    </row>
    <row r="33" spans="1:14" ht="110.4" x14ac:dyDescent="0.3">
      <c r="A33" s="427" t="str">
        <f>'2 CONTEXTO E IDENTIFICACIÓN'!A34</f>
        <v>R1GF</v>
      </c>
      <c r="B33" s="164" t="str">
        <f>'2 CONTEXTO E IDENTIFICACIÓN'!E34</f>
        <v>Posibilidad de afectación reputacional por no contar con el fenecimiento de la cuenta en la vigencia  debido a la identificación, clasificación y registro de información contable en rubros y cuantías que no correspondan</v>
      </c>
      <c r="C33" s="308">
        <v>12</v>
      </c>
      <c r="D33" s="428" t="str">
        <f t="shared" si="9"/>
        <v xml:space="preserve"> La actividad que conlleva el riesgo se ejecuta de
 3 a 24 veces por año</v>
      </c>
      <c r="E33" s="166">
        <f t="shared" si="10"/>
        <v>0.4</v>
      </c>
      <c r="F33" s="179" t="str">
        <f t="shared" si="11"/>
        <v>Baja</v>
      </c>
      <c r="G33" s="472"/>
      <c r="H33" s="166" t="str">
        <f t="shared" si="12"/>
        <v/>
      </c>
      <c r="I33" s="179" t="str">
        <f t="shared" si="13"/>
        <v/>
      </c>
      <c r="J33" s="472" t="s">
        <v>659</v>
      </c>
      <c r="K33" s="166">
        <f t="shared" si="14"/>
        <v>0.4</v>
      </c>
      <c r="L33" s="179" t="str">
        <f t="shared" si="15"/>
        <v>Menor</v>
      </c>
      <c r="M33" s="168">
        <f t="shared" si="16"/>
        <v>0.4</v>
      </c>
      <c r="N33" s="169" t="str">
        <f t="shared" si="17"/>
        <v>Menor</v>
      </c>
    </row>
    <row r="34" spans="1:14" ht="82.8" x14ac:dyDescent="0.3">
      <c r="A34" s="427" t="str">
        <f>'2 CONTEXTO E IDENTIFICACIÓN'!A35</f>
        <v>R2GF</v>
      </c>
      <c r="B34" s="164" t="str">
        <f>'2 CONTEXTO E IDENTIFICACIÓN'!E35</f>
        <v>Posibilidad de afectación económica por sanciones o multas de entes de control o demandas de terceros  debido a la realización de pagos indebidos</v>
      </c>
      <c r="C34" s="308">
        <v>12</v>
      </c>
      <c r="D34" s="428" t="str">
        <f t="shared" si="9"/>
        <v xml:space="preserve"> La actividad que conlleva el riesgo se ejecuta de
 3 a 24 veces por año</v>
      </c>
      <c r="E34" s="166">
        <f t="shared" si="10"/>
        <v>0.4</v>
      </c>
      <c r="F34" s="179" t="str">
        <f t="shared" si="11"/>
        <v>Baja</v>
      </c>
      <c r="G34" s="472" t="s">
        <v>668</v>
      </c>
      <c r="H34" s="166">
        <f t="shared" si="12"/>
        <v>0.4</v>
      </c>
      <c r="I34" s="179" t="str">
        <f t="shared" si="13"/>
        <v>Menor</v>
      </c>
      <c r="J34" s="472"/>
      <c r="K34" s="166" t="str">
        <f t="shared" si="14"/>
        <v/>
      </c>
      <c r="L34" s="179" t="str">
        <f t="shared" si="15"/>
        <v/>
      </c>
      <c r="M34" s="168">
        <f t="shared" si="16"/>
        <v>0.4</v>
      </c>
      <c r="N34" s="169" t="str">
        <f t="shared" si="17"/>
        <v>Menor</v>
      </c>
    </row>
    <row r="35" spans="1:14" ht="165.6" x14ac:dyDescent="0.3">
      <c r="A35" s="427" t="str">
        <f>'2 CONTEXTO E IDENTIFICACIÓN'!A36</f>
        <v>R3GF</v>
      </c>
      <c r="B35" s="164" t="str">
        <f>'2 CONTEXTO E IDENTIFICACIÓN'!E36</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308">
        <v>365</v>
      </c>
      <c r="D35" s="428" t="str">
        <f t="shared" si="9"/>
        <v xml:space="preserve"> La actividad que conlleva el riesgo se ejecuta de
 24 a 500 veces por año</v>
      </c>
      <c r="E35" s="166">
        <f t="shared" si="10"/>
        <v>0.6</v>
      </c>
      <c r="F35" s="179" t="str">
        <f t="shared" si="11"/>
        <v>Media</v>
      </c>
      <c r="G35" s="472" t="s">
        <v>668</v>
      </c>
      <c r="H35" s="166">
        <f t="shared" si="12"/>
        <v>0.4</v>
      </c>
      <c r="I35" s="179" t="str">
        <f t="shared" si="13"/>
        <v>Menor</v>
      </c>
      <c r="J35" s="472"/>
      <c r="K35" s="166" t="str">
        <f t="shared" si="14"/>
        <v/>
      </c>
      <c r="L35" s="179" t="str">
        <f t="shared" si="15"/>
        <v/>
      </c>
      <c r="M35" s="168">
        <f t="shared" si="16"/>
        <v>0.4</v>
      </c>
      <c r="N35" s="169" t="str">
        <f t="shared" si="17"/>
        <v>Menor</v>
      </c>
    </row>
    <row r="36" spans="1:14" ht="124.2" x14ac:dyDescent="0.3">
      <c r="A36" s="427" t="str">
        <f>'2 CONTEXTO E IDENTIFICACIÓN'!A37</f>
        <v>R1GCT</v>
      </c>
      <c r="B36" s="164" t="str">
        <f>'2 CONTEXTO E IDENTIFICACIÓN'!E37</f>
        <v>Posibilidad de afectación reputacional y económica por la suscripción de contratos que presentan documentación inconsistente debido a deficiencias en la verificación de los requisitos habilitantes por parte del proceso de contratación.</v>
      </c>
      <c r="C36" s="308">
        <v>2015</v>
      </c>
      <c r="D36" s="428" t="str">
        <f t="shared" si="9"/>
        <v xml:space="preserve"> La actividad que conlleva el riesgo se ejecuta
 mínimo 500 veces al año y máximo 5000 veces
 por año</v>
      </c>
      <c r="E36" s="166">
        <f t="shared" si="10"/>
        <v>0.8</v>
      </c>
      <c r="F36" s="179" t="str">
        <f t="shared" si="11"/>
        <v>Alta</v>
      </c>
      <c r="G36" s="472" t="s">
        <v>677</v>
      </c>
      <c r="H36" s="166">
        <f t="shared" si="12"/>
        <v>0.8</v>
      </c>
      <c r="I36" s="179" t="str">
        <f t="shared" si="13"/>
        <v>Mayor</v>
      </c>
      <c r="J36" s="472" t="s">
        <v>664</v>
      </c>
      <c r="K36" s="166">
        <f t="shared" si="14"/>
        <v>0.2</v>
      </c>
      <c r="L36" s="179" t="str">
        <f t="shared" si="15"/>
        <v>Leve</v>
      </c>
      <c r="M36" s="168">
        <f t="shared" si="16"/>
        <v>0.8</v>
      </c>
      <c r="N36" s="169" t="str">
        <f t="shared" si="17"/>
        <v>Mayor</v>
      </c>
    </row>
    <row r="37" spans="1:14" ht="110.4" x14ac:dyDescent="0.3">
      <c r="A37" s="427" t="str">
        <f>'2 CONTEXTO E IDENTIFICACIÓN'!A38</f>
        <v>R2GCT</v>
      </c>
      <c r="B37" s="164" t="str">
        <f>'2 CONTEXTO E IDENTIFICACIÓN'!E38</f>
        <v>Posibilidad de afectación reputacional y económica  por pasivos exigibles debido a liquidación extemporánea de los contratos fuera de los plazos acordados en el contrato o los establecidos por la ley</v>
      </c>
      <c r="C37" s="308">
        <v>121</v>
      </c>
      <c r="D37" s="428" t="str">
        <f t="shared" si="9"/>
        <v xml:space="preserve"> La actividad que conlleva el riesgo se ejecuta de
 24 a 500 veces por año</v>
      </c>
      <c r="E37" s="166">
        <f t="shared" si="10"/>
        <v>0.6</v>
      </c>
      <c r="F37" s="179" t="str">
        <f t="shared" si="11"/>
        <v>Media</v>
      </c>
      <c r="G37" s="472" t="s">
        <v>682</v>
      </c>
      <c r="H37" s="166">
        <f t="shared" si="12"/>
        <v>1</v>
      </c>
      <c r="I37" s="179" t="str">
        <f t="shared" si="13"/>
        <v>Catastrófico</v>
      </c>
      <c r="J37" s="472" t="s">
        <v>653</v>
      </c>
      <c r="K37" s="166">
        <f t="shared" si="14"/>
        <v>1</v>
      </c>
      <c r="L37" s="179" t="str">
        <f t="shared" si="15"/>
        <v>Catastrófico</v>
      </c>
      <c r="M37" s="168">
        <f t="shared" si="16"/>
        <v>1</v>
      </c>
      <c r="N37" s="169" t="str">
        <f t="shared" si="17"/>
        <v>Catastrófico</v>
      </c>
    </row>
    <row r="38" spans="1:14" ht="138" x14ac:dyDescent="0.3">
      <c r="A38" s="427" t="str">
        <f>'2 CONTEXTO E IDENTIFICACIÓN'!A39</f>
        <v>R3GCT</v>
      </c>
      <c r="B38" s="164" t="str">
        <f>'2 CONTEXTO E IDENTIFICACIÓN'!E39</f>
        <v>Posibilidad de afectación reputacional y económica por multa y/o sancion de entes de control  debido a la presentación extemporanea y/o con falencias en los reportes enviados a la dirección financiera para posterior cargue en en el aplicativo SIVICOF y SIDEAP</v>
      </c>
      <c r="C38" s="308">
        <v>12</v>
      </c>
      <c r="D38" s="428" t="str">
        <f t="shared" si="9"/>
        <v xml:space="preserve"> La actividad que conlleva el riesgo se ejecuta de
 3 a 24 veces por año</v>
      </c>
      <c r="E38" s="166">
        <f t="shared" si="10"/>
        <v>0.4</v>
      </c>
      <c r="F38" s="179" t="str">
        <f t="shared" si="11"/>
        <v>Baja</v>
      </c>
      <c r="G38" s="472" t="s">
        <v>677</v>
      </c>
      <c r="H38" s="166">
        <f t="shared" si="12"/>
        <v>0.8</v>
      </c>
      <c r="I38" s="179" t="str">
        <f t="shared" si="13"/>
        <v>Mayor</v>
      </c>
      <c r="J38" s="472" t="s">
        <v>678</v>
      </c>
      <c r="K38" s="166">
        <f t="shared" si="14"/>
        <v>0.8</v>
      </c>
      <c r="L38" s="179" t="str">
        <f t="shared" si="15"/>
        <v>Mayor</v>
      </c>
      <c r="M38" s="168">
        <f t="shared" si="16"/>
        <v>0.8</v>
      </c>
      <c r="N38" s="169" t="str">
        <f t="shared" si="17"/>
        <v>Mayor</v>
      </c>
    </row>
    <row r="39" spans="1:14" ht="82.8" x14ac:dyDescent="0.3">
      <c r="A39" s="427" t="str">
        <f>'2 CONTEXTO E IDENTIFICACIÓN'!A40</f>
        <v>R4GCT</v>
      </c>
      <c r="B39" s="164" t="str">
        <f>'2 CONTEXTO E IDENTIFICACIÓN'!E40</f>
        <v xml:space="preserve">Posibilidad de afectación reputacional y económica por sanciones o multas de entes de control  debido a demoras en la adquisicion de los bienes y servicios requeridos </v>
      </c>
      <c r="C39" s="308">
        <v>2015</v>
      </c>
      <c r="D39" s="428" t="str">
        <f t="shared" si="9"/>
        <v xml:space="preserve"> La actividad que conlleva el riesgo se ejecuta
 mínimo 500 veces al año y máximo 5000 veces
 por año</v>
      </c>
      <c r="E39" s="166">
        <f t="shared" si="10"/>
        <v>0.8</v>
      </c>
      <c r="F39" s="179" t="str">
        <f t="shared" si="11"/>
        <v>Alta</v>
      </c>
      <c r="G39" s="472" t="s">
        <v>682</v>
      </c>
      <c r="H39" s="166">
        <f t="shared" si="12"/>
        <v>1</v>
      </c>
      <c r="I39" s="179" t="str">
        <f t="shared" si="13"/>
        <v>Catastrófico</v>
      </c>
      <c r="J39" s="472" t="s">
        <v>653</v>
      </c>
      <c r="K39" s="166">
        <f t="shared" si="14"/>
        <v>1</v>
      </c>
      <c r="L39" s="179" t="str">
        <f t="shared" si="15"/>
        <v>Catastrófico</v>
      </c>
      <c r="M39" s="168">
        <f t="shared" si="16"/>
        <v>1</v>
      </c>
      <c r="N39" s="169" t="str">
        <f t="shared" si="17"/>
        <v>Catastrófico</v>
      </c>
    </row>
    <row r="40" spans="1:14" ht="96.6" x14ac:dyDescent="0.3">
      <c r="A40" s="427" t="str">
        <f>'2 CONTEXTO E IDENTIFICACIÓN'!A41</f>
        <v>R5GCT</v>
      </c>
      <c r="B40" s="164" t="str">
        <f>'2 CONTEXTO E IDENTIFICACIÓN'!E41</f>
        <v xml:space="preserve">Posibilidad de afectación reputacional y económica por multa y/o sancion o de un ente de control  y/o quejas de un grupo de valor  debido al incumplimiento en la ejecucion de los contratos </v>
      </c>
      <c r="C40" s="308">
        <v>2015</v>
      </c>
      <c r="D40" s="428" t="str">
        <f t="shared" si="9"/>
        <v xml:space="preserve"> La actividad que conlleva el riesgo se ejecuta
 mínimo 500 veces al año y máximo 5000 veces
 por año</v>
      </c>
      <c r="E40" s="166">
        <f t="shared" si="10"/>
        <v>0.8</v>
      </c>
      <c r="F40" s="179" t="str">
        <f t="shared" si="11"/>
        <v>Alta</v>
      </c>
      <c r="G40" s="472" t="s">
        <v>682</v>
      </c>
      <c r="H40" s="166">
        <f t="shared" si="12"/>
        <v>1</v>
      </c>
      <c r="I40" s="179" t="str">
        <f t="shared" si="13"/>
        <v>Catastrófico</v>
      </c>
      <c r="J40" s="472" t="s">
        <v>653</v>
      </c>
      <c r="K40" s="166">
        <f t="shared" si="14"/>
        <v>1</v>
      </c>
      <c r="L40" s="179" t="str">
        <f t="shared" si="15"/>
        <v>Catastrófico</v>
      </c>
      <c r="M40" s="168">
        <f t="shared" si="16"/>
        <v>1</v>
      </c>
      <c r="N40" s="169" t="str">
        <f t="shared" si="17"/>
        <v>Catastrófico</v>
      </c>
    </row>
    <row r="41" spans="1:14" ht="96.6" x14ac:dyDescent="0.3">
      <c r="A41" s="427" t="str">
        <f>'2 CONTEXTO E IDENTIFICACIÓN'!A42</f>
        <v>R1GJ</v>
      </c>
      <c r="B41" s="164" t="str">
        <f>'2 CONTEXTO E IDENTIFICACIÓN'!E42</f>
        <v>Posibilidad de afectación reputacional por sanciones administrativas  debido al incumplimiento en la respuesta a requerimientos asociados a los procesos judiciales y acciones constitucionales</v>
      </c>
      <c r="C41" s="308">
        <v>1867</v>
      </c>
      <c r="D41" s="428" t="str">
        <f t="shared" si="9"/>
        <v xml:space="preserve"> La actividad que conlleva el riesgo se ejecuta
 mínimo 500 veces al año y máximo 5000 veces
 por año</v>
      </c>
      <c r="E41" s="166">
        <f t="shared" si="10"/>
        <v>0.8</v>
      </c>
      <c r="F41" s="179" t="str">
        <f t="shared" si="11"/>
        <v>Alta</v>
      </c>
      <c r="G41" s="472"/>
      <c r="H41" s="166" t="str">
        <f t="shared" si="12"/>
        <v/>
      </c>
      <c r="I41" s="179" t="str">
        <f t="shared" si="13"/>
        <v/>
      </c>
      <c r="J41" s="472" t="s">
        <v>653</v>
      </c>
      <c r="K41" s="166">
        <f t="shared" si="14"/>
        <v>1</v>
      </c>
      <c r="L41" s="179" t="str">
        <f t="shared" si="15"/>
        <v>Catastrófico</v>
      </c>
      <c r="M41" s="168">
        <f t="shared" si="16"/>
        <v>1</v>
      </c>
      <c r="N41" s="169" t="str">
        <f t="shared" si="17"/>
        <v>Catastrófico</v>
      </c>
    </row>
    <row r="42" spans="1:14" ht="165.6" x14ac:dyDescent="0.3">
      <c r="A42" s="427" t="str">
        <f>'2 CONTEXTO E IDENTIFICACIÓN'!A43</f>
        <v>R1GI</v>
      </c>
      <c r="B42" s="164" t="str">
        <f>'2 CONTEXTO E IDENTIFICACIÓN'!E43</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308">
        <v>52</v>
      </c>
      <c r="D42" s="428" t="str">
        <f t="shared" si="9"/>
        <v xml:space="preserve"> La actividad que conlleva el riesgo se ejecuta de
 24 a 500 veces por año</v>
      </c>
      <c r="E42" s="166">
        <f>+IF(D42="","",IF(D42=$Q$8,$T$8,IF(D42=$Q$9,$T$9,IF(D42=$Q$10,$T$10,IF(D42=$Q$11,$T$11,IF(D42=$Q$12,$T$12))))))</f>
        <v>0.6</v>
      </c>
      <c r="F42" s="179" t="str">
        <f t="shared" si="11"/>
        <v>Media</v>
      </c>
      <c r="G42" s="472"/>
      <c r="H42" s="166" t="str">
        <f t="shared" si="12"/>
        <v/>
      </c>
      <c r="I42" s="179" t="str">
        <f t="shared" si="13"/>
        <v/>
      </c>
      <c r="J42" s="472" t="s">
        <v>669</v>
      </c>
      <c r="K42" s="166">
        <f t="shared" si="14"/>
        <v>0.6</v>
      </c>
      <c r="L42" s="179" t="str">
        <f t="shared" si="15"/>
        <v>Moderado</v>
      </c>
      <c r="M42" s="168">
        <f t="shared" si="16"/>
        <v>0.6</v>
      </c>
      <c r="N42" s="169" t="str">
        <f t="shared" si="17"/>
        <v>Moderado</v>
      </c>
    </row>
    <row r="43" spans="1:14" ht="110.4" x14ac:dyDescent="0.3">
      <c r="A43" s="427" t="str">
        <f>'2 CONTEXTO E IDENTIFICACIÓN'!A44</f>
        <v>R1SM</v>
      </c>
      <c r="B43" s="164" t="str">
        <f>'2 CONTEXTO E IDENTIFICACIÓN'!E44</f>
        <v>Posibilidad de afectación reputacional por hallazgos a la Entidad por parte de entes de control  debido al incumplimiento y/o inoportuna emisión de los informes de ley contemplados en el Plan Anual de Auditoria</v>
      </c>
      <c r="C43" s="308">
        <v>365</v>
      </c>
      <c r="D43" s="428" t="str">
        <f t="shared" si="9"/>
        <v xml:space="preserve"> La actividad que conlleva el riesgo se ejecuta de
 24 a 500 veces por año</v>
      </c>
      <c r="E43" s="166">
        <f t="shared" si="10"/>
        <v>0.6</v>
      </c>
      <c r="F43" s="179" t="str">
        <f t="shared" si="11"/>
        <v>Media</v>
      </c>
      <c r="G43" s="472"/>
      <c r="H43" s="166" t="str">
        <f t="shared" si="12"/>
        <v/>
      </c>
      <c r="I43" s="179" t="str">
        <f t="shared" si="13"/>
        <v/>
      </c>
      <c r="J43" s="472" t="s">
        <v>678</v>
      </c>
      <c r="K43" s="166">
        <f t="shared" si="14"/>
        <v>0.8</v>
      </c>
      <c r="L43" s="179" t="str">
        <f t="shared" si="15"/>
        <v>Mayor</v>
      </c>
      <c r="M43" s="168">
        <f t="shared" si="16"/>
        <v>0.8</v>
      </c>
      <c r="N43" s="169" t="str">
        <f t="shared" si="17"/>
        <v>Mayor</v>
      </c>
    </row>
    <row r="44" spans="1:14" ht="124.2" x14ac:dyDescent="0.3">
      <c r="A44" s="427" t="str">
        <f>'2 CONTEXTO E IDENTIFICACIÓN'!A45</f>
        <v>R2SM</v>
      </c>
      <c r="B44" s="164" t="str">
        <f>'2 CONTEXTO E IDENTIFICACIÓN'!E45</f>
        <v>Posibilidad de afectación reputacional por falencias en la planeación y ejecución de las auditorías internas  debido a inoportunidad y/o inconsistencia en la verificación de la información suministrada para la realización de la auditoria</v>
      </c>
      <c r="C44" s="308">
        <v>365</v>
      </c>
      <c r="D44" s="428" t="str">
        <f t="shared" si="9"/>
        <v xml:space="preserve"> La actividad que conlleva el riesgo se ejecuta de
 24 a 500 veces por año</v>
      </c>
      <c r="E44" s="166">
        <f t="shared" si="10"/>
        <v>0.6</v>
      </c>
      <c r="F44" s="179" t="str">
        <f t="shared" si="11"/>
        <v>Media</v>
      </c>
      <c r="G44" s="472"/>
      <c r="H44" s="166" t="str">
        <f t="shared" si="12"/>
        <v/>
      </c>
      <c r="I44" s="179" t="str">
        <f t="shared" si="13"/>
        <v/>
      </c>
      <c r="J44" s="472" t="s">
        <v>678</v>
      </c>
      <c r="K44" s="166">
        <f t="shared" si="14"/>
        <v>0.8</v>
      </c>
      <c r="L44" s="179" t="str">
        <f t="shared" si="15"/>
        <v>Mayor</v>
      </c>
      <c r="M44" s="168">
        <f t="shared" si="16"/>
        <v>0.8</v>
      </c>
      <c r="N44" s="169" t="str">
        <f t="shared" si="17"/>
        <v>Mayor</v>
      </c>
    </row>
    <row r="45" spans="1:14" ht="110.4" x14ac:dyDescent="0.3">
      <c r="A45" s="427" t="str">
        <f>'2 CONTEXTO E IDENTIFICACIÓN'!A46</f>
        <v>R1GH</v>
      </c>
      <c r="B45" s="164" t="str">
        <f>'2 CONTEXTO E IDENTIFICACIÓN'!E46</f>
        <v>Posibilidad de afectación reputacional y económica por sanciones y/o multas de entes de control y/o demandas debido al ingreso tardío, incompleto o con errores de las novedades administrativas al aplicativo de nómina.</v>
      </c>
      <c r="C45" s="308">
        <v>26680</v>
      </c>
      <c r="D45" s="428" t="str">
        <f t="shared" si="9"/>
        <v xml:space="preserve"> La actividad que conlleva el riesgo se ejecuta más 
de 5000 veces por año</v>
      </c>
      <c r="E45" s="166">
        <f t="shared" si="10"/>
        <v>1</v>
      </c>
      <c r="F45" s="179" t="str">
        <f t="shared" si="11"/>
        <v>Muy Alta</v>
      </c>
      <c r="G45" s="472" t="s">
        <v>677</v>
      </c>
      <c r="H45" s="166">
        <f t="shared" si="12"/>
        <v>0.8</v>
      </c>
      <c r="I45" s="179" t="str">
        <f t="shared" si="13"/>
        <v>Mayor</v>
      </c>
      <c r="J45" s="472" t="s">
        <v>678</v>
      </c>
      <c r="K45" s="166">
        <f t="shared" si="14"/>
        <v>0.8</v>
      </c>
      <c r="L45" s="179" t="str">
        <f t="shared" si="15"/>
        <v>Mayor</v>
      </c>
      <c r="M45" s="168">
        <f t="shared" si="16"/>
        <v>0.8</v>
      </c>
      <c r="N45" s="169" t="str">
        <f t="shared" si="17"/>
        <v>Mayor</v>
      </c>
    </row>
    <row r="46" spans="1:14" ht="110.4" x14ac:dyDescent="0.3">
      <c r="A46" s="427" t="str">
        <f>'2 CONTEXTO E IDENTIFICACIÓN'!A47</f>
        <v>R2GH</v>
      </c>
      <c r="B46" s="164" t="str">
        <f>'2 CONTEXTO E IDENTIFICACIÓN'!E47</f>
        <v>Posibilidad de afectación reputacional y económica por sanciones y/o multas de entes de control y/o demandas debido a fallas en el seguimiento a la ejecución de las actividades programadas en Plan de Trabajo de SGSST</v>
      </c>
      <c r="C46" s="308">
        <v>214</v>
      </c>
      <c r="D46" s="428" t="str">
        <f t="shared" si="9"/>
        <v xml:space="preserve"> La actividad que conlleva el riesgo se ejecuta de
 24 a 500 veces por año</v>
      </c>
      <c r="E46" s="166">
        <f t="shared" si="10"/>
        <v>0.6</v>
      </c>
      <c r="F46" s="179" t="str">
        <f t="shared" si="11"/>
        <v>Media</v>
      </c>
      <c r="G46" s="472" t="s">
        <v>677</v>
      </c>
      <c r="H46" s="166">
        <f t="shared" si="12"/>
        <v>0.8</v>
      </c>
      <c r="I46" s="179" t="str">
        <f t="shared" si="13"/>
        <v>Mayor</v>
      </c>
      <c r="J46" s="472" t="s">
        <v>669</v>
      </c>
      <c r="K46" s="166">
        <f t="shared" si="14"/>
        <v>0.6</v>
      </c>
      <c r="L46" s="179" t="str">
        <f t="shared" si="15"/>
        <v>Moderado</v>
      </c>
      <c r="M46" s="168">
        <f t="shared" si="16"/>
        <v>0.8</v>
      </c>
      <c r="N46" s="169" t="str">
        <f t="shared" si="17"/>
        <v>Mayor</v>
      </c>
    </row>
    <row r="47" spans="1:14" ht="82.8" x14ac:dyDescent="0.3">
      <c r="A47" s="427" t="str">
        <f>'2 CONTEXTO E IDENTIFICACIÓN'!A48</f>
        <v>R3GH</v>
      </c>
      <c r="B47" s="164" t="str">
        <f>'2 CONTEXTO E IDENTIFICACIÓN'!E48</f>
        <v>Posibilidad de afectación reputacional por sanciones de entes de control debido al incumplimiento en la ejecución del Plan Estratégico del Talento Humano</v>
      </c>
      <c r="C47" s="308">
        <v>237</v>
      </c>
      <c r="D47" s="428" t="str">
        <f t="shared" si="9"/>
        <v xml:space="preserve"> La actividad que conlleva el riesgo se ejecuta de
 24 a 500 veces por año</v>
      </c>
      <c r="E47" s="166">
        <f t="shared" si="10"/>
        <v>0.6</v>
      </c>
      <c r="F47" s="179" t="str">
        <f t="shared" si="11"/>
        <v>Media</v>
      </c>
      <c r="G47" s="472"/>
      <c r="H47" s="166" t="str">
        <f t="shared" si="12"/>
        <v/>
      </c>
      <c r="I47" s="179" t="str">
        <f t="shared" si="13"/>
        <v/>
      </c>
      <c r="J47" s="472" t="s">
        <v>669</v>
      </c>
      <c r="K47" s="166">
        <f t="shared" si="14"/>
        <v>0.6</v>
      </c>
      <c r="L47" s="179" t="str">
        <f t="shared" si="15"/>
        <v>Moderado</v>
      </c>
      <c r="M47" s="168">
        <f t="shared" si="16"/>
        <v>0.6</v>
      </c>
      <c r="N47" s="169" t="str">
        <f t="shared" si="17"/>
        <v>Moderado</v>
      </c>
    </row>
    <row r="48" spans="1:14" ht="96.6" x14ac:dyDescent="0.3">
      <c r="A48" s="427" t="str">
        <f>'2 CONTEXTO E IDENTIFICACIÓN'!A49</f>
        <v>R4GH</v>
      </c>
      <c r="B48" s="164" t="str">
        <f>'2 CONTEXTO E IDENTIFICACIÓN'!E49</f>
        <v>Posibilidad de afectación reputacional por sanciones de entes de control o quejas de un grupo de valor debido a fallas en la planeacion de la estrategia del plan de cultura de integridad</v>
      </c>
      <c r="C48" s="308">
        <v>1</v>
      </c>
      <c r="D48" s="428" t="str">
        <f t="shared" si="9"/>
        <v>La actividad que conlleva el riesgo se ejecuta
 como máximos 2 veces por año</v>
      </c>
      <c r="E48" s="166">
        <f t="shared" si="10"/>
        <v>0.2</v>
      </c>
      <c r="F48" s="179" t="str">
        <f t="shared" si="11"/>
        <v>Muy Baja</v>
      </c>
      <c r="G48" s="472"/>
      <c r="H48" s="166" t="str">
        <f t="shared" si="12"/>
        <v/>
      </c>
      <c r="I48" s="179" t="str">
        <f t="shared" si="13"/>
        <v/>
      </c>
      <c r="J48" s="472" t="s">
        <v>669</v>
      </c>
      <c r="K48" s="166">
        <f t="shared" si="14"/>
        <v>0.6</v>
      </c>
      <c r="L48" s="179" t="str">
        <f t="shared" si="15"/>
        <v>Moderado</v>
      </c>
      <c r="M48" s="168">
        <f t="shared" si="16"/>
        <v>0.6</v>
      </c>
      <c r="N48" s="169" t="str">
        <f t="shared" si="17"/>
        <v>Moderado</v>
      </c>
    </row>
    <row r="49" spans="1:14" ht="179.4" x14ac:dyDescent="0.3">
      <c r="A49" s="427" t="str">
        <f>'2 CONTEXTO E IDENTIFICACIÓN'!A50</f>
        <v>R1GS</v>
      </c>
      <c r="B49" s="164" t="str">
        <f>'2 CONTEXTO E IDENTIFICACIÓN'!E50</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308">
        <v>52</v>
      </c>
      <c r="D49" s="428" t="str">
        <f t="shared" si="9"/>
        <v xml:space="preserve"> La actividad que conlleva el riesgo se ejecuta de
 24 a 500 veces por año</v>
      </c>
      <c r="E49" s="166">
        <f t="shared" si="10"/>
        <v>0.6</v>
      </c>
      <c r="F49" s="179" t="str">
        <f t="shared" si="11"/>
        <v>Media</v>
      </c>
      <c r="G49" s="472" t="s">
        <v>668</v>
      </c>
      <c r="H49" s="166">
        <f t="shared" si="12"/>
        <v>0.4</v>
      </c>
      <c r="I49" s="179" t="str">
        <f t="shared" si="13"/>
        <v>Menor</v>
      </c>
      <c r="J49" s="472" t="s">
        <v>669</v>
      </c>
      <c r="K49" s="166">
        <f t="shared" si="14"/>
        <v>0.6</v>
      </c>
      <c r="L49" s="179" t="str">
        <f t="shared" si="15"/>
        <v>Moderado</v>
      </c>
      <c r="M49" s="168">
        <f t="shared" si="16"/>
        <v>0.6</v>
      </c>
      <c r="N49" s="169" t="str">
        <f t="shared" si="17"/>
        <v>Moderado</v>
      </c>
    </row>
    <row r="50" spans="1:14" ht="96.6" x14ac:dyDescent="0.3">
      <c r="A50" s="427" t="str">
        <f>'2 CONTEXTO E IDENTIFICACIÓN'!A51</f>
        <v>R2GS</v>
      </c>
      <c r="B50" s="164" t="str">
        <f>'2 CONTEXTO E IDENTIFICACIÓN'!E51</f>
        <v>Posibilidad de afectación reputacional y económica por sobrecostos en  recursos técnicos y humanos debido al desconocimiento de las actividades a desarrollar al interior del proceso</v>
      </c>
      <c r="C50" s="308">
        <v>365</v>
      </c>
      <c r="D50" s="428" t="str">
        <f t="shared" si="9"/>
        <v xml:space="preserve"> La actividad que conlleva el riesgo se ejecuta de
 24 a 500 veces por año</v>
      </c>
      <c r="E50" s="166">
        <f t="shared" si="10"/>
        <v>0.6</v>
      </c>
      <c r="F50" s="179" t="str">
        <f t="shared" si="11"/>
        <v>Media</v>
      </c>
      <c r="G50" s="472" t="s">
        <v>668</v>
      </c>
      <c r="H50" s="166">
        <f t="shared" si="12"/>
        <v>0.4</v>
      </c>
      <c r="I50" s="179" t="str">
        <f t="shared" si="13"/>
        <v>Menor</v>
      </c>
      <c r="J50" s="472" t="s">
        <v>669</v>
      </c>
      <c r="K50" s="166">
        <f t="shared" si="14"/>
        <v>0.6</v>
      </c>
      <c r="L50" s="179" t="str">
        <f t="shared" si="15"/>
        <v>Moderado</v>
      </c>
      <c r="M50" s="168">
        <f t="shared" si="16"/>
        <v>0.6</v>
      </c>
      <c r="N50" s="169" t="str">
        <f t="shared" si="17"/>
        <v>Moderado</v>
      </c>
    </row>
    <row r="51" spans="1:14" ht="82.8" x14ac:dyDescent="0.3">
      <c r="A51" s="427" t="str">
        <f>'2 CONTEXTO E IDENTIFICACIÓN'!A52</f>
        <v>R3GS</v>
      </c>
      <c r="B51" s="164" t="str">
        <f>'2 CONTEXTO E IDENTIFICACIÓN'!E52</f>
        <v>Posibilidad de afectación reputacional por deficiente atención a los usuarios de los bienes y servicios del proceso debido a la falta de capacitación</v>
      </c>
      <c r="C51" s="308">
        <v>365</v>
      </c>
      <c r="D51" s="428" t="str">
        <f t="shared" si="9"/>
        <v xml:space="preserve"> La actividad que conlleva el riesgo se ejecuta de
 24 a 500 veces por año</v>
      </c>
      <c r="E51" s="166">
        <f t="shared" si="10"/>
        <v>0.6</v>
      </c>
      <c r="F51" s="179" t="str">
        <f t="shared" si="11"/>
        <v>Media</v>
      </c>
      <c r="G51" s="472" t="s">
        <v>668</v>
      </c>
      <c r="H51" s="166">
        <f t="shared" si="12"/>
        <v>0.4</v>
      </c>
      <c r="I51" s="179" t="str">
        <f t="shared" si="13"/>
        <v>Menor</v>
      </c>
      <c r="J51" s="472" t="s">
        <v>669</v>
      </c>
      <c r="K51" s="166">
        <f t="shared" si="14"/>
        <v>0.6</v>
      </c>
      <c r="L51" s="179" t="str">
        <f t="shared" si="15"/>
        <v>Moderado</v>
      </c>
      <c r="M51" s="168">
        <f t="shared" si="16"/>
        <v>0.6</v>
      </c>
      <c r="N51" s="169" t="str">
        <f t="shared" si="17"/>
        <v>Moderado</v>
      </c>
    </row>
    <row r="52" spans="1:14" ht="124.2" x14ac:dyDescent="0.3">
      <c r="A52" s="427" t="str">
        <f>'2 CONTEXTO E IDENTIFICACIÓN'!A53</f>
        <v>R4GS</v>
      </c>
      <c r="B52" s="164" t="str">
        <f>'2 CONTEXTO E IDENTIFICACIÓN'!E53</f>
        <v>Posibilidad de afectación reputacional y económica por demandas o extralimitación de funciones de servidores debido al inadecuado acompañamiento a las manifestaciones, movilizaciones, eventos o aglomeraciones</v>
      </c>
      <c r="C52" s="308">
        <v>365</v>
      </c>
      <c r="D52" s="428" t="str">
        <f t="shared" si="9"/>
        <v xml:space="preserve"> La actividad que conlleva el riesgo se ejecuta de
 24 a 500 veces por año</v>
      </c>
      <c r="E52" s="166">
        <f t="shared" si="10"/>
        <v>0.6</v>
      </c>
      <c r="F52" s="179" t="str">
        <f t="shared" si="11"/>
        <v>Media</v>
      </c>
      <c r="G52" s="472" t="s">
        <v>668</v>
      </c>
      <c r="H52" s="166">
        <f t="shared" si="12"/>
        <v>0.4</v>
      </c>
      <c r="I52" s="179" t="str">
        <f t="shared" si="13"/>
        <v>Menor</v>
      </c>
      <c r="J52" s="472" t="s">
        <v>669</v>
      </c>
      <c r="K52" s="166">
        <f t="shared" si="14"/>
        <v>0.6</v>
      </c>
      <c r="L52" s="179" t="str">
        <f t="shared" si="15"/>
        <v>Moderado</v>
      </c>
      <c r="M52" s="168">
        <f t="shared" si="16"/>
        <v>0.6</v>
      </c>
      <c r="N52" s="169" t="str">
        <f t="shared" si="17"/>
        <v>Moderado</v>
      </c>
    </row>
    <row r="53" spans="1:14" ht="124.2" x14ac:dyDescent="0.3">
      <c r="A53" s="427" t="str">
        <f>'2 CONTEXTO E IDENTIFICACIÓN'!A54</f>
        <v>R1AB</v>
      </c>
      <c r="B53" s="164" t="str">
        <f>'2 CONTEXTO E IDENTIFICACIÓN'!E54</f>
        <v>Posibilidad de afectación reputacional y económica por sanciones o multas de entes de control y las quejas recibidas por los grupos de valor debido al uso de los bienes en comodato con un fin diferente a lo pactado contractualmente</v>
      </c>
      <c r="C53" s="308">
        <v>365</v>
      </c>
      <c r="D53" s="428" t="str">
        <f t="shared" si="9"/>
        <v xml:space="preserve"> La actividad que conlleva el riesgo se ejecuta de
 24 a 500 veces por año</v>
      </c>
      <c r="E53" s="166">
        <f t="shared" si="10"/>
        <v>0.6</v>
      </c>
      <c r="F53" s="179" t="str">
        <f t="shared" si="11"/>
        <v>Media</v>
      </c>
      <c r="G53" s="472" t="s">
        <v>677</v>
      </c>
      <c r="H53" s="166">
        <f t="shared" si="12"/>
        <v>0.8</v>
      </c>
      <c r="I53" s="179" t="str">
        <f t="shared" si="13"/>
        <v>Mayor</v>
      </c>
      <c r="J53" s="472" t="s">
        <v>669</v>
      </c>
      <c r="K53" s="166">
        <f t="shared" si="14"/>
        <v>0.6</v>
      </c>
      <c r="L53" s="179" t="str">
        <f t="shared" si="15"/>
        <v>Moderado</v>
      </c>
      <c r="M53" s="168">
        <f t="shared" si="16"/>
        <v>0.8</v>
      </c>
      <c r="N53" s="169" t="str">
        <f t="shared" si="17"/>
        <v>Mayor</v>
      </c>
    </row>
    <row r="54" spans="1:14" ht="96.6" x14ac:dyDescent="0.3">
      <c r="A54" s="427" t="str">
        <f>'2 CONTEXTO E IDENTIFICACIÓN'!A55</f>
        <v>R2AB</v>
      </c>
      <c r="B54" s="164" t="str">
        <f>'2 CONTEXTO E IDENTIFICACIÓN'!E55</f>
        <v xml:space="preserve">Posibilidad de afectación económica por sanciones o multas de entes de control   debido a la reclamación de los siniestros fuera de los tiempos establecidos en los que no opere la prescripción   </v>
      </c>
      <c r="C54" s="308">
        <v>365</v>
      </c>
      <c r="D54" s="428" t="str">
        <f t="shared" si="9"/>
        <v xml:space="preserve"> La actividad que conlleva el riesgo se ejecuta de
 24 a 500 veces por año</v>
      </c>
      <c r="E54" s="166">
        <f t="shared" si="10"/>
        <v>0.6</v>
      </c>
      <c r="F54" s="179" t="str">
        <f t="shared" si="11"/>
        <v>Media</v>
      </c>
      <c r="G54" s="472" t="s">
        <v>677</v>
      </c>
      <c r="H54" s="166">
        <f t="shared" si="12"/>
        <v>0.8</v>
      </c>
      <c r="I54" s="179" t="str">
        <f t="shared" si="13"/>
        <v>Mayor</v>
      </c>
      <c r="J54" s="472"/>
      <c r="K54" s="166" t="str">
        <f t="shared" si="14"/>
        <v/>
      </c>
      <c r="L54" s="179" t="str">
        <f t="shared" si="15"/>
        <v/>
      </c>
      <c r="M54" s="168">
        <f t="shared" si="16"/>
        <v>0.8</v>
      </c>
      <c r="N54" s="169" t="str">
        <f t="shared" si="17"/>
        <v>Mayor</v>
      </c>
    </row>
    <row r="55" spans="1:14" ht="110.4" x14ac:dyDescent="0.3">
      <c r="A55" s="427" t="str">
        <f>'2 CONTEXTO E IDENTIFICACIÓN'!A56</f>
        <v>R3AB</v>
      </c>
      <c r="B55" s="164" t="str">
        <f>'2 CONTEXTO E IDENTIFICACIÓN'!E56</f>
        <v xml:space="preserve">Posibilidad de afectación reputacional y económica  por sanciones o multas de entes de control  debido al suministro de los bienes y servicios requeridos, fuera de los tiempos establecidos en los contratos </v>
      </c>
      <c r="C55" s="308">
        <v>222</v>
      </c>
      <c r="D55" s="428" t="str">
        <f t="shared" si="9"/>
        <v xml:space="preserve"> La actividad que conlleva el riesgo se ejecuta de
 24 a 500 veces por año</v>
      </c>
      <c r="E55" s="166">
        <f t="shared" si="10"/>
        <v>0.6</v>
      </c>
      <c r="F55" s="179" t="str">
        <f t="shared" si="11"/>
        <v>Media</v>
      </c>
      <c r="G55" s="472" t="s">
        <v>677</v>
      </c>
      <c r="H55" s="166">
        <f t="shared" si="12"/>
        <v>0.8</v>
      </c>
      <c r="I55" s="179" t="str">
        <f t="shared" si="13"/>
        <v>Mayor</v>
      </c>
      <c r="J55" s="472" t="s">
        <v>669</v>
      </c>
      <c r="K55" s="166">
        <f t="shared" si="14"/>
        <v>0.6</v>
      </c>
      <c r="L55" s="179" t="str">
        <f t="shared" si="15"/>
        <v>Moderado</v>
      </c>
      <c r="M55" s="168">
        <f t="shared" si="16"/>
        <v>0.8</v>
      </c>
      <c r="N55" s="169" t="str">
        <f t="shared" si="17"/>
        <v>Mayor</v>
      </c>
    </row>
    <row r="56" spans="1:14" ht="193.2" x14ac:dyDescent="0.3">
      <c r="A56" s="427" t="str">
        <f>'2 CONTEXTO E IDENTIFICACIÓN'!A57</f>
        <v>R4AB</v>
      </c>
      <c r="B56" s="164" t="str">
        <f>'2 CONTEXTO E IDENTIFICACIÓN'!E57</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308">
        <v>95</v>
      </c>
      <c r="D56" s="428" t="str">
        <f t="shared" si="9"/>
        <v xml:space="preserve"> La actividad que conlleva el riesgo se ejecuta de
 24 a 500 veces por año</v>
      </c>
      <c r="E56" s="166">
        <f t="shared" si="10"/>
        <v>0.6</v>
      </c>
      <c r="F56" s="179" t="str">
        <f t="shared" si="11"/>
        <v>Media</v>
      </c>
      <c r="G56" s="472" t="s">
        <v>677</v>
      </c>
      <c r="H56" s="166">
        <f t="shared" si="12"/>
        <v>0.8</v>
      </c>
      <c r="I56" s="179" t="str">
        <f t="shared" si="13"/>
        <v>Mayor</v>
      </c>
      <c r="J56" s="472" t="s">
        <v>669</v>
      </c>
      <c r="K56" s="166">
        <f t="shared" si="14"/>
        <v>0.6</v>
      </c>
      <c r="L56" s="179" t="str">
        <f t="shared" si="15"/>
        <v>Moderado</v>
      </c>
      <c r="M56" s="168">
        <f t="shared" si="16"/>
        <v>0.8</v>
      </c>
      <c r="N56" s="169" t="str">
        <f t="shared" si="17"/>
        <v>Mayor</v>
      </c>
    </row>
    <row r="57" spans="1:14" ht="100.8" x14ac:dyDescent="0.3">
      <c r="A57" s="427" t="str">
        <f>'2 CONTEXTO E IDENTIFICACIÓN'!A58</f>
        <v>R5AB</v>
      </c>
      <c r="B57" s="164" t="str">
        <f>'2 CONTEXTO E IDENTIFICACIÓN'!E58</f>
        <v>Posibilidad de afectación reputacional y económica por sanciones o multas de entes de control y/o quejas de los grupos de interes debido a la inadecuada disposición de los residuos peligrosos (Talleres)</v>
      </c>
      <c r="C57" s="308">
        <v>246</v>
      </c>
      <c r="D57" s="428" t="str">
        <f t="shared" si="9"/>
        <v xml:space="preserve"> La actividad que conlleva el riesgo se ejecuta de
 24 a 500 veces por año</v>
      </c>
      <c r="E57" s="166">
        <f t="shared" si="10"/>
        <v>0.6</v>
      </c>
      <c r="F57" s="179" t="str">
        <f t="shared" si="11"/>
        <v>Media</v>
      </c>
      <c r="G57" s="472" t="s">
        <v>677</v>
      </c>
      <c r="H57" s="166">
        <f t="shared" si="12"/>
        <v>0.8</v>
      </c>
      <c r="I57" s="179" t="str">
        <f t="shared" si="13"/>
        <v>Mayor</v>
      </c>
      <c r="J57" s="472" t="s">
        <v>659</v>
      </c>
      <c r="K57" s="166">
        <f t="shared" si="14"/>
        <v>0.4</v>
      </c>
      <c r="L57" s="179" t="str">
        <f t="shared" si="15"/>
        <v>Menor</v>
      </c>
      <c r="M57" s="168">
        <f t="shared" si="16"/>
        <v>0.8</v>
      </c>
      <c r="N57" s="169" t="str">
        <f t="shared" si="17"/>
        <v>Mayor</v>
      </c>
    </row>
    <row r="58" spans="1:14" ht="124.2" x14ac:dyDescent="0.3">
      <c r="A58" s="427" t="str">
        <f>'2 CONTEXTO E IDENTIFICACIÓN'!A59</f>
        <v>R1GIP</v>
      </c>
      <c r="B58" s="164" t="str">
        <f>'2 CONTEXTO E IDENTIFICACIÓN'!E59</f>
        <v>Posibilidad de afectación reputacional y económica por denuncias o sanciones de entes de control debido al incumplimiento en la prestación del servicio psicosocial (Prestación continua e ininterrumpida del servicio)</v>
      </c>
      <c r="C58" s="308">
        <v>1155</v>
      </c>
      <c r="D58" s="428" t="str">
        <f t="shared" si="9"/>
        <v xml:space="preserve"> La actividad que conlleva el riesgo se ejecuta
 mínimo 500 veces al año y máximo 5000 veces
 por año</v>
      </c>
      <c r="E58" s="166">
        <f t="shared" si="10"/>
        <v>0.8</v>
      </c>
      <c r="F58" s="179" t="str">
        <f t="shared" si="11"/>
        <v>Alta</v>
      </c>
      <c r="G58" s="472" t="s">
        <v>673</v>
      </c>
      <c r="H58" s="166">
        <f t="shared" si="12"/>
        <v>0.6</v>
      </c>
      <c r="I58" s="179" t="str">
        <f t="shared" si="13"/>
        <v>Moderado</v>
      </c>
      <c r="J58" s="472" t="s">
        <v>669</v>
      </c>
      <c r="K58" s="166">
        <f t="shared" si="14"/>
        <v>0.6</v>
      </c>
      <c r="L58" s="179" t="str">
        <f t="shared" si="15"/>
        <v>Moderado</v>
      </c>
      <c r="M58" s="168">
        <f t="shared" si="16"/>
        <v>0.6</v>
      </c>
      <c r="N58" s="169" t="str">
        <f t="shared" si="17"/>
        <v>Moderado</v>
      </c>
    </row>
    <row r="59" spans="1:14" ht="138" x14ac:dyDescent="0.3">
      <c r="A59" s="427" t="str">
        <f>'2 CONTEXTO E IDENTIFICACIÓN'!A60</f>
        <v>R2GIP</v>
      </c>
      <c r="B59" s="164" t="str">
        <f>'2 CONTEXTO E IDENTIFICACIÓN'!E60</f>
        <v>Posibilidad de afectación reputacional y económica por sanciones o multas de entes de control, detrimento patrimonial. O perdida de la certificación ACA debido a la disminución de la cobertura ocupacional en las actividades válidas para la redención de pena</v>
      </c>
      <c r="C59" s="308">
        <v>365</v>
      </c>
      <c r="D59" s="428" t="str">
        <f t="shared" ref="D59:D74" si="18">+IF(C59="","",IF(C59&lt;=$S$8,$Q$8,IF(C59&lt;=$S$9,$Q$9,IF(C59&lt;=$S$10,$Q$10,IF(C59&lt;=$S$11,$Q$11,IF(C59&gt;=$R$12,$Q$12,""))))))</f>
        <v xml:space="preserve"> La actividad que conlleva el riesgo se ejecuta de
 24 a 500 veces por año</v>
      </c>
      <c r="E59" s="166">
        <f t="shared" ref="E59:E74" si="19">+IF(D59="","",IF(D59=$Q$8,$T$8,IF(D59=$Q$9,$T$9,IF(D59=$Q$10,$T$10,IF(D59=$Q$11,$T$11,IF(D59=$Q$12,$T$12))))))</f>
        <v>0.6</v>
      </c>
      <c r="F59" s="179" t="str">
        <f t="shared" ref="F59:F74" si="20">+IF(D59="","",IF(D59=$Q$8,$P$8,IF(D59=$Q$9,$P$9,IF(D59=$Q$10,$P$10,IF(D59=$Q$11,$P$11,IF(D59=$Q$12,$P$12))))))</f>
        <v>Media</v>
      </c>
      <c r="G59" s="472" t="s">
        <v>668</v>
      </c>
      <c r="H59" s="166">
        <f t="shared" ref="H59:H74" si="21">+IF(G59="","",IF(G59="N/A","",IF(OR(G59=$X$8,G59=$Y$8),$W$8,IF(OR(G59=$X$9,G59=$Y$9),$W$9,IF(OR(G59=$X$10,G59=$Y$10),$W$10,IF(OR(G59=$X$11,G59=$Y$11),$W$11,IF(OR(G59=$X$12,G59=$Y$12),$W$12)))))))</f>
        <v>0.4</v>
      </c>
      <c r="I59" s="179" t="str">
        <f t="shared" ref="I59:I74" si="22">+IF(G59="","",IF(G59="N/A","",IF(OR(G59=$X$8,G59=$Y$8),$V$8,IF(OR(G59=$X$9,G59=$Y$9),$V$9,IF(OR(G59=$X$10,G59=$Y$10),$V$10,IF(OR(G59=$X$11,G59=$Y$11),$V$11,IF(OR(G59=$X$12,G59=$Y$12),$V$12)))))))</f>
        <v>Menor</v>
      </c>
      <c r="J59" s="472" t="s">
        <v>669</v>
      </c>
      <c r="K59" s="166">
        <f t="shared" ref="K59:K74" si="23">+IF(J59="","",IF(J59="N/A","",IF(OR(J59=$X$8,J59=$Y$8),$W$8,IF(OR(J59=$X$9,J59=$Y$9),$W$9,IF(OR(J59=$X$10,J59=$Y$10),$W$10,IF(OR(J59=$X$11,J59=$Y$11),$W$11,IF(OR(J59=$X$12,J59=$Y$12),$W$12)))))))</f>
        <v>0.6</v>
      </c>
      <c r="L59" s="179" t="str">
        <f t="shared" ref="L59:L74" si="24">+IF(J59="","",IF(J59="N/A","",IF(OR(J59=$X$8,J59=$Y$8),$V$8,IF(OR(J59=$X$9,J59=$Y$9),$V$9,IF(OR(J59=$X$10,J59=$Y$10),$V$10,IF(OR(J59=$X$11,J59=$Y$11),$V$11,IF(OR(J59=$X$12,J59=$Y$12),$V$12)))))))</f>
        <v>Moderado</v>
      </c>
      <c r="M59" s="168">
        <f t="shared" ref="M59:M74" si="25">+IF(H59="",K59,IF(K59="",H59,IF(H59&gt;K59,H59,K59)))</f>
        <v>0.6</v>
      </c>
      <c r="N59" s="169" t="str">
        <f t="shared" ref="N59:N74" si="26">+IF(M59="","",IF(M59=$W$8,$V$8,IF(M59=$W$9,$V$9,IF(M59=$W$10,$V$10,IF(M59=$W$11,$V$11,IF(M59=$W$12,$V$12))))))</f>
        <v>Moderado</v>
      </c>
    </row>
    <row r="60" spans="1:14" ht="72" x14ac:dyDescent="0.3">
      <c r="A60" s="427" t="str">
        <f>'2 CONTEXTO E IDENTIFICACIÓN'!A61</f>
        <v>R3GIP</v>
      </c>
      <c r="B60" s="164" t="str">
        <f>'2 CONTEXTO E IDENTIFICACIÓN'!E61</f>
        <v>Posibilidad de afectación reputacional por demandas legales y disciplinarias  debido a la fuga o Rescate de PPL en remisiones salud</v>
      </c>
      <c r="C60" s="308">
        <v>365</v>
      </c>
      <c r="D60" s="428" t="str">
        <f t="shared" si="18"/>
        <v xml:space="preserve"> La actividad que conlleva el riesgo se ejecuta de
 24 a 500 veces por año</v>
      </c>
      <c r="E60" s="166">
        <f t="shared" si="19"/>
        <v>0.6</v>
      </c>
      <c r="F60" s="179" t="str">
        <f t="shared" si="20"/>
        <v>Media</v>
      </c>
      <c r="G60" s="472"/>
      <c r="H60" s="166" t="str">
        <f t="shared" si="21"/>
        <v/>
      </c>
      <c r="I60" s="179" t="str">
        <f t="shared" si="22"/>
        <v/>
      </c>
      <c r="J60" s="472" t="s">
        <v>669</v>
      </c>
      <c r="K60" s="166">
        <f t="shared" si="23"/>
        <v>0.6</v>
      </c>
      <c r="L60" s="179" t="str">
        <f t="shared" si="24"/>
        <v>Moderado</v>
      </c>
      <c r="M60" s="168">
        <f t="shared" si="25"/>
        <v>0.6</v>
      </c>
      <c r="N60" s="169" t="str">
        <f t="shared" si="26"/>
        <v>Moderado</v>
      </c>
    </row>
    <row r="61" spans="1:14" ht="165.6" x14ac:dyDescent="0.3">
      <c r="A61" s="427" t="str">
        <f>'2 CONTEXTO E IDENTIFICACIÓN'!A62</f>
        <v>R4GIP</v>
      </c>
      <c r="B61" s="164" t="str">
        <f>'2 CONTEXTO E IDENTIFICACIÓN'!E62</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308">
        <v>365</v>
      </c>
      <c r="D61" s="428" t="str">
        <f t="shared" si="18"/>
        <v xml:space="preserve"> La actividad que conlleva el riesgo se ejecuta de
 24 a 500 veces por año</v>
      </c>
      <c r="E61" s="166">
        <f t="shared" si="19"/>
        <v>0.6</v>
      </c>
      <c r="F61" s="179" t="str">
        <f t="shared" si="20"/>
        <v>Media</v>
      </c>
      <c r="G61" s="472" t="s">
        <v>668</v>
      </c>
      <c r="H61" s="166">
        <f t="shared" si="21"/>
        <v>0.4</v>
      </c>
      <c r="I61" s="179" t="str">
        <f t="shared" si="22"/>
        <v>Menor</v>
      </c>
      <c r="J61" s="472" t="s">
        <v>669</v>
      </c>
      <c r="K61" s="166">
        <f t="shared" si="23"/>
        <v>0.6</v>
      </c>
      <c r="L61" s="179" t="str">
        <f t="shared" si="24"/>
        <v>Moderado</v>
      </c>
      <c r="M61" s="168">
        <f t="shared" si="25"/>
        <v>0.6</v>
      </c>
      <c r="N61" s="169" t="str">
        <f t="shared" si="26"/>
        <v>Moderado</v>
      </c>
    </row>
    <row r="62" spans="1:14" ht="110.4" x14ac:dyDescent="0.3">
      <c r="A62" s="427" t="str">
        <f>'2 CONTEXTO E IDENTIFICACIÓN'!A63</f>
        <v>R5GIP</v>
      </c>
      <c r="B62" s="164" t="str">
        <f>'2 CONTEXTO E IDENTIFICACIÓN'!E63</f>
        <v>Posibilidad de afectación reputacional y económica por demanda de los PPL, familiar, tercero o entes control debido al incumplimiento en la cobertura de los puestos de servicio y las actividades programadas</v>
      </c>
      <c r="C62" s="308">
        <v>24</v>
      </c>
      <c r="D62" s="428" t="str">
        <f t="shared" si="18"/>
        <v xml:space="preserve"> La actividad que conlleva el riesgo se ejecuta de
 3 a 24 veces por año</v>
      </c>
      <c r="E62" s="166">
        <f t="shared" si="19"/>
        <v>0.4</v>
      </c>
      <c r="F62" s="179" t="str">
        <f t="shared" si="20"/>
        <v>Baja</v>
      </c>
      <c r="G62" s="472" t="s">
        <v>668</v>
      </c>
      <c r="H62" s="166">
        <f t="shared" si="21"/>
        <v>0.4</v>
      </c>
      <c r="I62" s="179" t="str">
        <f t="shared" si="22"/>
        <v>Menor</v>
      </c>
      <c r="J62" s="472" t="s">
        <v>669</v>
      </c>
      <c r="K62" s="166">
        <f t="shared" si="23"/>
        <v>0.6</v>
      </c>
      <c r="L62" s="179" t="str">
        <f t="shared" si="24"/>
        <v>Moderado</v>
      </c>
      <c r="M62" s="168">
        <f t="shared" si="25"/>
        <v>0.6</v>
      </c>
      <c r="N62" s="169" t="str">
        <f t="shared" si="26"/>
        <v>Moderado</v>
      </c>
    </row>
    <row r="63" spans="1:14" ht="124.2" x14ac:dyDescent="0.3">
      <c r="A63" s="427" t="str">
        <f>'2 CONTEXTO E IDENTIFICACIÓN'!A64</f>
        <v>R6GIP</v>
      </c>
      <c r="B63" s="164" t="str">
        <f>'2 CONTEXTO E IDENTIFICACIÓN'!E64</f>
        <v>Posibilidad de afectación económica por demanda de los PPL, familiar, tercero o entes control  debido a falencias en seguridad y deficiencia en los tiempos de reacción a los eventos que atenten contra la seguridad de las PPL/Funcionarios/Guardia.</v>
      </c>
      <c r="C63" s="308">
        <v>365</v>
      </c>
      <c r="D63" s="428" t="str">
        <f t="shared" si="18"/>
        <v xml:space="preserve"> La actividad que conlleva el riesgo se ejecuta de
 24 a 500 veces por año</v>
      </c>
      <c r="E63" s="166">
        <f t="shared" si="19"/>
        <v>0.6</v>
      </c>
      <c r="F63" s="179" t="str">
        <f t="shared" si="20"/>
        <v>Media</v>
      </c>
      <c r="G63" s="472" t="s">
        <v>668</v>
      </c>
      <c r="H63" s="166">
        <f t="shared" si="21"/>
        <v>0.4</v>
      </c>
      <c r="I63" s="179" t="str">
        <f t="shared" si="22"/>
        <v>Menor</v>
      </c>
      <c r="J63" s="472"/>
      <c r="K63" s="166" t="str">
        <f t="shared" si="23"/>
        <v/>
      </c>
      <c r="L63" s="179" t="str">
        <f t="shared" si="24"/>
        <v/>
      </c>
      <c r="M63" s="168">
        <f t="shared" si="25"/>
        <v>0.4</v>
      </c>
      <c r="N63" s="169" t="str">
        <f t="shared" si="26"/>
        <v>Menor</v>
      </c>
    </row>
    <row r="64" spans="1:14" ht="100.8" x14ac:dyDescent="0.3">
      <c r="A64" s="427" t="str">
        <f>'2 CONTEXTO E IDENTIFICACIÓN'!A65</f>
        <v>R7GIP</v>
      </c>
      <c r="B64" s="164" t="str">
        <f>'2 CONTEXTO E IDENTIFICACIÓN'!E65</f>
        <v>Posibilidad de afectación reputacional por sanción disciplinaria  debido a fuga/rescates o falencia en la seguridad dentro del sistema penitenciario</v>
      </c>
      <c r="C64" s="308">
        <v>12</v>
      </c>
      <c r="D64" s="428" t="str">
        <f t="shared" si="18"/>
        <v xml:space="preserve"> La actividad que conlleva el riesgo se ejecuta de
 3 a 24 veces por año</v>
      </c>
      <c r="E64" s="166">
        <f t="shared" si="19"/>
        <v>0.4</v>
      </c>
      <c r="F64" s="179" t="str">
        <f t="shared" si="20"/>
        <v>Baja</v>
      </c>
      <c r="G64" s="472"/>
      <c r="H64" s="166" t="str">
        <f t="shared" si="21"/>
        <v/>
      </c>
      <c r="I64" s="179" t="str">
        <f t="shared" si="22"/>
        <v/>
      </c>
      <c r="J64" s="472" t="s">
        <v>678</v>
      </c>
      <c r="K64" s="166">
        <f t="shared" si="23"/>
        <v>0.8</v>
      </c>
      <c r="L64" s="179" t="str">
        <f t="shared" si="24"/>
        <v>Mayor</v>
      </c>
      <c r="M64" s="168">
        <f t="shared" si="25"/>
        <v>0.8</v>
      </c>
      <c r="N64" s="169" t="str">
        <f t="shared" si="26"/>
        <v>Mayor</v>
      </c>
    </row>
    <row r="65" spans="1:14" ht="100.8" x14ac:dyDescent="0.3">
      <c r="A65" s="427" t="str">
        <f>'2 CONTEXTO E IDENTIFICACIÓN'!A66</f>
        <v>R8GIP</v>
      </c>
      <c r="B65" s="164" t="str">
        <f>'2 CONTEXTO E IDENTIFICACIÓN'!E66</f>
        <v>Posibilidad de afectación reputacional por requerimientos de entes de control debido a la pérdida de la confidencialidad de la información</v>
      </c>
      <c r="C65" s="308">
        <v>365</v>
      </c>
      <c r="D65" s="428" t="str">
        <f t="shared" si="18"/>
        <v xml:space="preserve"> La actividad que conlleva el riesgo se ejecuta de
 24 a 500 veces por año</v>
      </c>
      <c r="E65" s="166">
        <f t="shared" si="19"/>
        <v>0.6</v>
      </c>
      <c r="F65" s="179" t="str">
        <f t="shared" si="20"/>
        <v>Media</v>
      </c>
      <c r="G65" s="472"/>
      <c r="H65" s="166" t="str">
        <f t="shared" si="21"/>
        <v/>
      </c>
      <c r="I65" s="179" t="str">
        <f t="shared" si="22"/>
        <v/>
      </c>
      <c r="J65" s="472" t="s">
        <v>678</v>
      </c>
      <c r="K65" s="166">
        <f t="shared" si="23"/>
        <v>0.8</v>
      </c>
      <c r="L65" s="179" t="str">
        <f t="shared" si="24"/>
        <v>Mayor</v>
      </c>
      <c r="M65" s="168">
        <f t="shared" si="25"/>
        <v>0.8</v>
      </c>
      <c r="N65" s="169" t="str">
        <f t="shared" si="26"/>
        <v>Mayor</v>
      </c>
    </row>
    <row r="66" spans="1:14" ht="100.8" x14ac:dyDescent="0.3">
      <c r="A66" s="427" t="str">
        <f>'2 CONTEXTO E IDENTIFICACIÓN'!A67</f>
        <v>R9GIP</v>
      </c>
      <c r="B66" s="164" t="str">
        <f>'2 CONTEXTO E IDENTIFICACIÓN'!E67</f>
        <v xml:space="preserve">Posibilidad de afectación reputacional por requerimientos de entes de control y autoridades judiciales debido al vencimiento de trámites Jurídicos. </v>
      </c>
      <c r="C66" s="308">
        <v>365</v>
      </c>
      <c r="D66" s="428" t="str">
        <f t="shared" si="18"/>
        <v xml:space="preserve"> La actividad que conlleva el riesgo se ejecuta de
 24 a 500 veces por año</v>
      </c>
      <c r="E66" s="166">
        <f t="shared" si="19"/>
        <v>0.6</v>
      </c>
      <c r="F66" s="179" t="str">
        <f t="shared" si="20"/>
        <v>Media</v>
      </c>
      <c r="G66" s="472"/>
      <c r="H66" s="166" t="str">
        <f t="shared" si="21"/>
        <v/>
      </c>
      <c r="I66" s="179" t="str">
        <f t="shared" si="22"/>
        <v/>
      </c>
      <c r="J66" s="472" t="s">
        <v>678</v>
      </c>
      <c r="K66" s="166">
        <f t="shared" si="23"/>
        <v>0.8</v>
      </c>
      <c r="L66" s="179" t="str">
        <f t="shared" si="24"/>
        <v>Mayor</v>
      </c>
      <c r="M66" s="168">
        <f t="shared" si="25"/>
        <v>0.8</v>
      </c>
      <c r="N66" s="169" t="str">
        <f t="shared" si="26"/>
        <v>Mayor</v>
      </c>
    </row>
    <row r="67" spans="1:14" ht="100.8" x14ac:dyDescent="0.3">
      <c r="A67" s="427" t="str">
        <f>'2 CONTEXTO E IDENTIFICACIÓN'!A68</f>
        <v>R10GIP</v>
      </c>
      <c r="B67" s="164" t="str">
        <f>'2 CONTEXTO E IDENTIFICACIÓN'!E68</f>
        <v xml:space="preserve">Posibilidad de afectación reputacional por requerimientos de entes de control y autoridades judiciales debido a la prescripción de trámites Jurídicos. </v>
      </c>
      <c r="C67" s="308">
        <v>365</v>
      </c>
      <c r="D67" s="428" t="str">
        <f t="shared" si="18"/>
        <v xml:space="preserve"> La actividad que conlleva el riesgo se ejecuta de
 24 a 500 veces por año</v>
      </c>
      <c r="E67" s="166">
        <f t="shared" si="19"/>
        <v>0.6</v>
      </c>
      <c r="F67" s="179" t="str">
        <f t="shared" si="20"/>
        <v>Media</v>
      </c>
      <c r="G67" s="472"/>
      <c r="H67" s="166" t="str">
        <f t="shared" si="21"/>
        <v/>
      </c>
      <c r="I67" s="179" t="str">
        <f t="shared" si="22"/>
        <v/>
      </c>
      <c r="J67" s="472" t="s">
        <v>678</v>
      </c>
      <c r="K67" s="166">
        <f t="shared" si="23"/>
        <v>0.8</v>
      </c>
      <c r="L67" s="179" t="str">
        <f t="shared" si="24"/>
        <v>Mayor</v>
      </c>
      <c r="M67" s="168">
        <f t="shared" si="25"/>
        <v>0.8</v>
      </c>
      <c r="N67" s="169" t="str">
        <f t="shared" si="26"/>
        <v>Mayor</v>
      </c>
    </row>
    <row r="68" spans="1:14" ht="100.8" x14ac:dyDescent="0.3">
      <c r="A68" s="427" t="str">
        <f>'2 CONTEXTO E IDENTIFICACIÓN'!A69</f>
        <v>R11GIP</v>
      </c>
      <c r="B68" s="164" t="str">
        <f>'2 CONTEXTO E IDENTIFICACIÓN'!E69</f>
        <v>Posibilidad de afectación reputacional por requerimientos de entes de control y autoridades judiciales  debido a permitir la prolongación Ilícita de la libertad</v>
      </c>
      <c r="C68" s="308">
        <v>365</v>
      </c>
      <c r="D68" s="428" t="str">
        <f t="shared" si="18"/>
        <v xml:space="preserve"> La actividad que conlleva el riesgo se ejecuta de
 24 a 500 veces por año</v>
      </c>
      <c r="E68" s="166">
        <f t="shared" si="19"/>
        <v>0.6</v>
      </c>
      <c r="F68" s="179" t="str">
        <f t="shared" si="20"/>
        <v>Media</v>
      </c>
      <c r="G68" s="472"/>
      <c r="H68" s="166" t="str">
        <f t="shared" si="21"/>
        <v/>
      </c>
      <c r="I68" s="179" t="str">
        <f t="shared" si="22"/>
        <v/>
      </c>
      <c r="J68" s="472" t="s">
        <v>678</v>
      </c>
      <c r="K68" s="166">
        <f t="shared" si="23"/>
        <v>0.8</v>
      </c>
      <c r="L68" s="179" t="str">
        <f t="shared" si="24"/>
        <v>Mayor</v>
      </c>
      <c r="M68" s="168">
        <f t="shared" si="25"/>
        <v>0.8</v>
      </c>
      <c r="N68" s="169" t="str">
        <f t="shared" si="26"/>
        <v>Mayor</v>
      </c>
    </row>
    <row r="69" spans="1:14" ht="110.4" x14ac:dyDescent="0.3">
      <c r="A69" s="427" t="str">
        <f>'2 CONTEXTO E IDENTIFICACIÓN'!A70</f>
        <v>R12GIP</v>
      </c>
      <c r="B69" s="164" t="str">
        <f>'2 CONTEXTO E IDENTIFICACIÓN'!E70</f>
        <v>Posibilidad de afectación reputacional por requerimientos de entes de control y autoridades judiciales debido a Hojas de vida incompletas, desactualizadas o imprecisas (Física o en el aplicativo SISIPEC WEB)</v>
      </c>
      <c r="C69" s="308">
        <v>365</v>
      </c>
      <c r="D69" s="428" t="str">
        <f t="shared" si="18"/>
        <v xml:space="preserve"> La actividad que conlleva el riesgo se ejecuta de
 24 a 500 veces por año</v>
      </c>
      <c r="E69" s="166">
        <f t="shared" si="19"/>
        <v>0.6</v>
      </c>
      <c r="F69" s="179" t="str">
        <f t="shared" si="20"/>
        <v>Media</v>
      </c>
      <c r="G69" s="472"/>
      <c r="H69" s="166" t="str">
        <f t="shared" si="21"/>
        <v/>
      </c>
      <c r="I69" s="179" t="str">
        <f t="shared" si="22"/>
        <v/>
      </c>
      <c r="J69" s="472" t="s">
        <v>678</v>
      </c>
      <c r="K69" s="166">
        <f t="shared" si="23"/>
        <v>0.8</v>
      </c>
      <c r="L69" s="179" t="str">
        <f t="shared" si="24"/>
        <v>Mayor</v>
      </c>
      <c r="M69" s="168">
        <f t="shared" si="25"/>
        <v>0.8</v>
      </c>
      <c r="N69" s="169" t="str">
        <f t="shared" si="26"/>
        <v>Mayor</v>
      </c>
    </row>
    <row r="70" spans="1:14" ht="110.4" x14ac:dyDescent="0.3">
      <c r="A70" s="427" t="str">
        <f>'2 CONTEXTO E IDENTIFICACIÓN'!A71</f>
        <v>R13GIP</v>
      </c>
      <c r="B70" s="164" t="str">
        <f>'2 CONTEXTO E IDENTIFICACIÓN'!E71</f>
        <v>Posibilidad de afectación reputacional por requerimientos de entes de control y autoridades judiciales debido a conceder u otorgar libertad o trasladar a una PPL sin el debido cumplimiento de los requisitos legales.</v>
      </c>
      <c r="C70" s="308">
        <v>365</v>
      </c>
      <c r="D70" s="428" t="str">
        <f t="shared" si="18"/>
        <v xml:space="preserve"> La actividad que conlleva el riesgo se ejecuta de
 24 a 500 veces por año</v>
      </c>
      <c r="E70" s="166">
        <f t="shared" si="19"/>
        <v>0.6</v>
      </c>
      <c r="F70" s="179" t="str">
        <f t="shared" si="20"/>
        <v>Media</v>
      </c>
      <c r="G70" s="472"/>
      <c r="H70" s="166" t="str">
        <f t="shared" si="21"/>
        <v/>
      </c>
      <c r="I70" s="179" t="str">
        <f t="shared" si="22"/>
        <v/>
      </c>
      <c r="J70" s="472" t="s">
        <v>678</v>
      </c>
      <c r="K70" s="166">
        <f t="shared" si="23"/>
        <v>0.8</v>
      </c>
      <c r="L70" s="179" t="str">
        <f t="shared" si="24"/>
        <v>Mayor</v>
      </c>
      <c r="M70" s="168">
        <f t="shared" si="25"/>
        <v>0.8</v>
      </c>
      <c r="N70" s="169" t="str">
        <f t="shared" si="26"/>
        <v>Mayor</v>
      </c>
    </row>
    <row r="71" spans="1:14" ht="100.8" x14ac:dyDescent="0.3">
      <c r="A71" s="427" t="str">
        <f>'2 CONTEXTO E IDENTIFICACIÓN'!A72</f>
        <v>R14GIP</v>
      </c>
      <c r="B71" s="164" t="str">
        <f>'2 CONTEXTO E IDENTIFICACIÓN'!E72</f>
        <v xml:space="preserve">Posibilidad de afectación reputacional por requerimientos de entes de control y autoridades judiciales  debido a la privación ilegal de la libertad </v>
      </c>
      <c r="C71" s="308">
        <v>365</v>
      </c>
      <c r="D71" s="428" t="str">
        <f t="shared" si="18"/>
        <v xml:space="preserve"> La actividad que conlleva el riesgo se ejecuta de
 24 a 500 veces por año</v>
      </c>
      <c r="E71" s="166">
        <f t="shared" si="19"/>
        <v>0.6</v>
      </c>
      <c r="F71" s="179" t="str">
        <f t="shared" si="20"/>
        <v>Media</v>
      </c>
      <c r="G71" s="472"/>
      <c r="H71" s="166" t="str">
        <f t="shared" si="21"/>
        <v/>
      </c>
      <c r="I71" s="179" t="str">
        <f t="shared" si="22"/>
        <v/>
      </c>
      <c r="J71" s="472" t="s">
        <v>678</v>
      </c>
      <c r="K71" s="166">
        <f t="shared" si="23"/>
        <v>0.8</v>
      </c>
      <c r="L71" s="179" t="str">
        <f t="shared" si="24"/>
        <v>Mayor</v>
      </c>
      <c r="M71" s="168">
        <f t="shared" si="25"/>
        <v>0.8</v>
      </c>
      <c r="N71" s="169" t="str">
        <f t="shared" si="26"/>
        <v>Mayor</v>
      </c>
    </row>
    <row r="72" spans="1:14" ht="165.6" x14ac:dyDescent="0.3">
      <c r="A72" s="427" t="str">
        <f>'2 CONTEXTO E IDENTIFICACIÓN'!A73</f>
        <v>R1GCI</v>
      </c>
      <c r="B72" s="164" t="str">
        <f>'2 CONTEXTO E IDENTIFICACIÓN'!E73</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308">
        <v>365</v>
      </c>
      <c r="D72" s="428" t="str">
        <f t="shared" si="18"/>
        <v xml:space="preserve"> La actividad que conlleva el riesgo se ejecuta de
 24 a 500 veces por año</v>
      </c>
      <c r="E72" s="166">
        <f t="shared" si="19"/>
        <v>0.6</v>
      </c>
      <c r="F72" s="179" t="str">
        <f t="shared" si="20"/>
        <v>Media</v>
      </c>
      <c r="G72" s="472" t="s">
        <v>668</v>
      </c>
      <c r="H72" s="166">
        <f t="shared" si="21"/>
        <v>0.4</v>
      </c>
      <c r="I72" s="179" t="str">
        <f t="shared" si="22"/>
        <v>Menor</v>
      </c>
      <c r="J72" s="472" t="s">
        <v>659</v>
      </c>
      <c r="K72" s="166">
        <f t="shared" si="23"/>
        <v>0.4</v>
      </c>
      <c r="L72" s="179" t="str">
        <f t="shared" si="24"/>
        <v>Menor</v>
      </c>
      <c r="M72" s="168">
        <f t="shared" si="25"/>
        <v>0.4</v>
      </c>
      <c r="N72" s="169" t="str">
        <f t="shared" si="26"/>
        <v>Menor</v>
      </c>
    </row>
    <row r="73" spans="1:14" ht="151.80000000000001" x14ac:dyDescent="0.3">
      <c r="A73" s="427" t="str">
        <f>'2 CONTEXTO E IDENTIFICACIÓN'!A74</f>
        <v>R1GTS</v>
      </c>
      <c r="B73" s="164" t="str">
        <f>'2 CONTEXTO E IDENTIFICACIÓN'!E74</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308">
        <v>20</v>
      </c>
      <c r="D73" s="428" t="str">
        <f t="shared" si="18"/>
        <v xml:space="preserve"> La actividad que conlleva el riesgo se ejecuta de
 3 a 24 veces por año</v>
      </c>
      <c r="E73" s="166">
        <f t="shared" si="19"/>
        <v>0.4</v>
      </c>
      <c r="F73" s="179" t="str">
        <f t="shared" si="20"/>
        <v>Baja</v>
      </c>
      <c r="G73" s="472"/>
      <c r="H73" s="166" t="str">
        <f t="shared" si="21"/>
        <v/>
      </c>
      <c r="I73" s="179" t="str">
        <f t="shared" si="22"/>
        <v/>
      </c>
      <c r="J73" s="472" t="s">
        <v>669</v>
      </c>
      <c r="K73" s="166">
        <f t="shared" si="23"/>
        <v>0.6</v>
      </c>
      <c r="L73" s="179" t="str">
        <f t="shared" si="24"/>
        <v>Moderado</v>
      </c>
      <c r="M73" s="168">
        <f t="shared" si="25"/>
        <v>0.6</v>
      </c>
      <c r="N73" s="169" t="str">
        <f t="shared" si="26"/>
        <v>Moderado</v>
      </c>
    </row>
    <row r="74" spans="1:14" ht="290.39999999999998" thickBot="1" x14ac:dyDescent="0.35">
      <c r="A74" s="427" t="str">
        <f>'2 CONTEXTO E IDENTIFICACIÓN'!A75</f>
        <v>R2GTS</v>
      </c>
      <c r="B74" s="164" t="str">
        <f>'2 CONTEXTO E IDENTIFICACIÓN'!E75</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308">
        <v>1</v>
      </c>
      <c r="D74" s="432" t="str">
        <f t="shared" si="18"/>
        <v>La actividad que conlleva el riesgo se ejecuta
 como máximos 2 veces por año</v>
      </c>
      <c r="E74" s="186">
        <f t="shared" si="19"/>
        <v>0.2</v>
      </c>
      <c r="F74" s="433" t="str">
        <f t="shared" si="20"/>
        <v>Muy Baja</v>
      </c>
      <c r="G74" s="472"/>
      <c r="H74" s="186" t="str">
        <f t="shared" si="21"/>
        <v/>
      </c>
      <c r="I74" s="433" t="str">
        <f t="shared" si="22"/>
        <v/>
      </c>
      <c r="J74" s="472" t="s">
        <v>669</v>
      </c>
      <c r="K74" s="186">
        <f t="shared" si="23"/>
        <v>0.6</v>
      </c>
      <c r="L74" s="433" t="str">
        <f t="shared" si="24"/>
        <v>Moderado</v>
      </c>
      <c r="M74" s="187">
        <f t="shared" si="25"/>
        <v>0.6</v>
      </c>
      <c r="N74" s="188" t="str">
        <f t="shared" si="26"/>
        <v>Moderado</v>
      </c>
    </row>
  </sheetData>
  <sheetProtection algorithmName="SHA-512" hashValue="DNkG3syKxeaGsBlvbdPNrz4ARziSSkL1ntNj38f/F15JqT0QJwN2bze8wVci2KfdentKK5UWYd4j0aicbF9+lg==" saltValue="jaRv6imDvqh9gOBJ95TL7Q==" spinCount="100000" sheet="1" objects="1" scenarios="1" autoFilter="0"/>
  <autoFilter ref="A6:N74" xr:uid="{00000000-0009-0000-0000-000005000000}"/>
  <dataConsolidate/>
  <mergeCells count="11">
    <mergeCell ref="A1:B1"/>
    <mergeCell ref="C1:L1"/>
    <mergeCell ref="M1:N1"/>
    <mergeCell ref="V6:Y6"/>
    <mergeCell ref="B3:D3"/>
    <mergeCell ref="G4:N4"/>
    <mergeCell ref="C5:F5"/>
    <mergeCell ref="G5:I5"/>
    <mergeCell ref="J5:L5"/>
    <mergeCell ref="M5:N5"/>
    <mergeCell ref="P6:T6"/>
  </mergeCells>
  <conditionalFormatting sqref="E7:E74">
    <cfRule type="cellIs" dxfId="128" priority="11" operator="equal">
      <formula>$T$8</formula>
    </cfRule>
    <cfRule type="cellIs" dxfId="127" priority="12" operator="equal">
      <formula>$T$9</formula>
    </cfRule>
    <cfRule type="cellIs" dxfId="126" priority="13" operator="equal">
      <formula>$T$10</formula>
    </cfRule>
    <cfRule type="cellIs" dxfId="125" priority="14" operator="equal">
      <formula>$T$11</formula>
    </cfRule>
    <cfRule type="cellIs" dxfId="124" priority="15" operator="equal">
      <formula>$T$12</formula>
    </cfRule>
  </conditionalFormatting>
  <conditionalFormatting sqref="F7:F74">
    <cfRule type="cellIs" dxfId="123" priority="46" operator="equal">
      <formula>$P$8</formula>
    </cfRule>
    <cfRule type="cellIs" dxfId="122" priority="50" operator="equal">
      <formula>$P$12</formula>
    </cfRule>
    <cfRule type="cellIs" dxfId="121" priority="49" operator="equal">
      <formula>$P$11</formula>
    </cfRule>
    <cfRule type="cellIs" dxfId="120" priority="48" operator="equal">
      <formula>$P$10</formula>
    </cfRule>
    <cfRule type="cellIs" dxfId="119" priority="47" operator="equal">
      <formula>$P$9</formula>
    </cfRule>
  </conditionalFormatting>
  <conditionalFormatting sqref="G7:G74">
    <cfRule type="cellIs" dxfId="118" priority="6" operator="equal">
      <formula>$T$8</formula>
    </cfRule>
    <cfRule type="cellIs" dxfId="117" priority="7" operator="equal">
      <formula>$T$9</formula>
    </cfRule>
    <cfRule type="cellIs" dxfId="116" priority="8" operator="equal">
      <formula>$T$10</formula>
    </cfRule>
    <cfRule type="cellIs" dxfId="115" priority="9" operator="equal">
      <formula>$T$11</formula>
    </cfRule>
    <cfRule type="cellIs" dxfId="114" priority="10" operator="equal">
      <formula>$T$12</formula>
    </cfRule>
  </conditionalFormatting>
  <conditionalFormatting sqref="H7:H74">
    <cfRule type="cellIs" dxfId="113" priority="33" operator="equal">
      <formula>$W$10</formula>
    </cfRule>
    <cfRule type="cellIs" dxfId="112" priority="34" operator="equal">
      <formula>$W$11</formula>
    </cfRule>
    <cfRule type="cellIs" dxfId="111" priority="35" operator="equal">
      <formula>$W$12</formula>
    </cfRule>
    <cfRule type="cellIs" dxfId="110" priority="31" operator="equal">
      <formula>$W$8</formula>
    </cfRule>
    <cfRule type="cellIs" dxfId="109" priority="32" operator="equal">
      <formula>$W$9</formula>
    </cfRule>
  </conditionalFormatting>
  <conditionalFormatting sqref="I7:J74">
    <cfRule type="cellIs" dxfId="108" priority="2" operator="equal">
      <formula>$V$9</formula>
    </cfRule>
    <cfRule type="cellIs" dxfId="107" priority="3" operator="equal">
      <formula>$V$10</formula>
    </cfRule>
    <cfRule type="cellIs" dxfId="106" priority="4" operator="equal">
      <formula>$V$11</formula>
    </cfRule>
    <cfRule type="cellIs" dxfId="105" priority="5" operator="equal">
      <formula>$V$12</formula>
    </cfRule>
    <cfRule type="cellIs" dxfId="104" priority="1" operator="equal">
      <formula>$V$8</formula>
    </cfRule>
  </conditionalFormatting>
  <conditionalFormatting sqref="K7:K74">
    <cfRule type="cellIs" dxfId="103" priority="29" operator="equal">
      <formula>$W$11</formula>
    </cfRule>
    <cfRule type="cellIs" dxfId="102" priority="30" operator="equal">
      <formula>$W$12</formula>
    </cfRule>
    <cfRule type="cellIs" dxfId="101" priority="26" operator="equal">
      <formula>$W$8</formula>
    </cfRule>
    <cfRule type="cellIs" dxfId="100" priority="27" operator="equal">
      <formula>$W$9</formula>
    </cfRule>
    <cfRule type="cellIs" dxfId="99" priority="28" operator="equal">
      <formula>$W$10</formula>
    </cfRule>
  </conditionalFormatting>
  <conditionalFormatting sqref="L7:L74">
    <cfRule type="cellIs" dxfId="98" priority="41" operator="equal">
      <formula>$V$8</formula>
    </cfRule>
    <cfRule type="cellIs" dxfId="97" priority="42" operator="equal">
      <formula>$V$9</formula>
    </cfRule>
    <cfRule type="cellIs" dxfId="96" priority="43" operator="equal">
      <formula>$V$10</formula>
    </cfRule>
    <cfRule type="cellIs" dxfId="95" priority="44" operator="equal">
      <formula>$V$11</formula>
    </cfRule>
    <cfRule type="cellIs" dxfId="94" priority="45" operator="equal">
      <formula>$V$12</formula>
    </cfRule>
  </conditionalFormatting>
  <conditionalFormatting sqref="M7:M74">
    <cfRule type="cellIs" dxfId="93" priority="16" operator="equal">
      <formula>$W$8</formula>
    </cfRule>
    <cfRule type="cellIs" dxfId="92" priority="17" operator="equal">
      <formula>$W$9</formula>
    </cfRule>
    <cfRule type="cellIs" dxfId="91" priority="18" operator="equal">
      <formula>$W$10</formula>
    </cfRule>
    <cfRule type="cellIs" dxfId="90" priority="20" operator="equal">
      <formula>$W$12</formula>
    </cfRule>
    <cfRule type="cellIs" dxfId="89" priority="19" operator="equal">
      <formula>$W$11</formula>
    </cfRule>
  </conditionalFormatting>
  <conditionalFormatting sqref="N7:N74">
    <cfRule type="cellIs" dxfId="88" priority="23" operator="equal">
      <formula>$V$10</formula>
    </cfRule>
    <cfRule type="cellIs" dxfId="87" priority="24" operator="equal">
      <formula>$V$11</formula>
    </cfRule>
    <cfRule type="cellIs" dxfId="86" priority="25" operator="equal">
      <formula>$V$12</formula>
    </cfRule>
    <cfRule type="cellIs" dxfId="85" priority="22" operator="equal">
      <formula>$V$9</formula>
    </cfRule>
    <cfRule type="cellIs" dxfId="84" priority="21" operator="equal">
      <formula>$V$8</formula>
    </cfRule>
  </conditionalFormatting>
  <dataValidations count="6">
    <dataValidation type="list" allowBlank="1" showInputMessage="1" showErrorMessage="1" sqref="J7:J74" xr:uid="{9C9C6A9B-7E2D-4F29-9647-DF7E08DEFB61}">
      <formula1>$Y$8:$Y$12</formula1>
    </dataValidation>
    <dataValidation type="list" allowBlank="1" showInputMessage="1" showErrorMessage="1" sqref="G15:G74" xr:uid="{ACA953F4-44C8-48EC-91D1-920DE044646E}">
      <formula1>$X$8:$X$12</formula1>
    </dataValidation>
    <dataValidation type="list" allowBlank="1" showInputMessage="1" showErrorMessage="1" sqref="IU10:JA10 IP7:JA9" xr:uid="{00000000-0002-0000-0500-000002000000}">
      <formula1>#REF!</formula1>
    </dataValidation>
    <dataValidation allowBlank="1" showInputMessage="1" showErrorMessage="1" prompt="Es la materialización del riesgo y las consecuencias de su aparición. Su escala es: 5 bajo impacto, 10 medio, 20 alto impacto._x000a_" sqref="IP6:JA6" xr:uid="{00000000-0002-0000-0500-000003000000}"/>
    <dataValidation allowBlank="1" showInputMessage="1" showErrorMessage="1" prompt="La probabilidad se encuentra determinada por una escala de 1 a 3, siendo 1 la menor probabilidad de ocurrencia del riesgo y 3 la mayor probabilidad de  ocurrencia." sqref="IO6" xr:uid="{00000000-0002-0000-0500-000004000000}"/>
    <dataValidation type="list" allowBlank="1" showInputMessage="1" showErrorMessage="1" sqref="G7:G14" xr:uid="{CC6A8219-3E9A-490F-8DDB-5C8DF82E24AA}">
      <formula1>$X$9:$X$12</formula1>
    </dataValidation>
  </dataValidations>
  <printOptions horizontalCentered="1" verticalCentered="1"/>
  <pageMargins left="0.31496062992125984" right="0.27559055118110237" top="0.23622047244094491" bottom="0.15748031496062992" header="0" footer="0"/>
  <pageSetup scale="28" orientation="landscape" r:id="rId1"/>
  <headerFooter alignWithMargins="0">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74"/>
  <sheetViews>
    <sheetView showGridLines="0" view="pageBreakPreview" topLeftCell="A7" zoomScale="40" zoomScaleNormal="70" zoomScaleSheetLayoutView="40" workbookViewId="0">
      <selection activeCell="L12" sqref="L12"/>
    </sheetView>
  </sheetViews>
  <sheetFormatPr baseColWidth="10" defaultColWidth="14.33203125" defaultRowHeight="17.399999999999999" x14ac:dyDescent="0.3"/>
  <cols>
    <col min="1" max="1" width="15.44140625" style="486" bestFit="1" customWidth="1"/>
    <col min="2" max="2" width="64" style="486" customWidth="1"/>
    <col min="3" max="3" width="19.109375" style="492" customWidth="1"/>
    <col min="4" max="4" width="30.44140625" style="492" customWidth="1"/>
    <col min="5" max="5" width="28.109375" style="492" customWidth="1"/>
    <col min="6" max="6" width="3.88671875" style="208" customWidth="1"/>
    <col min="7" max="7" width="7.44140625" style="208" customWidth="1"/>
    <col min="8" max="13" width="53.44140625" style="208" customWidth="1"/>
    <col min="14" max="14" width="3.88671875" style="208" customWidth="1"/>
    <col min="15" max="15" width="4.88671875" style="204" customWidth="1"/>
    <col min="16" max="16" width="6.44140625" style="204" customWidth="1"/>
    <col min="17" max="17" width="11" style="204" bestFit="1" customWidth="1"/>
    <col min="18" max="21" width="12" style="204" customWidth="1"/>
    <col min="22" max="22" width="12.33203125" style="204" customWidth="1"/>
    <col min="23" max="27" width="11.44140625" style="204" customWidth="1"/>
    <col min="28" max="28" width="5.44140625" style="204" bestFit="1" customWidth="1"/>
    <col min="29" max="29" width="26.88671875" style="204" customWidth="1"/>
    <col min="30" max="34" width="22.88671875" style="208" customWidth="1"/>
    <col min="35" max="35" width="23.44140625" style="204" customWidth="1"/>
    <col min="36" max="263" width="11.44140625" style="204" customWidth="1"/>
    <col min="264" max="264" width="12.6640625" style="204" customWidth="1"/>
    <col min="265" max="265" width="47" style="204" customWidth="1"/>
    <col min="266" max="266" width="35" style="204" customWidth="1"/>
    <col min="267" max="16384" width="14.33203125" style="204"/>
  </cols>
  <sheetData>
    <row r="1" spans="1:36" s="191" customFormat="1" ht="123" customHeight="1" thickBot="1" x14ac:dyDescent="0.35">
      <c r="A1" s="813"/>
      <c r="B1" s="814"/>
      <c r="C1" s="766" t="s">
        <v>258</v>
      </c>
      <c r="D1" s="766"/>
      <c r="E1" s="766"/>
      <c r="F1" s="766"/>
      <c r="G1" s="766"/>
      <c r="H1" s="766"/>
      <c r="I1" s="766"/>
      <c r="J1" s="766"/>
      <c r="K1" s="766"/>
      <c r="L1" s="766"/>
      <c r="M1" s="766"/>
      <c r="N1" s="766"/>
      <c r="O1" s="766"/>
      <c r="P1" s="766"/>
      <c r="Q1" s="766"/>
      <c r="R1" s="766"/>
      <c r="S1" s="766"/>
      <c r="T1" s="766"/>
      <c r="U1" s="781" t="s">
        <v>1</v>
      </c>
      <c r="V1" s="782"/>
      <c r="AF1" s="193"/>
      <c r="AG1" s="193"/>
      <c r="AH1" s="193"/>
      <c r="AI1" s="193"/>
      <c r="AJ1" s="193"/>
    </row>
    <row r="2" spans="1:36" s="196" customFormat="1" ht="18.600000000000001" thickBot="1" x14ac:dyDescent="0.3">
      <c r="A2" s="473"/>
      <c r="B2" s="474"/>
      <c r="C2" s="474"/>
      <c r="D2" s="487"/>
      <c r="E2" s="487"/>
      <c r="F2" s="194"/>
      <c r="G2" s="194"/>
      <c r="H2" s="195"/>
      <c r="I2" s="195"/>
      <c r="J2" s="62"/>
      <c r="K2" s="197"/>
      <c r="L2" s="197"/>
      <c r="M2" s="197"/>
      <c r="AD2" s="197"/>
      <c r="AE2" s="197"/>
      <c r="AF2" s="197"/>
      <c r="AG2" s="197"/>
      <c r="AH2" s="197"/>
    </row>
    <row r="3" spans="1:36" s="191" customFormat="1" ht="18.75" customHeight="1" thickBot="1" x14ac:dyDescent="0.3">
      <c r="A3" s="475" t="s">
        <v>380</v>
      </c>
      <c r="B3" s="809" t="str">
        <f>+IF('2 CONTEXTO E IDENTIFICACIÓN'!$B$3="","",'2 CONTEXTO E IDENTIFICACIÓN'!$B$3)</f>
        <v>CONSOLIDADO DE PROCESOS DE LA SDSCJ</v>
      </c>
      <c r="C3" s="809"/>
      <c r="D3" s="809"/>
      <c r="E3" s="488"/>
      <c r="F3" s="199"/>
      <c r="G3" s="199"/>
      <c r="H3" s="199"/>
      <c r="I3" s="451"/>
      <c r="J3" s="451"/>
      <c r="K3" s="451"/>
      <c r="L3" s="451"/>
      <c r="M3" s="451"/>
      <c r="N3" s="199"/>
      <c r="O3" s="199"/>
      <c r="P3" s="199"/>
      <c r="Q3" s="199"/>
      <c r="R3" s="199"/>
      <c r="S3" s="199"/>
      <c r="T3" s="199"/>
      <c r="U3" s="199"/>
      <c r="V3" s="340"/>
      <c r="AD3" s="193"/>
      <c r="AE3" s="193"/>
      <c r="AF3" s="193"/>
      <c r="AG3" s="193"/>
      <c r="AH3" s="193"/>
    </row>
    <row r="4" spans="1:36" s="191" customFormat="1" ht="61.2" thickBot="1" x14ac:dyDescent="1.05">
      <c r="A4" s="476"/>
      <c r="B4" s="477"/>
      <c r="C4" s="489"/>
      <c r="D4" s="478"/>
      <c r="E4" s="490"/>
      <c r="G4" s="810" t="s">
        <v>683</v>
      </c>
      <c r="H4" s="811"/>
      <c r="I4" s="811"/>
      <c r="J4" s="811"/>
      <c r="K4" s="811"/>
      <c r="L4" s="811"/>
      <c r="M4" s="812"/>
      <c r="O4" s="198"/>
      <c r="P4" s="198"/>
      <c r="Q4" s="199"/>
      <c r="R4" s="800" t="s">
        <v>684</v>
      </c>
      <c r="S4" s="800"/>
      <c r="T4" s="800"/>
      <c r="U4" s="800"/>
      <c r="V4" s="801"/>
      <c r="AD4" s="193"/>
      <c r="AE4" s="193"/>
      <c r="AF4" s="193"/>
      <c r="AG4" s="193"/>
      <c r="AH4" s="193"/>
    </row>
    <row r="5" spans="1:36" ht="22.8" x14ac:dyDescent="0.3">
      <c r="A5" s="479"/>
      <c r="B5" s="480"/>
      <c r="C5" s="802" t="s">
        <v>685</v>
      </c>
      <c r="D5" s="802"/>
      <c r="E5" s="802"/>
      <c r="F5" s="341"/>
      <c r="G5" s="497"/>
      <c r="H5" s="498"/>
      <c r="I5" s="803" t="s">
        <v>684</v>
      </c>
      <c r="J5" s="803"/>
      <c r="K5" s="803"/>
      <c r="L5" s="803"/>
      <c r="M5" s="804"/>
      <c r="N5" s="341"/>
      <c r="O5" s="203"/>
      <c r="P5" s="203"/>
      <c r="R5" s="205">
        <v>0.2</v>
      </c>
      <c r="S5" s="205">
        <v>0.4</v>
      </c>
      <c r="T5" s="205">
        <v>0.6</v>
      </c>
      <c r="U5" s="205">
        <v>0.8</v>
      </c>
      <c r="V5" s="206">
        <v>1</v>
      </c>
      <c r="W5" s="207"/>
      <c r="X5" s="207"/>
      <c r="Y5" s="207"/>
      <c r="Z5" s="207"/>
      <c r="AA5" s="207"/>
      <c r="AB5" s="207"/>
      <c r="AC5" s="207"/>
    </row>
    <row r="6" spans="1:36" ht="34.799999999999997" x14ac:dyDescent="0.25">
      <c r="A6" s="482" t="s">
        <v>686</v>
      </c>
      <c r="B6" s="483" t="s">
        <v>633</v>
      </c>
      <c r="C6" s="483" t="s">
        <v>651</v>
      </c>
      <c r="D6" s="483" t="s">
        <v>652</v>
      </c>
      <c r="E6" s="483" t="s">
        <v>351</v>
      </c>
      <c r="F6" s="341"/>
      <c r="G6" s="499"/>
      <c r="H6" s="493"/>
      <c r="I6" s="494" t="s">
        <v>662</v>
      </c>
      <c r="J6" s="494" t="s">
        <v>667</v>
      </c>
      <c r="K6" s="494" t="s">
        <v>672</v>
      </c>
      <c r="L6" s="494" t="s">
        <v>676</v>
      </c>
      <c r="M6" s="495" t="s">
        <v>681</v>
      </c>
      <c r="N6" s="341"/>
      <c r="O6" s="203"/>
      <c r="P6" s="203"/>
      <c r="Q6" s="437"/>
      <c r="R6" s="438" t="s">
        <v>662</v>
      </c>
      <c r="S6" s="438" t="s">
        <v>667</v>
      </c>
      <c r="T6" s="438" t="s">
        <v>672</v>
      </c>
      <c r="U6" s="438" t="s">
        <v>676</v>
      </c>
      <c r="V6" s="439" t="s">
        <v>681</v>
      </c>
      <c r="Y6" s="207"/>
      <c r="Z6" s="207"/>
      <c r="AA6" s="214"/>
      <c r="AB6" s="214"/>
      <c r="AC6" s="214"/>
      <c r="AD6" s="214"/>
      <c r="AE6" s="214"/>
      <c r="AF6" s="214"/>
      <c r="AG6" s="214"/>
      <c r="AH6" s="214"/>
      <c r="AI6" s="214"/>
      <c r="AJ6" s="214"/>
    </row>
    <row r="7" spans="1:36" ht="174" customHeight="1" x14ac:dyDescent="0.25">
      <c r="A7" s="484" t="str">
        <f>TEXT('3 PROBABIL E IMPACTO INHERENTE'!A7,)</f>
        <v>R1AJ</v>
      </c>
      <c r="B7" s="485" t="str">
        <f>'3 PROBABIL E IMPACTO INHERENTE'!B7</f>
        <v>Posibilidad de afectación reputacional por perdida de la confianza del ciudadano hacia los servicios prestados en las casas de justicia  debido a la inadecuada orientación a los usuarios en casas de justicia por parte del centro de recepción de la información</v>
      </c>
      <c r="C7" s="491" t="str">
        <f>+'3 PROBABIL E IMPACTO INHERENTE'!F7</f>
        <v>Alta</v>
      </c>
      <c r="D7" s="491" t="str">
        <f>+'3 PROBABIL E IMPACTO INHERENTE'!N7</f>
        <v>Catastrófico</v>
      </c>
      <c r="E7" s="481" t="str">
        <f>+IF(C7=$Q$7,IF(D7=$R$6,$R$7,IF(D7=$S$6,$S$7,IF(D7=$T$6,$T$7,IF(D7=$U$6,$U$7,IF(D7=$V$6,$V$7))))),IF(C7=$Q$8,IF(D7=$R$6,$R$8,IF(D7=$S$6,$S$8,IF(D7=$T$6,$T$8,IF(D7=$U$6,$U$8,IF(D7=$V$6,$V$8))))),IF(C7=$Q$9,IF(D7=$R$6,$R$9,IF(D7=$S$6,$S$9,IF(D7=$T$6,$T$9,IF(D7=$U$6,$U$9,IF(D7=$V$6,$V$9))))),IF(C7=$Q$10,IF(D7=$R$6,$R$10,IF(D7=$S$6,$S$10,IF(D7=$T$6,$T$10,IF(D7=$U$6,$U$10,IF(D7=$V$6,$V$10))))),IF(C7=$Q$11,IF(D7=$R$6,$R$11,IF(D7=$S$6,$S$11,IF(D7=$T$6,$T$11,IF(D7=$U$6,$U$11,IF(D7=$V$6,$V$11))))),"")))))</f>
        <v>Extremo</v>
      </c>
      <c r="F7" s="218"/>
      <c r="G7" s="805" t="s">
        <v>656</v>
      </c>
      <c r="H7" s="494" t="s">
        <v>679</v>
      </c>
      <c r="I7" s="507" t="str">
        <f>IF(AND(C7=$Q$7,D7=$R$6),A7,"")&amp;" "&amp;IF(AND(C8=$Q$7,D8=$R$6),A8,"")&amp;" "&amp;IF(AND(C9=$Q$7,D9=$R$6),A9,"")&amp;" "&amp;IF(AND(C10=$Q$7,D10=$R$6),A10,"")&amp;" "&amp;IF(AND(C11=$Q$7,D11=$R$6),A11,"")&amp;" "&amp;IF(AND(C12=$Q$7,D12=$R$6),A12,"")&amp;" "&amp;IF(AND(C13=$Q$7,D13=$R$6),A13,"")&amp;" "&amp;IF(AND(C14=$Q$7,D14=$R$6),A14,"")&amp;" "&amp;IF(AND(C15=$Q$7,D15=$R$6),A15,"")&amp;" "&amp;IF(AND(C16=$Q$7,D16=$R$6),A16,"")&amp;" "&amp;IF(AND(C17=$Q$7,D17=$R$6),A17,"")&amp;" "&amp;IF(AND(C18=$Q$7,D18=$R$6),A18,"")&amp;" "&amp;IF(AND(C19=$Q$7,D19=$R$6),A19,"")&amp;" "&amp;IF(AND(C20=$Q$7,D20=$R$6),A20,"")&amp;" "&amp;IF(AND(C21=$Q$7,D21=$R$6),A21,"")&amp;" "&amp;IF(AND(C22=$Q$7,D22=$R$6),A22,"")&amp;" "&amp;IF(AND(C23=$Q$7,D23=$R$6),A23,"")&amp;" "&amp;IF(AND(C24=$Q$7,D24=$R$6),A24,"")&amp;" "&amp;IF(AND(C25=$Q$7,D25=$R$6),A25,"")&amp;" "&amp;IF(AND(C26=$Q$7,D26=$R$6),A26,"")&amp;" "&amp;IF(AND(C27=$Q$7,D27=$R$6),A27,"")&amp;" "&amp;IF(AND(C28=$Q$7,D28=$R$6),A28,"")&amp;" "&amp;IF(AND(C29=$Q$7,D29=$R$6),A29,"")&amp;" "&amp;IF(AND(C30=$Q$7,D30=$R$6),A30,"")&amp;" "&amp;IF(AND(C31=$Q$7,D31=$R$6),A31,"")&amp;" "&amp;IF(AND(C32=$Q$7,D32=$R$6),A32,"")&amp;" "&amp;IF(AND(C33=$Q$7,D33=$R$6),A33,"")&amp;" "&amp;IF(AND(C34=$Q$7,D34=$R$6),A34,"")&amp;" "&amp;IF(AND(C35=$Q$7,D35=$R$6),A35,"")&amp;" "&amp;IF(AND(C36=$Q$7,D36=$R$6),A36,"")&amp;" "&amp;IF(AND(C37=$Q$7,D37=$R$6),A37,"")&amp;" "&amp;IF(AND(C38=$Q$7,D38=$R$6),A38,"")&amp;" "&amp;IF(AND(C39=$Q$7,D39=$R$6),A39,"")&amp;" "&amp;IF(AND(C40=$Q$7,D40=$R$6),A40,"")&amp;" "&amp;IF(AND(C41=$Q$7,D41=$R$6),A41,"")&amp;" "&amp;IF(AND(C42=$Q$7,D42=$R$6),A42,"")&amp;" "&amp;IF(AND(C43=$Q$7,D43=$R$6),A43,"")&amp;" "&amp;IF(AND(C44=$Q$7,D44=$R$6),A44,"")&amp;" "&amp;IF(AND(C45=$Q$7,D45=$R$6),A45,"")&amp;" "&amp;IF(AND(C46=$Q$7,D46=$R$6),A46,"")&amp;" "&amp;IF(AND(C47=$Q$7,D47=$R$6),A47,"")&amp;" "&amp;IF(AND(C48=$Q$7,D48=$R$6),A48,"")&amp;" "&amp;IF(AND(C49=$Q$7,D49=$R$6),A49,"")&amp;" "&amp;IF(AND(C50=$Q$7,D50=$R$6),A50,"")&amp;" "&amp;IF(AND(C51=$Q$7,D51=$R$6),A51,"")&amp;" "&amp;IF(AND(C52=$Q$7,D52=$R$6),A52,"")&amp;" "&amp;IF(AND(C53=$Q$7,D53=$R$6),A53,"")&amp;" "&amp;IF(AND(C54=$Q$7,D54=$R$6),A54,"")&amp;" "&amp;IF(AND(C55=$Q$7,D55=$R$6),A55,"")&amp;" "&amp;IF(AND(C56=$Q$7,D56=$R$6),A56,"")&amp;" "&amp;IF(AND(C57=$Q$7,D57=$R$6),A57,"")&amp;" "&amp;IF(AND(C58=$Q$7,D58=$R$6),A58,"")&amp;" "&amp;IF(AND(C59=$Q$7,D59=$R$6),A59,"")&amp;" "&amp;IF(AND(C60=$Q$7,D60=$R$6),A60,"")&amp;" "&amp;IF(AND(C61=$Q$7,D61=$R$6),A61,"")&amp;" "&amp;IF(AND(C62=$Q$7,D62=$R$6),A62,"")&amp;" "&amp;IF(AND(C63=$Q$7,D63=$R$6),A63,"")&amp;" "&amp;IF(AND(C64=$Q$7,D64=$R$6),A64,"")&amp;" "&amp;IF(AND(C65=$Q$7,D65=$R$6),A65,"")&amp;" "&amp;IF(AND(C66=$Q$7,D66=$R$6),A66,"")&amp;" "&amp;IF(AND(C67=$Q$7,D67=$R$6),A67,"")&amp;" "&amp;IF(AND(C68=$Q$7,D68=$R$6),A68,"")&amp;" "&amp;IF(AND(C69=$Q$7,D69=$R$6),A69,"")&amp;" "&amp;IF(AND(C70=$Q$7,D70=$R$6),A70,"")&amp;" "&amp;IF(AND(C71=$Q$7,D71=$R$6),A71,"")&amp;" "&amp;IF(AND(C72=$Q$7,D72=$R$6),A72,"")&amp;" "&amp;IF(AND(C73=$Q$7,D73=$R$6),A73,"")&amp;" "&amp;IF(AND(C74=$Q$7,D74=$R$6),A74,"")&amp;" "&amp;IF(AND(C75=$Q$7,D75=$R$6),A75,"")</f>
        <v xml:space="preserve">                                                                    </v>
      </c>
      <c r="J7" s="507" t="str">
        <f>IF(AND(C7=$Q$7,D7=$S$6),A7,"")&amp;" "&amp;IF(AND(C8=$Q$7,D8=$S$6),A8,"")&amp;" "&amp;IF(AND(C9=$Q$7,D9=$S$6),A9,"")&amp;" "&amp;IF(AND(C10=$Q$7,D10=$S$6),A10,"")&amp;" "&amp;IF(AND(C11=$Q$7,D11=$S$6),A11,"")&amp;" "&amp;IF(AND(C12=$Q$7,D12=$S$6),A12,"")&amp;" "&amp;IF(AND(C13=$Q$7,D13=$S$6),A13,"")&amp;" "&amp;IF(AND(C14=$Q$7,D14=$S$6),A14,"")&amp;" "&amp;IF(AND(C15=$Q$7,D15=$S$6),A15,"")&amp;" "&amp;IF(AND(C16=$Q$7,D16=$S$6),A16,"")&amp;" "&amp;IF(AND(C17=$Q$7,D17=$S$6),A17,"")&amp;" "&amp;IF(AND(C18=$Q$7,D18=$S$6),A18,"")&amp;" "&amp;IF(AND(C19=$Q$7,D19=$S$6),A19,"")&amp;" "&amp;IF(AND(C20=$Q$7,D20=$S$6),A20,"")&amp;" "&amp;IF(AND(C21=$Q$7,D21=$S$6),A21,"")&amp;" "&amp;IF(AND(C22=$Q$7,D22=$S$6),A22,"")&amp;" "&amp;IF(AND(C23=$Q$7,D23=$S$6),A23,"")&amp;" "&amp;IF(AND(C24=$Q$7,D24=$S$6),A24,"")&amp;" "&amp;IF(AND(C25=$Q$7,D25=$S$6),A25,"")&amp;" "&amp;IF(AND(C26=$Q$7,D26=$S$6),A26,"")&amp;" "&amp;IF(AND(C27=$Q$7,D27=$S$6),A27,"")&amp;" "&amp;IF(AND(C28=$Q$7,D28=$S$6),A28,"")&amp;" "&amp;IF(AND(C29=$Q$7,D29=$S$6),A29,"")&amp;" "&amp;IF(AND(C30=$Q$7,D30=$S$6),A30,"")&amp;" "&amp;IF(AND(C31=$Q$7,D31=$S$6),A31,"")&amp;" "&amp;IF(AND(C32=$Q$7,D32=$S$6),A32,"")&amp;" "&amp;IF(AND(C33=$Q$7,D33=$S$6),A33,"")&amp;" "&amp;IF(AND(C34=$Q$7,D34=$S$6),A34,"")&amp;" "&amp;IF(AND(C35=$Q$7,D35=$S$6),A35,"")&amp;" "&amp;IF(AND(C36=$Q$7,D36=$S$6),A36,"")&amp;" "&amp;IF(AND(C37=$Q$7,D37=$S$6),A37,"")&amp;" "&amp;IF(AND(C38=$Q$7,D38=$S$6),A38,"")&amp;" "&amp;IF(AND(C39=$Q$7,D39=$S$6),A39,"")&amp;" "&amp;IF(AND(C40=$Q$7,D40=$S$6),A40,"")&amp;" "&amp;IF(AND(C41=$Q$7,D41=$S$6),A41,"")&amp;" "&amp;IF(AND(C42=$Q$7,D42=$S$6),A42,"")&amp;" "&amp;IF(AND(C43=$Q$7,D43=$S$6),A43,"")&amp;" "&amp;IF(AND(C44=$Q$7,D44=$S$6),A44,"")&amp;" "&amp;IF(AND(C45=$Q$7,D45=$S$6),A45,"")&amp;" "&amp;IF(AND(C46=$Q$7,D46=$S$6),A46,"")&amp;" "&amp;IF(AND(C47=$Q$7,D47=$S$6),A47,"")&amp;" "&amp;IF(AND(C48=$Q$7,D48=$S$6),A48,"")&amp;" "&amp;IF(AND(C49=$Q$7,D49=$S$6),A49,"")&amp;" "&amp;IF(AND(C50=$Q$7,D50=$S$6),A50,"")&amp;" "&amp;IF(AND(C51=$Q$7,D51=$S$6),A51,"")&amp;" "&amp;IF(AND(C52=$Q$7,D52=$S$6),A52,"")&amp;" "&amp;IF(AND(C53=$Q$7,D53=$S$6),A53,"")&amp;" "&amp;IF(AND(C54=$Q$7,D54=$S$6),A54,"")&amp;" "&amp;IF(AND(C55=$Q$7,D55=$S$6),A55,"")&amp;" "&amp;IF(AND(C56=$Q$7,D56=$S$6),A56,"")&amp;" "&amp;IF(AND(C57=$Q$7,D57=$S$6),A57,"")&amp;" "&amp;IF(AND(C58=$Q$7,D58=$S$6),A58,"")&amp;" "&amp;IF(AND(C59=$Q$7,D59=$S$6),A59,"")&amp;" "&amp;IF(AND(C60=$Q$7,D60=$S$6),A60,"")&amp;" "&amp;IF(AND(C61=$Q$7,D61=$S$6),A61,"")&amp;" "&amp;IF(AND(C62=$Q$7,D62=$S$6),A62,"")&amp;" "&amp;IF(AND(C63=$Q$7,D63=$S$6),A63,"")&amp;" "&amp;IF(AND(C64=$Q$7,D64=$S$6),A64,"")&amp;" "&amp;IF(AND(C65=$Q$7,D65=$S$6),A65,"")&amp;" "&amp;IF(AND(C66=$Q$7,D66=$S$6),A66,"")&amp;" "&amp;IF(AND(C67=$Q$7,D67=$S$6),A67,"")&amp;" "&amp;IF(AND(C68=$Q$7,D68=$S$6),A68,"")&amp;" "&amp;IF(AND(C69=$Q$7,D69=$S$6),A69,"")&amp;" "&amp;IF(AND(C70=$Q$7,D70=$S$6),A70,"")&amp;" "&amp;IF(AND(C71=$Q$7,D71=$S$6),A71,"")&amp;" "&amp;IF(AND(C72=$Q$7,D72=$S$6),A72,"")&amp;" "&amp;IF(AND(C73=$Q$7,D73=$S$6),A73,"")&amp;" "&amp;IF(AND(C74=$Q$7,D74=$S$6),A74,"")&amp;" "&amp;IF(AND(C75=$Q$7,D75=$S$6),A75,"")</f>
        <v xml:space="preserve">                                                                    </v>
      </c>
      <c r="K7" s="507" t="str">
        <f>IF(AND(C7=$Q$7,D7=$T$6),A7,"")&amp;" "&amp;IF(AND(C8=$Q$7,D8=$T$6),A8,"")&amp;" "&amp;IF(AND(C9=$Q$7,D9=$T$6),A9,"")&amp;" "&amp;IF(AND(C10=$Q$7,D10=$T$6),A10,"")&amp;" "&amp;IF(AND(C11=$Q$7,D11=$T$6),A11,"")&amp;" "&amp;IF(AND(C12=$Q$7,D12=$T$6),A12,"")&amp;" "&amp;IF(AND(C13=$Q$7,D13=$T$6),A13,"")&amp;" "&amp;IF(AND(C14=$Q$7,D14=$T$6),A14,"")&amp;" "&amp;IF(AND(C15=$Q$7,D15=$T$6),A15,"")&amp;" "&amp;IF(AND(C16=$Q$7,D16=$T$6),A16,"")&amp;" "&amp;IF(AND(C17=$Q$7,D17=$T$6),A17,"")&amp;" "&amp;IF(AND(C18=$Q$7,D18=$T$6),A18,"")&amp;" "&amp;IF(AND(C19=$Q$7,D19=$T$6),A19,"")&amp;" "&amp;IF(AND(C20=$Q$7,D20=$T$6),A20,"")&amp;" "&amp;IF(AND(C21=$Q$7,D21=$T$6),A21,"")&amp;" "&amp;IF(AND(C22=$Q$7,D22=$T$6),A22,"")&amp;" "&amp;IF(AND(C23=$Q$7,D23=$T$6),A23,"")&amp;" "&amp;IF(AND(C24=$Q$7,D24=$T$6),A24,"")&amp;" "&amp;IF(AND(C25=$Q$7,D25=$T$6),A25,"")&amp;" "&amp;IF(AND(C26=$Q$7,D26=$T$6),A26,"")&amp;" "&amp;IF(AND(C27=$Q$7,D27=$T$6),A27,"")&amp;" "&amp;IF(AND(C28=$Q$7,D28=$T$6),A28,"")&amp;" "&amp;IF(AND(C29=$Q$7,D29=$T$6),A29,"")&amp;" "&amp;IF(AND(C30=$Q$7,D30=$T$6),A30,"")&amp;" "&amp;IF(AND(C31=$Q$7,D31=$T$6),A31,"")&amp;" "&amp;IF(AND(C32=$Q$7,D32=$T$6),A32,"")&amp;" "&amp;IF(AND(C33=$Q$7,D33=$T$6),A33,"")&amp;" "&amp;IF(AND(C34=$Q$7,D34=$T$6),A34,"")&amp;" "&amp;IF(AND(C35=$Q$7,D35=$T$6),A35,"")&amp;" "&amp;IF(AND(C36=$Q$7,D36=$T$6),A36,"")&amp;" "&amp;IF(AND(C37=$Q$7,D37=$T$6),A37,"")&amp;" "&amp;IF(AND(C38=$Q$7,D38=$T$6),A38,"")&amp;" "&amp;IF(AND(C39=$Q$7,D39=$T$6),A39,"")&amp;" "&amp;IF(AND(C40=$Q$7,D40=$T$6),A40,"")&amp;" "&amp;IF(AND(C41=$Q$7,D41=$T$6),A41,"")&amp;" "&amp;IF(AND(C42=$Q$7,D42=$T$6),A42,"")&amp;" "&amp;IF(AND(C43=$Q$7,D43=$T$6),A43,"")&amp;" "&amp;IF(AND(C44=$Q$7,D44=$T$6),A44,"")&amp;" "&amp;IF(AND(C45=$Q$7,D45=$T$6),A45,"")&amp;" "&amp;IF(AND(C46=$Q$7,D46=$T$6),A46,"")&amp;" "&amp;IF(AND(C47=$Q$7,D47=$T$6),A47,"")&amp;" "&amp;IF(AND(C48=$Q$7,D48=$T$6),A48,"")&amp;" "&amp;IF(AND(C49=$Q$7,D49=$T$6),A49,"")&amp;" "&amp;IF(AND(C50=$Q$7,D50=$T$6),A50,"")&amp;" "&amp;IF(AND(C51=$Q$7,D51=$T$6),A51,"")&amp;" "&amp;IF(AND(C52=$Q$7,D52=$T$6),A52,"")&amp;" "&amp;IF(AND(C53=$Q$7,D53=$T$6),A53,"")&amp;" "&amp;IF(AND(C54=$Q$7,D54=$T$6),A54,"")&amp;" "&amp;IF(AND(C55=$Q$7,D55=$T$6),A55,"")&amp;" "&amp;IF(AND(C56=$Q$7,D56=$T$6),A56,"")&amp;" "&amp;IF(AND(C57=$Q$7,D57=$T$6),A57,"")&amp;" "&amp;IF(AND(C58=$Q$7,D58=$T$6),A58,"")&amp;" "&amp;IF(AND(C59=$Q$7,D59=$T$6),A59,"")&amp;" "&amp;IF(AND(C60=$Q$7,D60=$T$6),A60,"")&amp;" "&amp;IF(AND(C61=$Q$7,D61=$T$6),A61,"")&amp;" "&amp;IF(AND(C62=$Q$7,D62=$T$6),A62,"")&amp;" "&amp;IF(AND(C63=$Q$7,D63=$T$6),A63,"")&amp;" "&amp;IF(AND(C64=$Q$7,D64=$T$6),A64,"")&amp;" "&amp;IF(AND(C65=$Q$7,D65=$T$6),A65,"")&amp;" "&amp;IF(AND(C66=$Q$7,D66=$T$6),A66,"")&amp;" "&amp;IF(AND(C67=$Q$7,D67=$T$6),A67,"")&amp;" "&amp;IF(AND(C68=$Q$7,D68=$T$6),A68,"")&amp;" "&amp;IF(AND(C69=$Q$7,D69=$T$6),A69,"")&amp;" "&amp;IF(AND(C70=$Q$7,D70=$T$6),A70,"")&amp;" "&amp;IF(AND(C71=$Q$7,D71=$T$6),A71,"")&amp;" "&amp;IF(AND(C72=$Q$7,D72=$T$6),A72,"")&amp;" "&amp;IF(AND(C73=$Q$7,D73=$T$6),A73,"")&amp;" "&amp;IF(AND(C74=$Q$7,D74=$T$6),A74,"")&amp;" "&amp;IF(AND(C75=$Q$7,D75=$T$6),A75,"")</f>
        <v xml:space="preserve">                                                                    </v>
      </c>
      <c r="L7" s="507" t="str">
        <f>IF(AND(C7=$Q$7,D7=$U$6),A7,"")&amp;" "&amp;IF(AND(C8=$Q$7,D8=$U$6),A8,"")&amp;" "&amp;IF(AND(C9=$Q$7,D9=$U$6),A9,"")&amp;" "&amp;IF(AND(C10=$Q$7,D10=$U$6),A10,"")&amp;" "&amp;IF(AND(C11=$Q$7,D11=$U$6),A11,"")&amp;" "&amp;IF(AND(C12=$Q$7,D12=$U$6),A12,"")&amp;" "&amp;IF(AND(C13=$Q$7,D13=$U$6),A13,"")&amp;" "&amp;IF(AND(C14=$Q$7,D14=$U$6),A14,"")&amp;" "&amp;IF(AND(C15=$Q$7,D15=$U$6),A15,"")&amp;" "&amp;IF(AND(C16=$Q$7,D16=$U$6),A16,"")&amp;" "&amp;IF(AND(C17=$Q$7,D17=$U$6),A17,"")&amp;" "&amp;IF(AND(C18=$Q$7,D18=$U$6),A18,"")&amp;" "&amp;IF(AND(C19=$Q$7,D19=$U$6),A19,"")&amp;" "&amp;IF(AND(C20=$Q$7,D20=$U$6),A20,"")&amp;" "&amp;IF(AND(C21=$Q$7,D21=$U$6),A21,"")&amp;" "&amp;IF(AND(C22=$Q$7,D22=$U$6),A22,"")&amp;" "&amp;IF(AND(C23=$Q$7,D23=$U$6),A23,"")&amp;" "&amp;IF(AND(C24=$Q$7,D24=$U$6),A24,"")&amp;" "&amp;IF(AND(C25=$Q$7,D25=$U$6),A25,"")&amp;" "&amp;IF(AND(C26=$Q$7,D26=$U$6),A26,"")&amp;" "&amp;IF(AND(C27=$Q$7,D27=$U$6),A27,"")&amp;" "&amp;IF(AND(C28=$Q$7,D28=$U$6),A28,"")&amp;" "&amp;IF(AND(C29=$Q$7,D29=$U$6),A29,"")&amp;" "&amp;IF(AND(C30=$Q$7,D30=$U$6),A30,"")&amp;" "&amp;IF(AND(C31=$Q$7,D31=$U$6),A31,"")&amp;" "&amp;IF(AND(C32=$Q$7,D32=$U$6),A32,"")&amp;" "&amp;IF(AND(C33=$Q$7,D33=$U$6),A33,"")&amp;" "&amp;IF(AND(C34=$Q$7,D34=$U$6),A34,"")&amp;" "&amp;IF(AND(C35=$Q$7,D35=$U$6),A35,"")&amp;" "&amp;IF(AND(C36=$Q$7,D36=$U$6),A36,"")&amp;" "&amp;IF(AND(C37=$Q$7,D37=$U$6),A37,"")&amp;" "&amp;IF(AND(C38=$Q$7,D38=$U$6),A38,"")&amp;" "&amp;IF(AND(C39=$Q$7,D39=$U$6),A39,"")&amp;" "&amp;IF(AND(C40=$Q$7,D40=$U$6),A40,"")&amp;" "&amp;IF(AND(C41=$Q$7,D41=$U$6),A41,"")&amp;" "&amp;IF(AND(C42=$Q$7,D42=$U$6),A42,"")&amp;" "&amp;IF(AND(C43=$Q$7,D43=$U$6),A43,"")&amp;" "&amp;IF(AND(C44=$Q$7,D44=$U$6),A44,"")&amp;" "&amp;IF(AND(C45=$Q$7,D45=$U$6),A45,"")&amp;" "&amp;IF(AND(C46=$Q$7,D46=$U$6),A46,"")&amp;" "&amp;IF(AND(C47=$Q$7,D47=$U$6),A47,"")&amp;" "&amp;IF(AND(C48=$Q$7,D48=$U$6),A48,"")&amp;" "&amp;IF(AND(C49=$Q$7,D49=$U$6),A49,"")&amp;" "&amp;IF(AND(C50=$Q$7,D50=$U$6),A50,"")&amp;" "&amp;IF(AND(C51=$Q$7,D51=$U$6),A51,"")&amp;" "&amp;IF(AND(C52=$Q$7,D52=$U$6),A52,"")&amp;" "&amp;IF(AND(C53=$Q$7,D53=$U$6),A53,"")&amp;" "&amp;IF(AND(C54=$Q$7,D54=$U$6),A54,"")&amp;" "&amp;IF(AND(C55=$Q$7,D55=$U$6),A55,"")&amp;" "&amp;IF(AND(C56=$Q$7,D56=$U$6),A56,"")&amp;" "&amp;IF(AND(C57=$Q$7,D57=$U$6),A57,"")&amp;" "&amp;IF(AND(C58=$Q$7,D58=$U$6),A58,"")&amp;" "&amp;IF(AND(C59=$Q$7,D59=$U$6),A59,"")&amp;" "&amp;IF(AND(C60=$Q$7,D60=$U$6),A60,"")&amp;" "&amp;IF(AND(C61=$Q$7,D61=$U$6),A61,"")&amp;" "&amp;IF(AND(C62=$Q$7,D62=$U$6),A62,"")&amp;" "&amp;IF(AND(C63=$Q$7,D63=$U$6),A63,"")&amp;" "&amp;IF(AND(C64=$Q$7,D64=$U$6),A64,"")&amp;" "&amp;IF(AND(C65=$Q$7,D65=$U$6),A65,"")&amp;" "&amp;IF(AND(C66=$Q$7,D66=$U$6),A66,"")&amp;" "&amp;IF(AND(C67=$Q$7,D67=$U$6),A67,"")&amp;" "&amp;IF(AND(C68=$Q$7,D68=$U$6),A68,"")&amp;" "&amp;IF(AND(C69=$Q$7,D69=$U$6),A69,"")&amp;" "&amp;IF(AND(C70=$Q$7,D70=$U$6),A70,"")&amp;" "&amp;IF(AND(C71=$Q$7,D71=$U$6),A71,"")&amp;" "&amp;IF(AND(C72=$Q$7,D72=$U$6),A72,"")&amp;" "&amp;IF(AND(C73=$Q$7,D73=$U$6),A73,"")&amp;" "&amp;IF(AND(C74=$Q$7,D74=$U$6),A74,"")&amp;" "&amp;IF(AND(C75=$Q$7,D75=$U$6),A75,"")</f>
        <v xml:space="preserve">     R6AJ R1AR                                R1GH                              </v>
      </c>
      <c r="M7" s="508" t="str">
        <f>IF(AND(C7=$Q$7,D7=$V$6),A7,"")&amp;" "&amp;IF(AND(C8=$Q$7,D8=$V$6),A8,"")&amp;" "&amp;IF(AND(C9=$Q$7,D9=$V$6),A9,"")&amp;" "&amp;IF(AND(C10=$Q$7,D10=$V$6),A10,"")&amp;" "&amp;IF(AND(C11=$Q$7,D11=$V$6),A11,"")&amp;" "&amp;IF(AND(C12=$Q$7,D12=$V$6),A12,"")&amp;" "&amp;IF(AND(C13=$Q$7,D13=$V$6),A13,"")&amp;" "&amp;IF(AND(C14=$Q$7,D14=$V$6),A14,"")&amp;" "&amp;IF(AND(C15=$Q$7,D15=$V$6),A15,"")&amp;" "&amp;IF(AND(C16=$Q$7,D16=$V$6),A16,"")&amp;" "&amp;IF(AND(C17=$Q$7,D17=$V$6),A17,"")&amp;" "&amp;IF(AND(C18=$Q$7,D18=$V$6),A18,"")&amp;" "&amp;IF(AND(C19=$Q$7,D19=$V$6),A19,"")&amp;" "&amp;IF(AND(C20=$Q$7,D20=$V$6),A20,"")&amp;" "&amp;IF(AND(C21=$Q$7,D21=$V$6),A21,"")&amp;" "&amp;IF(AND(C22=$Q$7,D22=$V$6),A22,"")&amp;" "&amp;IF(AND(C23=$Q$7,D23=$V$6),A23,"")&amp;" "&amp;IF(AND(C24=$Q$7,D24=$V$6),A24,"")&amp;" "&amp;IF(AND(C25=$Q$7,D25=$V$6),A25,"")&amp;" "&amp;IF(AND(C26=$Q$7,D26=$V$6),A26,"")&amp;" "&amp;IF(AND(C27=$Q$7,D27=$V$6),A27,"")&amp;" "&amp;IF(AND(C28=$Q$7,D28=$V$6),A28,"")&amp;" "&amp;IF(AND(C29=$Q$7,D29=$V$6),A29,"")&amp;" "&amp;IF(AND(C30=$Q$7,D30=$V$6),A30,"")&amp;" "&amp;IF(AND(C31=$Q$7,D31=$V$6),A31,"")&amp;" "&amp;IF(AND(C32=$Q$7,D32=$V$6),A32,"")&amp;" "&amp;IF(AND(C33=$Q$7,D33=$V$6),A33,"")&amp;" "&amp;IF(AND(C34=$Q$7,D34=$V$6),A34,"")&amp;" "&amp;IF(AND(C35=$Q$7,D35=$V$6),A35,"")&amp;" "&amp;IF(AND(C36=$Q$7,D36=$V$6),A36,"")&amp;" "&amp;IF(AND(C37=$Q$7,D37=$V$6),A37,"")&amp;" "&amp;IF(AND(C38=$Q$7,D38=$V$6),A38,"")&amp;" "&amp;IF(AND(C39=$Q$7,D39=$V$6),A39,"")&amp;" "&amp;IF(AND(C40=$Q$7,D40=$V$6),A40,"")&amp;" "&amp;IF(AND(C41=$Q$7,D41=$V$6),A41,"")&amp;" "&amp;IF(AND(C42=$Q$7,D42=$V$6),A42,"")&amp;" "&amp;IF(AND(C43=$Q$7,D43=$V$6),A43,"")&amp;" "&amp;IF(AND(C44=$Q$7,D44=$V$6),A44,"")&amp;" "&amp;IF(AND(C45=$Q$7,D45=$V$6),A45,"")&amp;" "&amp;IF(AND(C46=$Q$7,D46=$V$6),A46,"")&amp;" "&amp;IF(AND(C47=$Q$7,D47=$V$6),A47,"")&amp;" "&amp;IF(AND(C48=$Q$7,D48=$V$6),A48,"")&amp;" "&amp;IF(AND(C49=$Q$7,D49=$V$6),A49,"")&amp;" "&amp;IF(AND(C50=$Q$7,D50=$V$6),A50,"")&amp;" "&amp;IF(AND(C51=$Q$7,D51=$V$6),A51,"")&amp;" "&amp;IF(AND(C52=$Q$7,D52=$V$6),A52,"")&amp;" "&amp;IF(AND(C53=$Q$7,D53=$V$6),A53,"")&amp;" "&amp;IF(AND(C54=$Q$7,D54=$V$6),A54,"")&amp;" "&amp;IF(AND(C55=$Q$7,D55=$V$6),A55,"")&amp;" "&amp;IF(AND(C56=$Q$7,D56=$V$6),A56,"")&amp;" "&amp;IF(AND(C57=$Q$7,D57=$V$6),A57,"")&amp;" "&amp;IF(AND(C58=$Q$7,D58=$V$6),A58,"")&amp;" "&amp;IF(AND(C59=$Q$7,D59=$V$6),A59,"")&amp;" "&amp;IF(AND(C60=$Q$7,D60=$V$6),A60,"")&amp;" "&amp;IF(AND(C61=$Q$7,D61=$V$6),A61,"")&amp;" "&amp;IF(AND(C62=$Q$7,D62=$V$6),A62,"")&amp;" "&amp;IF(AND(C63=$Q$7,D63=$V$6),A63,"")&amp;" "&amp;IF(AND(C64=$Q$7,D64=$V$6),A64,"")&amp;" "&amp;IF(AND(C65=$Q$7,D65=$V$6),A65,"")&amp;" "&amp;IF(AND(C66=$Q$7,D66=$V$6),A66,"")&amp;" "&amp;IF(AND(C67=$Q$7,D67=$V$6),A67,"")&amp;" "&amp;IF(AND(C68=$Q$7,D68=$V$6),A68,"")&amp;" "&amp;IF(AND(C69=$Q$7,D69=$V$6),A69,"")&amp;" "&amp;IF(AND(C70=$Q$7,D70=$V$6),A70,"")&amp;" "&amp;IF(AND(C71=$Q$7,D71=$V$6),A71,"")&amp;" "&amp;IF(AND(C72=$Q$7,D72=$V$6),A72,"")&amp;" "&amp;IF(AND(C73=$Q$7,D73=$V$6),A73,"")&amp;" "&amp;IF(AND(C74=$Q$7,D74=$V$6),A74,"")&amp;" "&amp;IF(AND(C75=$Q$7,D75=$V$6),A75,"")</f>
        <v xml:space="preserve">                                                                    </v>
      </c>
      <c r="N7" s="218"/>
      <c r="O7" s="807" t="s">
        <v>656</v>
      </c>
      <c r="P7" s="221">
        <v>1</v>
      </c>
      <c r="Q7" s="438" t="s">
        <v>679</v>
      </c>
      <c r="R7" s="440" t="s">
        <v>687</v>
      </c>
      <c r="S7" s="440" t="s">
        <v>687</v>
      </c>
      <c r="T7" s="440" t="s">
        <v>687</v>
      </c>
      <c r="U7" s="440" t="s">
        <v>687</v>
      </c>
      <c r="V7" s="441" t="s">
        <v>688</v>
      </c>
      <c r="Y7" s="207"/>
      <c r="Z7" s="207"/>
      <c r="AA7" s="214"/>
      <c r="AB7" s="214"/>
      <c r="AC7" s="214"/>
      <c r="AD7" s="222"/>
      <c r="AE7" s="222"/>
      <c r="AF7" s="222"/>
      <c r="AG7" s="222"/>
      <c r="AH7" s="222"/>
      <c r="AI7" s="214"/>
      <c r="AJ7" s="214"/>
    </row>
    <row r="8" spans="1:36" ht="174" customHeight="1" x14ac:dyDescent="0.25">
      <c r="A8" s="484" t="str">
        <f>TEXT('3 PROBABIL E IMPACTO INHERENTE'!A8,)</f>
        <v>R2AJ</v>
      </c>
      <c r="B8" s="485" t="str">
        <f>'3 PROBABIL E IMPACTO INHERENTE'!B8</f>
        <v>Posibilidad de afectación reputacional por la imposibilidad de garantizar la adecuada atención de usuarios en los equipamientos de Justicia de forma presencial y virtual debido a la desvinculación de entidades operadoras al programa de casas de justicia</v>
      </c>
      <c r="C8" s="491" t="str">
        <f>+'3 PROBABIL E IMPACTO INHERENTE'!F8</f>
        <v>Media</v>
      </c>
      <c r="D8" s="491" t="str">
        <f>+'3 PROBABIL E IMPACTO INHERENTE'!N8</f>
        <v>Menor</v>
      </c>
      <c r="E8" s="481" t="str">
        <f t="shared" ref="E8:E71" si="0">+IF(C8=$Q$7,IF(D8=$R$6,$R$7,IF(D8=$S$6,$S$7,IF(D8=$T$6,$T$7,IF(D8=$U$6,$U$7,IF(D8=$V$6,$V$7))))),IF(C8=$Q$8,IF(D8=$R$6,$R$8,IF(D8=$S$6,$S$8,IF(D8=$T$6,$T$8,IF(D8=$U$6,$U$8,IF(D8=$V$6,$V$8))))),IF(C8=$Q$9,IF(D8=$R$6,$R$9,IF(D8=$S$6,$S$9,IF(D8=$T$6,$T$9,IF(D8=$U$6,$U$9,IF(D8=$V$6,$V$9))))),IF(C8=$Q$10,IF(D8=$R$6,$R$10,IF(D8=$S$6,$S$10,IF(D8=$T$6,$T$10,IF(D8=$U$6,$U$10,IF(D8=$V$6,$V$10))))),IF(C8=$Q$11,IF(D8=$R$6,$R$11,IF(D8=$S$6,$S$11,IF(D8=$T$6,$T$11,IF(D8=$U$6,$U$11,IF(D8=$V$6,$V$11))))),"")))))</f>
        <v>Moderado</v>
      </c>
      <c r="F8" s="218"/>
      <c r="G8" s="805"/>
      <c r="H8" s="494" t="s">
        <v>674</v>
      </c>
      <c r="I8" s="509" t="str">
        <f>IF(AND(C7=$Q$8,D7=$R$6),A7,"")&amp;" "&amp;IF(AND(C8=$Q$8,D8=$R$6),A8,"")&amp;" "&amp;IF(AND(C9=$Q$8,D9=$R$6),A9,"")&amp;" "&amp;IF(AND(C10=$Q$8,D10=$R$6),A10,"")&amp;" "&amp;IF(AND(C11=$Q$8,D11=$R$6),A11,"")&amp;" "&amp;IF(AND(C12=$Q$8,D12=$R$6),A12,"")&amp;" "&amp;IF(AND(C13=$Q$8,D13=$R$6),A13,"")&amp;" "&amp;IF(AND(C14=$Q$8,D14=$R$6),A14,"")&amp;" "&amp;IF(AND(C15=$Q$8,D15=$R$6),A15,"")&amp;" "&amp;IF(AND(C16=$Q$8,D16=$R$6),A16,"")&amp;" "&amp;IF(AND(C17=$Q$8,D17=$R$6),A17,"")&amp;" "&amp;IF(AND(C18=$Q$8,D18=$R$6),A18,"")&amp;" "&amp;IF(AND(C19=$Q$8,D19=$R$6),A19,"")&amp;" "&amp;IF(AND(C20=$Q$8,D20=$R$6),A20,"")&amp;" "&amp;IF(AND(C21=$Q$8,D21=$R$6),A21,"")&amp;" "&amp;IF(AND(C22=$Q$8,D22=$R$6),A22,"")&amp;" "&amp;IF(AND(C23=$Q$8,D23=$R$6),A23,"")&amp;" "&amp;IF(AND(C24=$Q$8,D24=$R$6),A24,"")&amp;" "&amp;IF(AND(C25=$Q$8,D25=$R$6),A25,"")&amp;" "&amp;IF(AND(C26=$Q$8,D26=$R$6),A26,"")&amp;" "&amp;IF(AND(C27=$Q$8,D27=$R$6),A27,"")&amp;" "&amp;IF(AND(C28=$Q$8,D28=$R$6),A28,"")&amp;" "&amp;IF(AND(C29=$Q$8,D29=$R$6),A29,"")&amp;" "&amp;IF(AND(C30=$Q$8,D30=$R$6),A30,"")&amp;" "&amp;IF(AND(C31=$Q$8,D31=$R$6),A31,"")&amp;" "&amp;IF(AND(C32=$Q$8,D32=$R$6),A32,"")&amp;" "&amp;IF(AND(C33=$Q$8,D33=$R$6),A33,"")&amp;" "&amp;IF(AND(C34=$Q$8,D34=$R$6),A34,"")&amp;" "&amp;IF(AND(C35=$Q$8,D35=$R$6),A35,"")&amp;" "&amp;IF(AND(C36=$Q$8,D36=$R$6),A36,"")&amp;" "&amp;IF(AND(C37=$Q$8,D37=$R$6),A37,"")&amp;" "&amp;IF(AND(C38=$Q$8,D38=$R$6),A38,"")&amp;" "&amp;IF(AND(C39=$Q$8,D39=$R$6),A39,"")&amp;" "&amp;IF(AND(C40=$Q$8,D40=$R$6),A40,"")&amp;" "&amp;IF(AND(C41=$Q$8,D41=$R$6),A41,"")&amp;" "&amp;IF(AND(C42=$Q$8,D42=$R$6),A42,"")&amp;" "&amp;IF(AND(C43=$Q$8,D43=$R$6),A43,"")&amp;" "&amp;IF(AND(C44=$Q$8,D44=$R$6),A44,"")&amp;" "&amp;IF(AND(C45=$Q$8,D45=$R$6),A45,"")&amp;" "&amp;IF(AND(C46=$Q$8,D46=$R$6),A46,"")&amp;" "&amp;IF(AND(C47=$Q$8,D47=$R$6),A47,"")&amp;" "&amp;IF(AND(C48=$Q$8,D48=$R$6),A48,"")&amp;" "&amp;IF(AND(C49=$Q$8,D49=$R$6),A49,"")&amp;" "&amp;IF(AND(C50=$Q$8,D50=$R$6),A50,"")&amp;" "&amp;IF(AND(C51=$Q$8,D51=$R$6),A51,"")&amp;" "&amp;IF(AND(C52=$Q$8,D52=$R$6),A52,"")&amp;" "&amp;IF(AND(C53=$Q$8,D53=$R$6),A53,"")&amp;" "&amp;IF(AND(C54=$Q$8,D54=$R$6),A54,"")&amp;" "&amp;IF(AND(C55=$Q$8,D55=$R$6),A55,"")&amp;" "&amp;IF(AND(C56=$Q$8,D56=$R$6),A56,"")&amp;" "&amp;IF(AND(C57=$Q$8,D57=$R$6),A57,"")&amp;" "&amp;IF(AND(C58=$Q$8,D58=$R$6),A58,"")&amp;" "&amp;IF(AND(C59=$Q$8,D59=$R$6),A59,"")&amp;" "&amp;IF(AND(C60=$Q$8,D60=$R$6),A60,"")&amp;" "&amp;IF(AND(C61=$Q$8,D61=$R$6),A61,"")&amp;" "&amp;IF(AND(C62=$Q$8,D62=$R$6),A62,"")&amp;" "&amp;IF(AND(C63=$Q$8,D63=$R$6),A63,"")&amp;" "&amp;IF(AND(C64=$Q$8,D64=$R$6),A64,"")&amp;" "&amp;IF(AND(C65=$Q$8,D65=$R$6),A65,"")&amp;" "&amp;IF(AND(C66=$Q$8,D66=$R$6),A66,"")&amp;" "&amp;IF(AND(C67=$Q$8,D67=$R$6),A67,"")&amp;" "&amp;IF(AND(C68=$Q$8,D68=$R$6),A68,"")&amp;" "&amp;IF(AND(C69=$Q$8,D69=$R$6),A69,"")&amp;" "&amp;IF(AND(C70=$Q$8,D70=$R$6),A70,"")&amp;" "&amp;IF(AND(C71=$Q$8,D71=$R$6),A71,"")&amp;" "&amp;IF(AND(C72=$Q$8,D72=$R$6),A72,"")&amp;" "&amp;IF(AND(C73=$Q$8,D73=$R$6),A73,"")&amp;" "&amp;IF(AND(C74=$Q$8,D74=$R$6),A74,"")&amp;" "&amp;IF(AND(C75=$Q$8,D75=$R$6),A75,"")</f>
        <v xml:space="preserve">    R5AJ                                                                </v>
      </c>
      <c r="J8" s="509" t="str">
        <f>IF(AND(C7=$Q$8,D7=$S$6),A7,"")&amp;" "&amp;IF(AND(C8=$Q$8,D8=$S$6),A8,"")&amp;" "&amp;IF(AND(C9=$Q$8,D9=$S$6),A9,"")&amp;" "&amp;IF(AND(C10=$Q$8,D10=$S$6),A10,"")&amp;" "&amp;IF(AND(C11=$Q$8,D11=$S$6),A11,"")&amp;" "&amp;IF(AND(C12=$Q$8,D12=$S$6),A12,"")&amp;" "&amp;IF(AND(C13=$Q$8,D13=$S$6),A13,"")&amp;" "&amp;IF(AND(C14=$Q$8,D14=$S$6),A14,"")&amp;" "&amp;IF(AND(C15=$Q$8,D15=$S$6),A15,"")&amp;" "&amp;IF(AND(C16=$Q$8,D16=$S$6),A16,"")&amp;" "&amp;IF(AND(C17=$Q$8,D17=$S$6),A17,"")&amp;" "&amp;IF(AND(C18=$Q$8,D18=$S$6),A18,"")&amp;" "&amp;IF(AND(C19=$Q$8,D19=$S$6),A19,"")&amp;" "&amp;IF(AND(C20=$Q$8,D20=$S$6),A20,"")&amp;" "&amp;IF(AND(C21=$Q$8,D21=$S$6),A21,"")&amp;" "&amp;IF(AND(C22=$Q$8,D22=$S$6),A22,"")&amp;" "&amp;IF(AND(C23=$Q$8,D23=$S$6),A23,"")&amp;" "&amp;IF(AND(C24=$Q$8,D24=$S$6),A24,"")&amp;" "&amp;IF(AND(C25=$Q$8,D25=$S$6),A25,"")&amp;" "&amp;IF(AND(C26=$Q$8,D26=$S$6),A26,"")&amp;" "&amp;IF(AND(C27=$Q$8,D27=$S$6),A27,"")&amp;" "&amp;IF(AND(C28=$Q$8,D28=$S$6),A28,"")&amp;" "&amp;IF(AND(C29=$Q$8,D29=$S$6),A29,"")&amp;" "&amp;IF(AND(C30=$Q$8,D30=$S$6),A30,"")&amp;" "&amp;IF(AND(C31=$Q$8,D31=$S$6),A31,"")&amp;" "&amp;IF(AND(C32=$Q$8,D32=$S$6),A32,"")&amp;" "&amp;IF(AND(C33=$Q$8,D33=$S$6),A33,"")&amp;" "&amp;IF(AND(C34=$Q$8,D34=$S$6),A34,"")&amp;" "&amp;IF(AND(C35=$Q$8,D35=$S$6),A35,"")&amp;" "&amp;IF(AND(C36=$Q$8,D36=$S$6),A36,"")&amp;" "&amp;IF(AND(C37=$Q$8,D37=$S$6),A37,"")&amp;" "&amp;IF(AND(C38=$Q$8,D38=$S$6),A38,"")&amp;" "&amp;IF(AND(C39=$Q$8,D39=$S$6),A39,"")&amp;" "&amp;IF(AND(C40=$Q$8,D40=$S$6),A40,"")&amp;" "&amp;IF(AND(C41=$Q$8,D41=$S$6),A41,"")&amp;" "&amp;IF(AND(C42=$Q$8,D42=$S$6),A42,"")&amp;" "&amp;IF(AND(C43=$Q$8,D43=$S$6),A43,"")&amp;" "&amp;IF(AND(C44=$Q$8,D44=$S$6),A44,"")&amp;" "&amp;IF(AND(C45=$Q$8,D45=$S$6),A45,"")&amp;" "&amp;IF(AND(C46=$Q$8,D46=$S$6),A46,"")&amp;" "&amp;IF(AND(C47=$Q$8,D47=$S$6),A47,"")&amp;" "&amp;IF(AND(C48=$Q$8,D48=$S$6),A48,"")&amp;" "&amp;IF(AND(C49=$Q$8,D49=$S$6),A49,"")&amp;" "&amp;IF(AND(C50=$Q$8,D50=$S$6),A50,"")&amp;" "&amp;IF(AND(C51=$Q$8,D51=$S$6),A51,"")&amp;" "&amp;IF(AND(C52=$Q$8,D52=$S$6),A52,"")&amp;" "&amp;IF(AND(C53=$Q$8,D53=$S$6),A53,"")&amp;" "&amp;IF(AND(C54=$Q$8,D54=$S$6),A54,"")&amp;" "&amp;IF(AND(C55=$Q$8,D55=$S$6),A55,"")&amp;" "&amp;IF(AND(C56=$Q$8,D56=$S$6),A56,"")&amp;" "&amp;IF(AND(C57=$Q$8,D57=$S$6),A57,"")&amp;" "&amp;IF(AND(C58=$Q$8,D58=$S$6),A58,"")&amp;" "&amp;IF(AND(C59=$Q$8,D59=$S$6),A59,"")&amp;" "&amp;IF(AND(C60=$Q$8,D60=$S$6),A60,"")&amp;" "&amp;IF(AND(C61=$Q$8,D61=$S$6),A61,"")&amp;" "&amp;IF(AND(C62=$Q$8,D62=$S$6),A62,"")&amp;" "&amp;IF(AND(C63=$Q$8,D63=$S$6),A63,"")&amp;" "&amp;IF(AND(C64=$Q$8,D64=$S$6),A64,"")&amp;" "&amp;IF(AND(C65=$Q$8,D65=$S$6),A65,"")&amp;" "&amp;IF(AND(C66=$Q$8,D66=$S$6),A66,"")&amp;" "&amp;IF(AND(C67=$Q$8,D67=$S$6),A67,"")&amp;" "&amp;IF(AND(C68=$Q$8,D68=$S$6),A68,"")&amp;" "&amp;IF(AND(C69=$Q$8,D69=$S$6),A69,"")&amp;" "&amp;IF(AND(C70=$Q$8,D70=$S$6),A70,"")&amp;" "&amp;IF(AND(C71=$Q$8,D71=$S$6),A71,"")&amp;" "&amp;IF(AND(C72=$Q$8,D72=$S$6),A72,"")&amp;" "&amp;IF(AND(C73=$Q$8,D73=$S$6),A73,"")&amp;" "&amp;IF(AND(C74=$Q$8,D74=$S$6),A74,"")&amp;" "&amp;IF(AND(C75=$Q$8,D75=$S$6),A75,"")</f>
        <v xml:space="preserve">        R1CID                                                            </v>
      </c>
      <c r="K8" s="507" t="str">
        <f>IF(AND(C7=$Q$8,D7=$T$6),A7,"")&amp;" "&amp;IF(AND(C8=$Q$8,D8=$T$6),A8,"")&amp;" "&amp;IF(AND(C9=$Q$8,D9=$T$6),A9,"")&amp;" "&amp;IF(AND(C10=$Q$8,D10=$T$6),A10,"")&amp;" "&amp;IF(AND(C11=$Q$8,D11=$T$6),A11,"")&amp;" "&amp;IF(AND(C12=$Q$8,D12=$T$6),A12,"")&amp;" "&amp;IF(AND(C13=$Q$8,D13=$T$6),A13,"")&amp;" "&amp;IF(AND(C14=$Q$8,D14=$T$6),A14,"")&amp;" "&amp;IF(AND(C15=$Q$8,D15=$T$6),A15,"")&amp;" "&amp;IF(AND(C16=$Q$8,D16=$T$6),A16,"")&amp;" "&amp;IF(AND(C17=$Q$8,D17=$T$6),A17,"")&amp;" "&amp;IF(AND(C18=$Q$8,D18=$T$6),A18,"")&amp;" "&amp;IF(AND(C19=$Q$8,D19=$T$6),A19,"")&amp;" "&amp;IF(AND(C20=$Q$8,D20=$T$6),A20,"")&amp;" "&amp;IF(AND(C21=$Q$8,D21=$T$6),A21,"")&amp;" "&amp;IF(AND(C22=$Q$8,D22=$T$6),A22,"")&amp;" "&amp;IF(AND(C23=$Q$8,D23=$T$6),A23,"")&amp;" "&amp;IF(AND(C24=$Q$8,D24=$T$6),A24,"")&amp;" "&amp;IF(AND(C25=$Q$8,D25=$T$6),A25,"")&amp;" "&amp;IF(AND(C26=$Q$8,D26=$T$6),A26,"")&amp;" "&amp;IF(AND(C27=$Q$8,D27=$T$6),A27,"")&amp;" "&amp;IF(AND(C28=$Q$8,D28=$T$6),A28,"")&amp;" "&amp;IF(AND(C29=$Q$8,D29=$T$6),A29,"")&amp;" "&amp;IF(AND(C30=$Q$8,D30=$T$6),A30,"")&amp;" "&amp;IF(AND(C31=$Q$8,D31=$T$6),A31,"")&amp;" "&amp;IF(AND(C32=$Q$8,D32=$T$6),A32,"")&amp;" "&amp;IF(AND(C33=$Q$8,D33=$T$6),A33,"")&amp;" "&amp;IF(AND(C34=$Q$8,D34=$T$6),A34,"")&amp;" "&amp;IF(AND(C35=$Q$8,D35=$T$6),A35,"")&amp;" "&amp;IF(AND(C36=$Q$8,D36=$T$6),A36,"")&amp;" "&amp;IF(AND(C37=$Q$8,D37=$T$6),A37,"")&amp;" "&amp;IF(AND(C38=$Q$8,D38=$T$6),A38,"")&amp;" "&amp;IF(AND(C39=$Q$8,D39=$T$6),A39,"")&amp;" "&amp;IF(AND(C40=$Q$8,D40=$T$6),A40,"")&amp;" "&amp;IF(AND(C41=$Q$8,D41=$T$6),A41,"")&amp;" "&amp;IF(AND(C42=$Q$8,D42=$T$6),A42,"")&amp;" "&amp;IF(AND(C43=$Q$8,D43=$T$6),A43,"")&amp;" "&amp;IF(AND(C44=$Q$8,D44=$T$6),A44,"")&amp;" "&amp;IF(AND(C45=$Q$8,D45=$T$6),A45,"")&amp;" "&amp;IF(AND(C46=$Q$8,D46=$T$6),A46,"")&amp;" "&amp;IF(AND(C47=$Q$8,D47=$T$6),A47,"")&amp;" "&amp;IF(AND(C48=$Q$8,D48=$T$6),A48,"")&amp;" "&amp;IF(AND(C49=$Q$8,D49=$T$6),A49,"")&amp;" "&amp;IF(AND(C50=$Q$8,D50=$T$6),A50,"")&amp;" "&amp;IF(AND(C51=$Q$8,D51=$T$6),A51,"")&amp;" "&amp;IF(AND(C52=$Q$8,D52=$T$6),A52,"")&amp;" "&amp;IF(AND(C53=$Q$8,D53=$T$6),A53,"")&amp;" "&amp;IF(AND(C54=$Q$8,D54=$T$6),A54,"")&amp;" "&amp;IF(AND(C55=$Q$8,D55=$T$6),A55,"")&amp;" "&amp;IF(AND(C56=$Q$8,D56=$T$6),A56,"")&amp;" "&amp;IF(AND(C57=$Q$8,D57=$T$6),A57,"")&amp;" "&amp;IF(AND(C58=$Q$8,D58=$T$6),A58,"")&amp;" "&amp;IF(AND(C59=$Q$8,D59=$T$6),A59,"")&amp;" "&amp;IF(AND(C60=$Q$8,D60=$T$6),A60,"")&amp;" "&amp;IF(AND(C61=$Q$8,D61=$T$6),A61,"")&amp;" "&amp;IF(AND(C62=$Q$8,D62=$T$6),A62,"")&amp;" "&amp;IF(AND(C63=$Q$8,D63=$T$6),A63,"")&amp;" "&amp;IF(AND(C64=$Q$8,D64=$T$6),A64,"")&amp;" "&amp;IF(AND(C65=$Q$8,D65=$T$6),A65,"")&amp;" "&amp;IF(AND(C66=$Q$8,D66=$T$6),A66,"")&amp;" "&amp;IF(AND(C67=$Q$8,D67=$T$6),A67,"")&amp;" "&amp;IF(AND(C68=$Q$8,D68=$T$6),A68,"")&amp;" "&amp;IF(AND(C69=$Q$8,D69=$T$6),A69,"")&amp;" "&amp;IF(AND(C70=$Q$8,D70=$T$6),A70,"")&amp;" "&amp;IF(AND(C71=$Q$8,D71=$T$6),A71,"")&amp;" "&amp;IF(AND(C72=$Q$8,D72=$T$6),A72,"")&amp;" "&amp;IF(AND(C73=$Q$8,D73=$T$6),A73,"")&amp;" "&amp;IF(AND(C74=$Q$8,D74=$T$6),A74,"")&amp;" "&amp;IF(AND(C75=$Q$8,D75=$T$6),A75,"")</f>
        <v xml:space="preserve">                                                   R1GIP                 </v>
      </c>
      <c r="L8" s="507" t="str">
        <f>IF(AND(C7=$Q$8,D7=$U$6),A7,"")&amp;" "&amp;IF(AND(C8=$Q$8,D8=$U$6),A8,"")&amp;" "&amp;IF(AND(C9=$Q$8,D9=$U$6),A9,"")&amp;" "&amp;IF(AND(C10=$Q$8,D10=$U$6),A10,"")&amp;" "&amp;IF(AND(C11=$Q$8,D11=$U$6),A11,"")&amp;" "&amp;IF(AND(C12=$Q$8,D12=$U$6),A12,"")&amp;" "&amp;IF(AND(C13=$Q$8,D13=$U$6),A13,"")&amp;" "&amp;IF(AND(C14=$Q$8,D14=$U$6),A14,"")&amp;" "&amp;IF(AND(C15=$Q$8,D15=$U$6),A15,"")&amp;" "&amp;IF(AND(C16=$Q$8,D16=$U$6),A16,"")&amp;" "&amp;IF(AND(C17=$Q$8,D17=$U$6),A17,"")&amp;" "&amp;IF(AND(C18=$Q$8,D18=$U$6),A18,"")&amp;" "&amp;IF(AND(C19=$Q$8,D19=$U$6),A19,"")&amp;" "&amp;IF(AND(C20=$Q$8,D20=$U$6),A20,"")&amp;" "&amp;IF(AND(C21=$Q$8,D21=$U$6),A21,"")&amp;" "&amp;IF(AND(C22=$Q$8,D22=$U$6),A22,"")&amp;" "&amp;IF(AND(C23=$Q$8,D23=$U$6),A23,"")&amp;" "&amp;IF(AND(C24=$Q$8,D24=$U$6),A24,"")&amp;" "&amp;IF(AND(C25=$Q$8,D25=$U$6),A25,"")&amp;" "&amp;IF(AND(C26=$Q$8,D26=$U$6),A26,"")&amp;" "&amp;IF(AND(C27=$Q$8,D27=$U$6),A27,"")&amp;" "&amp;IF(AND(C28=$Q$8,D28=$U$6),A28,"")&amp;" "&amp;IF(AND(C29=$Q$8,D29=$U$6),A29,"")&amp;" "&amp;IF(AND(C30=$Q$8,D30=$U$6),A30,"")&amp;" "&amp;IF(AND(C31=$Q$8,D31=$U$6),A31,"")&amp;" "&amp;IF(AND(C32=$Q$8,D32=$U$6),A32,"")&amp;" "&amp;IF(AND(C33=$Q$8,D33=$U$6),A33,"")&amp;" "&amp;IF(AND(C34=$Q$8,D34=$U$6),A34,"")&amp;" "&amp;IF(AND(C35=$Q$8,D35=$U$6),A35,"")&amp;" "&amp;IF(AND(C36=$Q$8,D36=$U$6),A36,"")&amp;" "&amp;IF(AND(C37=$Q$8,D37=$U$6),A37,"")&amp;" "&amp;IF(AND(C38=$Q$8,D38=$U$6),A38,"")&amp;" "&amp;IF(AND(C39=$Q$8,D39=$U$6),A39,"")&amp;" "&amp;IF(AND(C40=$Q$8,D40=$U$6),A40,"")&amp;" "&amp;IF(AND(C41=$Q$8,D41=$U$6),A41,"")&amp;" "&amp;IF(AND(C42=$Q$8,D42=$U$6),A42,"")&amp;" "&amp;IF(AND(C43=$Q$8,D43=$U$6),A43,"")&amp;" "&amp;IF(AND(C44=$Q$8,D44=$U$6),A44,"")&amp;" "&amp;IF(AND(C45=$Q$8,D45=$U$6),A45,"")&amp;" "&amp;IF(AND(C46=$Q$8,D46=$U$6),A46,"")&amp;" "&amp;IF(AND(C47=$Q$8,D47=$U$6),A47,"")&amp;" "&amp;IF(AND(C48=$Q$8,D48=$U$6),A48,"")&amp;" "&amp;IF(AND(C49=$Q$8,D49=$U$6),A49,"")&amp;" "&amp;IF(AND(C50=$Q$8,D50=$U$6),A50,"")&amp;" "&amp;IF(AND(C51=$Q$8,D51=$U$6),A51,"")&amp;" "&amp;IF(AND(C52=$Q$8,D52=$U$6),A52,"")&amp;" "&amp;IF(AND(C53=$Q$8,D53=$U$6),A53,"")&amp;" "&amp;IF(AND(C54=$Q$8,D54=$U$6),A54,"")&amp;" "&amp;IF(AND(C55=$Q$8,D55=$U$6),A55,"")&amp;" "&amp;IF(AND(C56=$Q$8,D56=$U$6),A56,"")&amp;" "&amp;IF(AND(C57=$Q$8,D57=$U$6),A57,"")&amp;" "&amp;IF(AND(C58=$Q$8,D58=$U$6),A58,"")&amp;" "&amp;IF(AND(C59=$Q$8,D59=$U$6),A59,"")&amp;" "&amp;IF(AND(C60=$Q$8,D60=$U$6),A60,"")&amp;" "&amp;IF(AND(C61=$Q$8,D61=$U$6),A61,"")&amp;" "&amp;IF(AND(C62=$Q$8,D62=$U$6),A62,"")&amp;" "&amp;IF(AND(C63=$Q$8,D63=$U$6),A63,"")&amp;" "&amp;IF(AND(C64=$Q$8,D64=$U$6),A64,"")&amp;" "&amp;IF(AND(C65=$Q$8,D65=$U$6),A65,"")&amp;" "&amp;IF(AND(C66=$Q$8,D66=$U$6),A66,"")&amp;" "&amp;IF(AND(C67=$Q$8,D67=$U$6),A67,"")&amp;" "&amp;IF(AND(C68=$Q$8,D68=$U$6),A68,"")&amp;" "&amp;IF(AND(C69=$Q$8,D69=$U$6),A69,"")&amp;" "&amp;IF(AND(C70=$Q$8,D70=$U$6),A70,"")&amp;" "&amp;IF(AND(C71=$Q$8,D71=$U$6),A71,"")&amp;" "&amp;IF(AND(C72=$Q$8,D72=$U$6),A72,"")&amp;" "&amp;IF(AND(C73=$Q$8,D73=$U$6),A73,"")&amp;" "&amp;IF(AND(C74=$Q$8,D74=$U$6),A74,"")&amp;" "&amp;IF(AND(C75=$Q$8,D75=$U$6),A75,"")</f>
        <v xml:space="preserve">                             R1GCT                                       </v>
      </c>
      <c r="M8" s="508" t="str">
        <f>IF(AND(C7=$Q$8,D7=$V$6),A7,"")&amp;" "&amp;IF(AND(C8=$Q$8,D8=$V$6),A8,"")&amp;" "&amp;IF(AND(C9=$Q$8,D9=$V$6),A9,"")&amp;" "&amp;IF(AND(C10=$Q$8,D10=$V$6),A10,"")&amp;" "&amp;IF(AND(C11=$Q$8,D11=$V$6),A11,"")&amp;" "&amp;IF(AND(C12=$Q$8,D12=$V$6),A12,"")&amp;" "&amp;IF(AND(C13=$Q$8,D13=$V$6),A13,"")&amp;" "&amp;IF(AND(C14=$Q$8,D14=$V$6),A14,"")&amp;" "&amp;IF(AND(C15=$Q$8,D15=$V$6),A15,"")&amp;" "&amp;IF(AND(C16=$Q$8,D16=$V$6),A16,"")&amp;" "&amp;IF(AND(C17=$Q$8,D17=$V$6),A17,"")&amp;" "&amp;IF(AND(C18=$Q$8,D18=$V$6),A18,"")&amp;" "&amp;IF(AND(C19=$Q$8,D19=$V$6),A19,"")&amp;" "&amp;IF(AND(C20=$Q$8,D20=$V$6),A20,"")&amp;" "&amp;IF(AND(C21=$Q$8,D21=$V$6),A21,"")&amp;" "&amp;IF(AND(C22=$Q$8,D22=$V$6),A22,"")&amp;" "&amp;IF(AND(C23=$Q$8,D23=$V$6),A23,"")&amp;" "&amp;IF(AND(C24=$Q$8,D24=$V$6),A24,"")&amp;" "&amp;IF(AND(C25=$Q$8,D25=$V$6),A25,"")&amp;" "&amp;IF(AND(C26=$Q$8,D26=$V$6),A26,"")&amp;" "&amp;IF(AND(C27=$Q$8,D27=$V$6),A27,"")&amp;" "&amp;IF(AND(C28=$Q$8,D28=$V$6),A28,"")&amp;" "&amp;IF(AND(C29=$Q$8,D29=$V$6),A29,"")&amp;" "&amp;IF(AND(C30=$Q$8,D30=$V$6),A30,"")&amp;" "&amp;IF(AND(C31=$Q$8,D31=$V$6),A31,"")&amp;" "&amp;IF(AND(C32=$Q$8,D32=$V$6),A32,"")&amp;" "&amp;IF(AND(C33=$Q$8,D33=$V$6),A33,"")&amp;" "&amp;IF(AND(C34=$Q$8,D34=$V$6),A34,"")&amp;" "&amp;IF(AND(C35=$Q$8,D35=$V$6),A35,"")&amp;" "&amp;IF(AND(C36=$Q$8,D36=$V$6),A36,"")&amp;" "&amp;IF(AND(C37=$Q$8,D37=$V$6),A37,"")&amp;" "&amp;IF(AND(C38=$Q$8,D38=$V$6),A38,"")&amp;" "&amp;IF(AND(C39=$Q$8,D39=$V$6),A39,"")&amp;" "&amp;IF(AND(C40=$Q$8,D40=$V$6),A40,"")&amp;" "&amp;IF(AND(C41=$Q$8,D41=$V$6),A41,"")&amp;" "&amp;IF(AND(C42=$Q$8,D42=$V$6),A42,"")&amp;" "&amp;IF(AND(C43=$Q$8,D43=$V$6),A43,"")&amp;" "&amp;IF(AND(C44=$Q$8,D44=$V$6),A44,"")&amp;" "&amp;IF(AND(C45=$Q$8,D45=$V$6),A45,"")&amp;" "&amp;IF(AND(C46=$Q$8,D46=$V$6),A46,"")&amp;" "&amp;IF(AND(C47=$Q$8,D47=$V$6),A47,"")&amp;" "&amp;IF(AND(C48=$Q$8,D48=$V$6),A48,"")&amp;" "&amp;IF(AND(C49=$Q$8,D49=$V$6),A49,"")&amp;" "&amp;IF(AND(C50=$Q$8,D50=$V$6),A50,"")&amp;" "&amp;IF(AND(C51=$Q$8,D51=$V$6),A51,"")&amp;" "&amp;IF(AND(C52=$Q$8,D52=$V$6),A52,"")&amp;" "&amp;IF(AND(C53=$Q$8,D53=$V$6),A53,"")&amp;" "&amp;IF(AND(C54=$Q$8,D54=$V$6),A54,"")&amp;" "&amp;IF(AND(C55=$Q$8,D55=$V$6),A55,"")&amp;" "&amp;IF(AND(C56=$Q$8,D56=$V$6),A56,"")&amp;" "&amp;IF(AND(C57=$Q$8,D57=$V$6),A57,"")&amp;" "&amp;IF(AND(C58=$Q$8,D58=$V$6),A58,"")&amp;" "&amp;IF(AND(C59=$Q$8,D59=$V$6),A59,"")&amp;" "&amp;IF(AND(C60=$Q$8,D60=$V$6),A60,"")&amp;" "&amp;IF(AND(C61=$Q$8,D61=$V$6),A61,"")&amp;" "&amp;IF(AND(C62=$Q$8,D62=$V$6),A62,"")&amp;" "&amp;IF(AND(C63=$Q$8,D63=$V$6),A63,"")&amp;" "&amp;IF(AND(C64=$Q$8,D64=$V$6),A64,"")&amp;" "&amp;IF(AND(C65=$Q$8,D65=$V$6),A65,"")&amp;" "&amp;IF(AND(C66=$Q$8,D66=$V$6),A66,"")&amp;" "&amp;IF(AND(C67=$Q$8,D67=$V$6),A67,"")&amp;" "&amp;IF(AND(C68=$Q$8,D68=$V$6),A68,"")&amp;" "&amp;IF(AND(C69=$Q$8,D69=$V$6),A69,"")&amp;" "&amp;IF(AND(C70=$Q$8,D70=$V$6),A70,"")&amp;" "&amp;IF(AND(C71=$Q$8,D71=$V$6),A71,"")&amp;" "&amp;IF(AND(C72=$Q$8,D72=$V$6),A72,"")&amp;" "&amp;IF(AND(C73=$Q$8,D73=$V$6),A73,"")&amp;" "&amp;IF(AND(C74=$Q$8,D74=$V$6),A74,"")&amp;" "&amp;IF(AND(C75=$Q$8,D75=$V$6),A75,"")</f>
        <v xml:space="preserve">R1AJ                                R4GCT R5GCT R1GJ                                  </v>
      </c>
      <c r="N8" s="218"/>
      <c r="O8" s="807"/>
      <c r="P8" s="221">
        <v>0.8</v>
      </c>
      <c r="Q8" s="438" t="s">
        <v>674</v>
      </c>
      <c r="R8" s="442" t="s">
        <v>672</v>
      </c>
      <c r="S8" s="442" t="s">
        <v>672</v>
      </c>
      <c r="T8" s="440" t="s">
        <v>687</v>
      </c>
      <c r="U8" s="440" t="s">
        <v>687</v>
      </c>
      <c r="V8" s="441" t="s">
        <v>688</v>
      </c>
      <c r="Y8" s="207"/>
      <c r="Z8" s="207"/>
      <c r="AA8" s="214"/>
      <c r="AB8" s="224"/>
      <c r="AC8" s="225"/>
      <c r="AD8" s="222"/>
      <c r="AE8" s="222"/>
      <c r="AF8" s="222"/>
      <c r="AG8" s="222"/>
      <c r="AH8" s="222"/>
      <c r="AI8" s="214"/>
      <c r="AJ8" s="214"/>
    </row>
    <row r="9" spans="1:36" ht="174" customHeight="1" x14ac:dyDescent="0.25">
      <c r="A9" s="484" t="str">
        <f>TEXT('3 PROBABIL E IMPACTO INHERENTE'!A9,)</f>
        <v>R3AJ</v>
      </c>
      <c r="B9" s="485" t="str">
        <f>'3 PROBABIL E IMPACTO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9" s="491" t="str">
        <f>+'3 PROBABIL E IMPACTO INHERENTE'!F9</f>
        <v>Media</v>
      </c>
      <c r="D9" s="491" t="str">
        <f>+'3 PROBABIL E IMPACTO INHERENTE'!N9</f>
        <v>Leve</v>
      </c>
      <c r="E9" s="481" t="str">
        <f t="shared" si="0"/>
        <v>Moderado</v>
      </c>
      <c r="F9" s="218"/>
      <c r="G9" s="805"/>
      <c r="H9" s="494" t="s">
        <v>670</v>
      </c>
      <c r="I9" s="509" t="str">
        <f>+IF(AND(C7=$Q$9,D7=$R$6),A7,"")&amp;" "&amp;IF(AND(C8=$Q$9,D8=$R$6),A8,"")&amp;" "&amp;IF(AND(C9=$Q$9,D9=$R$6),A9,"")&amp;" "&amp;IF(AND(C10=$Q$9,D10=$R$6),A10,"")&amp;" "&amp;IF(AND(C11=$Q$9,D11=$R$6),A11,"")&amp;" "&amp;IF(AND(C12=$Q$9,D12=$R$6),A12,"")&amp;" "&amp;IF(AND(C13=$Q$9,D13=$R$6),A13,"")&amp;" "&amp;IF(AND(C14=$Q$9,D14=$R$6),A14,"")&amp;" "&amp;IF(AND(C15=$Q$9,D15=$R$6),A15,"")&amp;" "&amp;IF(AND(C16=$Q$9,D16=$R$6),A16,"")&amp;" "&amp;IF(AND(C17=$Q$9,D17=$R$6),A17,"")&amp;" "&amp;IF(AND(C18=$Q$9,D18=$R$6),A18,"")&amp;" "&amp;IF(AND(C19=$Q$9,D19=$R$6),A19,"")&amp;" "&amp;IF(AND(C20=$Q$9,D20=$R$6),A20,"")&amp;" "&amp;IF(AND(C21=$Q$9,D21=$R$6),A21,"")&amp;" "&amp;IF(AND(C22=$Q$9,D22=$R$6),A22,"")&amp;" "&amp;IF(AND(C23=$Q$9,D23=$R$6),A23,"")&amp;" "&amp;IF(AND(C24=$Q$9,D24=$R$6),A24,"")&amp;" "&amp;IF(AND(C25=$Q$9,D25=$R$6),A25,"")&amp;" "&amp;IF(AND(C26=$Q$9,D26=$R$6),A26,"")&amp;" "&amp;IF(AND(C27=$Q$9,D27=$R$6),A27,"")&amp;" "&amp;IF(AND(C28=$Q$9,D28=$R$6),A28,"")&amp;" "&amp;IF(AND(C29=$Q$9,D29=$R$6),A29,"")&amp;" "&amp;IF(AND(C30=$Q$9,D30=$R$6),A30,"")&amp;" "&amp;IF(AND(C31=$Q$9,D31=$R$6),A31,"")&amp;" "&amp;IF(AND(C32=$Q$9,D32=$R$6),A32,"")&amp;" "&amp;IF(AND(C33=$Q$9,D33=$R$6),A33,"")&amp;" "&amp;IF(AND(C34=$Q$9,D34=$R$6),A34,"")&amp;" "&amp;IF(AND(C35=$Q$9,D35=$R$6),A35,"")&amp;" "&amp;IF(AND(C36=$Q$9,D36=$R$6),A36,"")&amp;" "&amp;IF(AND(C37=$Q$9,D37=$R$6),A37,"")&amp;" "&amp;IF(AND(C38=$Q$9,D38=$R$6),A38,"")&amp;" "&amp;IF(AND(C39=$Q$9,D39=$R$6),A39,"")&amp;" "&amp;IF(AND(C40=$Q$9,D40=$R$6),A40,"")&amp;" "&amp;IF(AND(C41=$Q$9,D41=$R$6),A41,"")&amp;" "&amp;IF(AND(C42=$Q$9,D42=$R$6),A42,"")&amp;" "&amp;IF(AND(C43=$Q$9,D43=$R$6),A43,"")&amp;" "&amp;IF(AND(C44=$Q$9,D44=$R$6),A44,"")&amp;" "&amp;IF(AND(C45=$Q$9,D45=$R$6),A45,"")&amp;" "&amp;IF(AND(C46=$Q$9,D46=$R$6),A46,"")&amp;" "&amp;IF(AND(C47=$Q$9,D47=$R$6),A47,"")&amp;" "&amp;IF(AND(C48=$Q$9,D48=$R$6),A48,"")&amp;" "&amp;IF(AND(C49=$Q$9,D49=$R$6),A49,"")&amp;" "&amp;IF(AND(C50=$Q$9,D50=$R$6),A50,"")&amp;" "&amp;IF(AND(C51=$Q$9,D51=$R$6),A51,"")&amp;" "&amp;IF(AND(C52=$Q$9,D52=$R$6),A52,"")&amp;" "&amp;IF(AND(C53=$Q$9,D53=$R$6),A53,"")&amp;" "&amp;IF(AND(C54=$Q$9,D54=$R$6),A54,"")&amp;" "&amp;IF(AND(C55=$Q$9,D55=$R$6),A55,"")&amp;" "&amp;IF(AND(C56=$Q$9,D56=$R$6),A56,"")&amp;" "&amp;IF(AND(C57=$Q$9,D57=$R$6),A57,"")&amp;" "&amp;IF(AND(C58=$Q$9,D58=$R$6),A58,"")&amp;" "&amp;IF(AND(C59=$Q$9,D59=$R$6),A59,"")&amp;" "&amp;IF(AND(C60=$Q$9,D60=$R$6),A60,"")&amp;" "&amp;IF(AND(C61=$Q$9,D61=$R$6),A61,"")&amp;" "&amp;IF(AND(C62=$Q$9,D62=$R$6),A62,"")&amp;" "&amp;IF(AND(C63=$Q$9,D63=$R$6),A63,"")&amp;" "&amp;IF(AND(C64=$Q$9,D64=$R$6),A64,"")&amp;" "&amp;IF(AND(C65=$Q$9,D65=$R$6),A65,"")&amp;" "&amp;IF(AND(C66=$Q$9,D66=$R$6),A66,"")&amp;" "&amp;IF(AND(C67=$Q$9,D67=$R$6),A67,"")&amp;" "&amp;IF(AND(C68=$Q$9,D68=$R$6),A68,"")&amp;" "&amp;IF(AND(C69=$Q$9,D69=$R$6),A69,"")&amp;" "&amp;IF(AND(C70=$Q$9,D70=$R$6),A70,"")&amp;" "&amp;IF(AND(C71=$Q$9,D71=$R$6),A71,"")&amp;" "&amp;IF(AND(C72=$Q$9,D72=$R$6),A72,"")&amp;" "&amp;IF(AND(C73=$Q$9,D73=$R$6),A73,"")&amp;" "&amp;IF(AND(C74=$Q$9,D74=$R$6),A74,"")&amp;" "&amp;IF(AND(C75=$Q$9,D75=$R$6),A75,"")</f>
        <v xml:space="preserve">  R3AJ                                                                  </v>
      </c>
      <c r="J9" s="509" t="str">
        <f>IF(AND(C7=$Q$9,D7=$S$6),A7,"")&amp;" "&amp;IF(AND(C8=$Q$9,D8=$S$6),A8,"")&amp;" "&amp;IF(AND(C9=$Q$9,D9=$S$6),A9,"")&amp;" "&amp;IF(AND(C10=$Q$9,D10=$S$6),A10,"")&amp;" "&amp;IF(AND(C11=$Q$9,D11=$S$6),A11,"")&amp;" "&amp;IF(AND(C12=$Q$9,D12=$S$6),A12,"")&amp;" "&amp;IF(AND(C13=$Q$9,D13=$S$6),A13,"")&amp;" "&amp;IF(AND(C14=$Q$9,D14=$S$6),A14,"")&amp;" "&amp;IF(AND(C15=$Q$9,D15=$S$6),A15,"")&amp;" "&amp;IF(AND(C16=$Q$9,D16=$S$6),A16,"")&amp;" "&amp;IF(AND(C17=$Q$9,D17=$S$6),A17,"")&amp;" "&amp;IF(AND(C18=$Q$9,D18=$S$6),A18,"")&amp;" "&amp;IF(AND(C19=$Q$9,D19=$S$6),A19,"")&amp;" "&amp;IF(AND(C20=$Q$9,D20=$S$6),A20,"")&amp;" "&amp;IF(AND(C21=$Q$9,D21=$S$6),A21,"")&amp;" "&amp;IF(AND(C22=$Q$9,D22=$S$6),A22,"")&amp;" "&amp;IF(AND(C23=$Q$9,D23=$S$6),A23,"")&amp;" "&amp;IF(AND(C24=$Q$9,D24=$S$6),A24,"")&amp;" "&amp;IF(AND(C25=$Q$9,D25=$S$6),A25,"")&amp;" "&amp;IF(AND(C26=$Q$9,D26=$S$6),A26,"")&amp;" "&amp;IF(AND(C27=$Q$9,D27=$S$6),A27,"")&amp;" "&amp;IF(AND(C28=$Q$9,D28=$S$6),A28,"")&amp;" "&amp;IF(AND(C29=$Q$9,D29=$S$6),A29,"")&amp;" "&amp;IF(AND(C30=$Q$9,D30=$S$6),A30,"")&amp;" "&amp;IF(AND(C31=$Q$9,D31=$S$6),A31,"")&amp;" "&amp;IF(AND(C32=$Q$9,D32=$S$6),A32,"")&amp;" "&amp;IF(AND(C33=$Q$9,D33=$S$6),A33,"")&amp;" "&amp;IF(AND(C34=$Q$9,D34=$S$6),A34,"")&amp;" "&amp;IF(AND(C35=$Q$9,D35=$S$6),A35,"")&amp;" "&amp;IF(AND(C36=$Q$9,D36=$S$6),A36,"")&amp;" "&amp;IF(AND(C37=$Q$9,D37=$S$6),A37,"")&amp;" "&amp;IF(AND(C38=$Q$9,D38=$S$6),A38,"")&amp;" "&amp;IF(AND(C39=$Q$9,D39=$S$6),A39,"")&amp;" "&amp;IF(AND(C40=$Q$9,D40=$S$6),A40,"")&amp;" "&amp;IF(AND(C41=$Q$9,D41=$S$6),A41,"")&amp;" "&amp;IF(AND(C42=$Q$9,D42=$S$6),A42,"")&amp;" "&amp;IF(AND(C43=$Q$9,D43=$S$6),A43,"")&amp;" "&amp;IF(AND(C44=$Q$9,D44=$S$6),A44,"")&amp;" "&amp;IF(AND(C45=$Q$9,D45=$S$6),A45,"")&amp;" "&amp;IF(AND(C46=$Q$9,D46=$S$6),A46,"")&amp;" "&amp;IF(AND(C47=$Q$9,D47=$S$6),A47,"")&amp;" "&amp;IF(AND(C48=$Q$9,D48=$S$6),A48,"")&amp;" "&amp;IF(AND(C49=$Q$9,D49=$S$6),A49,"")&amp;" "&amp;IF(AND(C50=$Q$9,D50=$S$6),A50,"")&amp;" "&amp;IF(AND(C51=$Q$9,D51=$S$6),A51,"")&amp;" "&amp;IF(AND(C52=$Q$9,D52=$S$6),A52,"")&amp;" "&amp;IF(AND(C53=$Q$9,D53=$S$6),A53,"")&amp;" "&amp;IF(AND(C54=$Q$9,D54=$S$6),A54,"")&amp;" "&amp;IF(AND(C55=$Q$9,D55=$S$6),A55,"")&amp;" "&amp;IF(AND(C56=$Q$9,D56=$S$6),A56,"")&amp;" "&amp;IF(AND(C57=$Q$9,D57=$S$6),A57,"")&amp;" "&amp;IF(AND(C58=$Q$9,D58=$S$6),A58,"")&amp;" "&amp;IF(AND(C59=$Q$9,D59=$S$6),A59,"")&amp;" "&amp;IF(AND(C60=$Q$9,D60=$S$6),A60,"")&amp;" "&amp;IF(AND(C61=$Q$9,D61=$S$6),A61,"")&amp;" "&amp;IF(AND(C62=$Q$9,D62=$S$6),A62,"")&amp;" "&amp;IF(AND(C63=$Q$9,D63=$S$6),A63,"")&amp;" "&amp;IF(AND(C64=$Q$9,D64=$S$6),A64,"")&amp;" "&amp;IF(AND(C65=$Q$9,D65=$S$6),A65,"")&amp;" "&amp;IF(AND(C66=$Q$9,D66=$S$6),A66,"")&amp;" "&amp;IF(AND(C67=$Q$9,D67=$S$6),A67,"")&amp;" "&amp;IF(AND(C68=$Q$9,D68=$S$6),A68,"")&amp;" "&amp;IF(AND(C69=$Q$9,D69=$S$6),A69,"")&amp;" "&amp;IF(AND(C70=$Q$9,D70=$S$6),A70,"")&amp;" "&amp;IF(AND(C71=$Q$9,D71=$S$6),A71,"")&amp;" "&amp;IF(AND(C72=$Q$9,D72=$S$6),A72,"")&amp;" "&amp;IF(AND(C73=$Q$9,D73=$S$6),A73,"")&amp;" "&amp;IF(AND(C74=$Q$9,D74=$S$6),A74,"")&amp;" "&amp;IF(AND(C75=$Q$9,D75=$S$6),A75,"")</f>
        <v xml:space="preserve"> R2AJ                R1GD R1GRF R1GT         R3GF                            R6GIP         R1GCI   </v>
      </c>
      <c r="K9" s="509" t="str">
        <f>IF(AND(C7=$Q$9,D7=$T$6),A7,"")&amp;" "&amp;IF(AND(C8=$Q$9,D8=$T$6),A8,"")&amp;" "&amp;IF(AND(C9=$Q$9,D9=$T$6),A9,"")&amp;" "&amp;IF(AND(C10=$Q$9,D10=$T$6),A10,"")&amp;" "&amp;IF(AND(C11=$Q$9,D11=$T$6),A11,"")&amp;" "&amp;IF(AND(C12=$Q$9,D12=$T$6),A12,"")&amp;" "&amp;IF(AND(C13=$Q$9,D13=$T$6),A13,"")&amp;" "&amp;IF(AND(C14=$Q$9,D14=$T$6),A14,"")&amp;" "&amp;IF(AND(C15=$Q$9,D15=$T$6),A15,"")&amp;" "&amp;IF(AND(C16=$Q$9,D16=$T$6),A16,"")&amp;" "&amp;IF(AND(C17=$Q$9,D17=$T$6),A17,"")&amp;" "&amp;IF(AND(C18=$Q$9,D18=$T$6),A18,"")&amp;" "&amp;IF(AND(C19=$Q$9,D19=$T$6),A19,"")&amp;" "&amp;IF(AND(C20=$Q$9,D20=$T$6),A20,"")&amp;" "&amp;IF(AND(C21=$Q$9,D21=$T$6),A21,"")&amp;" "&amp;IF(AND(C22=$Q$9,D22=$T$6),A22,"")&amp;" "&amp;IF(AND(C23=$Q$9,D23=$T$6),A23,"")&amp;" "&amp;IF(AND(C24=$Q$9,D24=$T$6),A24,"")&amp;" "&amp;IF(AND(C25=$Q$9,D25=$T$6),A25,"")&amp;" "&amp;IF(AND(C26=$Q$9,D26=$T$6),A26,"")&amp;" "&amp;IF(AND(C27=$Q$9,D27=$T$6),A27,"")&amp;" "&amp;IF(AND(C28=$Q$9,D28=$T$6),A28,"")&amp;" "&amp;IF(AND(C29=$Q$9,D29=$T$6),A29,"")&amp;" "&amp;IF(AND(C30=$Q$9,D30=$T$6),A30,"")&amp;" "&amp;IF(AND(C31=$Q$9,D31=$T$6),A31,"")&amp;" "&amp;IF(AND(C32=$Q$9,D32=$T$6),A32,"")&amp;" "&amp;IF(AND(C33=$Q$9,D33=$T$6),A33,"")&amp;" "&amp;IF(AND(C34=$Q$9,D34=$T$6),A34,"")&amp;" "&amp;IF(AND(C35=$Q$9,D35=$T$6),A35,"")&amp;" "&amp;IF(AND(C36=$Q$9,D36=$T$6),A36,"")&amp;" "&amp;IF(AND(C37=$Q$9,D37=$T$6),A37,"")&amp;" "&amp;IF(AND(C38=$Q$9,D38=$T$6),A38,"")&amp;" "&amp;IF(AND(C39=$Q$9,D39=$T$6),A39,"")&amp;" "&amp;IF(AND(C40=$Q$9,D40=$T$6),A40,"")&amp;" "&amp;IF(AND(C41=$Q$9,D41=$T$6),A41,"")&amp;" "&amp;IF(AND(C42=$Q$9,D42=$T$6),A42,"")&amp;" "&amp;IF(AND(C43=$Q$9,D43=$T$6),A43,"")&amp;" "&amp;IF(AND(C44=$Q$9,D44=$T$6),A44,"")&amp;" "&amp;IF(AND(C45=$Q$9,D45=$T$6),A45,"")&amp;" "&amp;IF(AND(C46=$Q$9,D46=$T$6),A46,"")&amp;" "&amp;IF(AND(C47=$Q$9,D47=$T$6),A47,"")&amp;" "&amp;IF(AND(C48=$Q$9,D48=$T$6),A48,"")&amp;" "&amp;IF(AND(C49=$Q$9,D49=$T$6),A49,"")&amp;" "&amp;IF(AND(C50=$Q$9,D50=$T$6),A50,"")&amp;" "&amp;IF(AND(C51=$Q$9,D51=$T$6),A51,"")&amp;" "&amp;IF(AND(C52=$Q$9,D52=$T$6),A52,"")&amp;" "&amp;IF(AND(C53=$Q$9,D53=$T$6),A53,"")&amp;" "&amp;IF(AND(C54=$Q$9,D54=$T$6),A54,"")&amp;" "&amp;IF(AND(C55=$Q$9,D55=$T$6),A55,"")&amp;" "&amp;IF(AND(C56=$Q$9,D56=$T$6),A56,"")&amp;" "&amp;IF(AND(C57=$Q$9,D57=$T$6),A57,"")&amp;" "&amp;IF(AND(C58=$Q$9,D58=$T$6),A58,"")&amp;" "&amp;IF(AND(C59=$Q$9,D59=$T$6),A59,"")&amp;" "&amp;IF(AND(C60=$Q$9,D60=$T$6),A60,"")&amp;" "&amp;IF(AND(C61=$Q$9,D61=$T$6),A61,"")&amp;" "&amp;IF(AND(C62=$Q$9,D62=$T$6),A62,"")&amp;" "&amp;IF(AND(C63=$Q$9,D63=$T$6),A63,"")&amp;" "&amp;IF(AND(C64=$Q$9,D64=$T$6),A64,"")&amp;" "&amp;IF(AND(C65=$Q$9,D65=$T$6),A65,"")&amp;" "&amp;IF(AND(C66=$Q$9,D66=$T$6),A66,"")&amp;" "&amp;IF(AND(C67=$Q$9,D67=$T$6),A67,"")&amp;" "&amp;IF(AND(C68=$Q$9,D68=$T$6),A68,"")&amp;" "&amp;IF(AND(C69=$Q$9,D69=$T$6),A69,"")&amp;" "&amp;IF(AND(C70=$Q$9,D70=$T$6),A70,"")&amp;" "&amp;IF(AND(C71=$Q$9,D71=$T$6),A71,"")&amp;" "&amp;IF(AND(C72=$Q$9,D72=$T$6),A72,"")&amp;" "&amp;IF(AND(C73=$Q$9,D73=$T$6),A73,"")&amp;" "&amp;IF(AND(C74=$Q$9,D74=$T$6),A74,"")&amp;" "&amp;IF(AND(C75=$Q$9,D75=$T$6),A75,"")</f>
        <v xml:space="preserve">         R1DE R2DE   R1GC                      R1GI     R3GH  R1GS R2GS R3GS R4GS       R2GIP R3GIP R4GIP              </v>
      </c>
      <c r="L9" s="507" t="str">
        <f>IF(AND(C7=$Q$9,D7=$U$6),A7,"")&amp;" "&amp;IF(AND(C8=$Q$9,D8=$U$6),A8,"")&amp;" "&amp;IF(AND(C9=$Q$9,D9=$U$6),A9,"")&amp;" "&amp;IF(AND(C10=$Q$9,D10=$U$6),A10,"")&amp;" "&amp;IF(AND(C11=$Q$9,D11=$U$6),A11,"")&amp;" "&amp;IF(AND(C12=$Q$9,D12=$U$6),A12,"")&amp;" "&amp;IF(AND(C13=$Q$9,D13=$U$6),A13,"")&amp;" "&amp;IF(AND(C14=$Q$9,D14=$U$6),A14,"")&amp;" "&amp;IF(AND(C15=$Q$9,D15=$U$6),A15,"")&amp;" "&amp;IF(AND(C16=$Q$9,D16=$U$6),A16,"")&amp;" "&amp;IF(AND(C17=$Q$9,D17=$U$6),A17,"")&amp;" "&amp;IF(AND(C18=$Q$9,D18=$U$6),A18,"")&amp;" "&amp;IF(AND(C19=$Q$9,D19=$U$6),A19,"")&amp;" "&amp;IF(AND(C20=$Q$9,D20=$U$6),A20,"")&amp;" "&amp;IF(AND(C21=$Q$9,D21=$U$6),A21,"")&amp;" "&amp;IF(AND(C22=$Q$9,D22=$U$6),A22,"")&amp;" "&amp;IF(AND(C23=$Q$9,D23=$U$6),A23,"")&amp;" "&amp;IF(AND(C24=$Q$9,D24=$U$6),A24,"")&amp;" "&amp;IF(AND(C25=$Q$9,D25=$U$6),A25,"")&amp;" "&amp;IF(AND(C26=$Q$9,D26=$U$6),A26,"")&amp;" "&amp;IF(AND(C27=$Q$9,D27=$U$6),A27,"")&amp;" "&amp;IF(AND(C28=$Q$9,D28=$U$6),A28,"")&amp;" "&amp;IF(AND(C29=$Q$9,D29=$U$6),A29,"")&amp;" "&amp;IF(AND(C30=$Q$9,D30=$U$6),A30,"")&amp;" "&amp;IF(AND(C31=$Q$9,D31=$U$6),A31,"")&amp;" "&amp;IF(AND(C32=$Q$9,D32=$U$6),A32,"")&amp;" "&amp;IF(AND(C33=$Q$9,D33=$U$6),A33,"")&amp;" "&amp;IF(AND(C34=$Q$9,D34=$U$6),A34,"")&amp;" "&amp;IF(AND(C35=$Q$9,D35=$U$6),A35,"")&amp;" "&amp;IF(AND(C36=$Q$9,D36=$U$6),A36,"")&amp;" "&amp;IF(AND(C37=$Q$9,D37=$U$6),A37,"")&amp;" "&amp;IF(AND(C38=$Q$9,D38=$U$6),A38,"")&amp;" "&amp;IF(AND(C39=$Q$9,D39=$U$6),A39,"")&amp;" "&amp;IF(AND(C40=$Q$9,D40=$U$6),A40,"")&amp;" "&amp;IF(AND(C41=$Q$9,D41=$U$6),A41,"")&amp;" "&amp;IF(AND(C42=$Q$9,D42=$U$6),A42,"")&amp;" "&amp;IF(AND(C43=$Q$9,D43=$U$6),A43,"")&amp;" "&amp;IF(AND(C44=$Q$9,D44=$U$6),A44,"")&amp;" "&amp;IF(AND(C45=$Q$9,D45=$U$6),A45,"")&amp;" "&amp;IF(AND(C46=$Q$9,D46=$U$6),A46,"")&amp;" "&amp;IF(AND(C47=$Q$9,D47=$U$6),A47,"")&amp;" "&amp;IF(AND(C48=$Q$9,D48=$U$6),A48,"")&amp;" "&amp;IF(AND(C49=$Q$9,D49=$U$6),A49,"")&amp;" "&amp;IF(AND(C50=$Q$9,D50=$U$6),A50,"")&amp;" "&amp;IF(AND(C51=$Q$9,D51=$U$6),A51,"")&amp;" "&amp;IF(AND(C52=$Q$9,D52=$U$6),A52,"")&amp;" "&amp;IF(AND(C53=$Q$9,D53=$U$6),A53,"")&amp;" "&amp;IF(AND(C54=$Q$9,D54=$U$6),A54,"")&amp;" "&amp;IF(AND(C55=$Q$9,D55=$U$6),A55,"")&amp;" "&amp;IF(AND(C56=$Q$9,D56=$U$6),A56,"")&amp;" "&amp;IF(AND(C57=$Q$9,D57=$U$6),A57,"")&amp;" "&amp;IF(AND(C58=$Q$9,D58=$U$6),A58,"")&amp;" "&amp;IF(AND(C59=$Q$9,D59=$U$6),A59,"")&amp;" "&amp;IF(AND(C60=$Q$9,D60=$U$6),A60,"")&amp;" "&amp;IF(AND(C61=$Q$9,D61=$U$6),A61,"")&amp;" "&amp;IF(AND(C62=$Q$9,D62=$U$6),A62,"")&amp;" "&amp;IF(AND(C63=$Q$9,D63=$U$6),A63,"")&amp;" "&amp;IF(AND(C64=$Q$9,D64=$U$6),A64,"")&amp;" "&amp;IF(AND(C65=$Q$9,D65=$U$6),A65,"")&amp;" "&amp;IF(AND(C66=$Q$9,D66=$U$6),A66,"")&amp;" "&amp;IF(AND(C67=$Q$9,D67=$U$6),A67,"")&amp;" "&amp;IF(AND(C68=$Q$9,D68=$U$6),A68,"")&amp;" "&amp;IF(AND(C69=$Q$9,D69=$U$6),A69,"")&amp;" "&amp;IF(AND(C70=$Q$9,D70=$U$6),A70,"")&amp;" "&amp;IF(AND(C71=$Q$9,D71=$U$6),A71,"")&amp;" "&amp;IF(AND(C72=$Q$9,D72=$U$6),A72,"")&amp;" "&amp;IF(AND(C73=$Q$9,D73=$U$6),A73,"")&amp;" "&amp;IF(AND(C74=$Q$9,D74=$U$6),A74,"")&amp;" "&amp;IF(AND(C75=$Q$9,D75=$U$6),A75,"")</f>
        <v xml:space="preserve">              R1GE R2GE R3GE                    R1SM R2SM  R2GH       R1AB R2AB R3AB R4AB R5AB        R8GIP R9GIP R10GIP R11GIP R12GIP R13GIP R14GIP    </v>
      </c>
      <c r="M9" s="508" t="str">
        <f>IF(AND(C7=$Q$9,D7=$V$6),A7,"")&amp;" "&amp;IF(AND(C8=$Q$9,D8=$V$6),A8,"")&amp;" "&amp;IF(AND(C9=$Q$9,D9=$V$6),A9,"")&amp;" "&amp;IF(AND(C10=$Q$9,D10=$V$6),A10,"")&amp;" "&amp;IF(AND(C11=$Q$9,D11=$V$6),A11,"")&amp;" "&amp;IF(AND(C12=$Q$9,D12=$V$6),A12,"")&amp;" "&amp;IF(AND(C13=$Q$9,D13=$V$6),A13,"")&amp;" "&amp;IF(AND(C14=$Q$9,D14=$V$6),A14,"")&amp;" "&amp;IF(AND(C15=$Q$9,D15=$V$6),A15,"")&amp;" "&amp;IF(AND(C16=$Q$9,D16=$V$6),A16,"")&amp;" "&amp;IF(AND(C17=$Q$9,D17=$V$6),A17,"")&amp;" "&amp;IF(AND(C18=$Q$9,D18=$V$6),A18,"")&amp;" "&amp;IF(AND(C19=$Q$9,D19=$V$6),A19,"")&amp;" "&amp;IF(AND(C20=$Q$9,D20=$V$6),A20,"")&amp;" "&amp;IF(AND(C21=$Q$9,D21=$V$6),A21,"")&amp;" "&amp;IF(AND(C22=$Q$9,D22=$V$6),A22,"")&amp;" "&amp;IF(AND(C23=$Q$9,D23=$V$6),A23,"")&amp;" "&amp;IF(AND(C24=$Q$9,D24=$V$6),A24,"")&amp;" "&amp;IF(AND(C25=$Q$9,D25=$V$6),A25,"")&amp;" "&amp;IF(AND(C26=$Q$9,D26=$V$6),A26,"")&amp;" "&amp;IF(AND(C27=$Q$9,D27=$V$6),A27,"")&amp;" "&amp;IF(AND(C28=$Q$9,D28=$V$6),A28,"")&amp;" "&amp;IF(AND(C29=$Q$9,D29=$V$6),A29,"")&amp;" "&amp;IF(AND(C30=$Q$9,D30=$V$6),A30,"")&amp;" "&amp;IF(AND(C31=$Q$9,D31=$V$6),A31,"")&amp;" "&amp;IF(AND(C32=$Q$9,D32=$V$6),A32,"")&amp;" "&amp;IF(AND(C33=$Q$9,D33=$V$6),A33,"")&amp;" "&amp;IF(AND(C34=$Q$9,D34=$V$6),A34,"")&amp;" "&amp;IF(AND(C35=$Q$9,D35=$V$6),A35,"")&amp;" "&amp;IF(AND(C36=$Q$9,D36=$V$6),A36,"")&amp;" "&amp;IF(AND(C37=$Q$9,D37=$V$6),A37,"")&amp;" "&amp;IF(AND(C38=$Q$9,D38=$V$6),A38,"")&amp;" "&amp;IF(AND(C39=$Q$9,D39=$V$6),A39,"")&amp;" "&amp;IF(AND(C40=$Q$9,D40=$V$6),A40,"")&amp;" "&amp;IF(AND(C41=$Q$9,D41=$V$6),A41,"")&amp;" "&amp;IF(AND(C42=$Q$9,D42=$V$6),A42,"")&amp;" "&amp;IF(AND(C43=$Q$9,D43=$V$6),A43,"")&amp;" "&amp;IF(AND(C44=$Q$9,D44=$V$6),A44,"")&amp;" "&amp;IF(AND(C45=$Q$9,D45=$V$6),A45,"")&amp;" "&amp;IF(AND(C46=$Q$9,D46=$V$6),A46,"")&amp;" "&amp;IF(AND(C47=$Q$9,D47=$V$6),A47,"")&amp;" "&amp;IF(AND(C48=$Q$9,D48=$V$6),A48,"")&amp;" "&amp;IF(AND(C49=$Q$9,D49=$V$6),A49,"")&amp;" "&amp;IF(AND(C50=$Q$9,D50=$V$6),A50,"")&amp;" "&amp;IF(AND(C51=$Q$9,D51=$V$6),A51,"")&amp;" "&amp;IF(AND(C52=$Q$9,D52=$V$6),A52,"")&amp;" "&amp;IF(AND(C53=$Q$9,D53=$V$6),A53,"")&amp;" "&amp;IF(AND(C54=$Q$9,D54=$V$6),A54,"")&amp;" "&amp;IF(AND(C55=$Q$9,D55=$V$6),A55,"")&amp;" "&amp;IF(AND(C56=$Q$9,D56=$V$6),A56,"")&amp;" "&amp;IF(AND(C57=$Q$9,D57=$V$6),A57,"")&amp;" "&amp;IF(AND(C58=$Q$9,D58=$V$6),A58,"")&amp;" "&amp;IF(AND(C59=$Q$9,D59=$V$6),A59,"")&amp;" "&amp;IF(AND(C60=$Q$9,D60=$V$6),A60,"")&amp;" "&amp;IF(AND(C61=$Q$9,D61=$V$6),A61,"")&amp;" "&amp;IF(AND(C62=$Q$9,D62=$V$6),A62,"")&amp;" "&amp;IF(AND(C63=$Q$9,D63=$V$6),A63,"")&amp;" "&amp;IF(AND(C64=$Q$9,D64=$V$6),A64,"")&amp;" "&amp;IF(AND(C65=$Q$9,D65=$V$6),A65,"")&amp;" "&amp;IF(AND(C66=$Q$9,D66=$V$6),A66,"")&amp;" "&amp;IF(AND(C67=$Q$9,D67=$V$6),A67,"")&amp;" "&amp;IF(AND(C68=$Q$9,D68=$V$6),A68,"")&amp;" "&amp;IF(AND(C69=$Q$9,D69=$V$6),A69,"")&amp;" "&amp;IF(AND(C70=$Q$9,D70=$V$6),A70,"")&amp;" "&amp;IF(AND(C71=$Q$9,D71=$V$6),A71,"")&amp;" "&amp;IF(AND(C72=$Q$9,D72=$V$6),A72,"")&amp;" "&amp;IF(AND(C73=$Q$9,D73=$V$6),A73,"")&amp;" "&amp;IF(AND(C74=$Q$9,D74=$V$6),A74,"")&amp;" "&amp;IF(AND(C75=$Q$9,D75=$V$6),A75,"")</f>
        <v xml:space="preserve">                              R2GCT                                      </v>
      </c>
      <c r="N9" s="218"/>
      <c r="O9" s="807"/>
      <c r="P9" s="221">
        <v>0.6</v>
      </c>
      <c r="Q9" s="438" t="s">
        <v>670</v>
      </c>
      <c r="R9" s="442" t="s">
        <v>672</v>
      </c>
      <c r="S9" s="442" t="s">
        <v>672</v>
      </c>
      <c r="T9" s="442" t="s">
        <v>672</v>
      </c>
      <c r="U9" s="440" t="s">
        <v>687</v>
      </c>
      <c r="V9" s="441" t="s">
        <v>688</v>
      </c>
      <c r="Y9" s="207"/>
      <c r="Z9" s="207"/>
      <c r="AA9" s="214"/>
      <c r="AB9" s="224"/>
      <c r="AC9" s="225"/>
      <c r="AD9" s="222"/>
      <c r="AE9" s="222"/>
      <c r="AF9" s="222"/>
      <c r="AG9" s="222"/>
      <c r="AH9" s="226"/>
      <c r="AI9" s="214"/>
      <c r="AJ9" s="214"/>
    </row>
    <row r="10" spans="1:36" ht="174" customHeight="1" x14ac:dyDescent="0.25">
      <c r="A10" s="484" t="str">
        <f>TEXT('3 PROBABIL E IMPACTO INHERENTE'!A10,)</f>
        <v>R4AJ</v>
      </c>
      <c r="B10" s="485" t="str">
        <f>'3 PROBABIL E IMPACTO INHERENTE'!B10</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10" s="491" t="str">
        <f>+'3 PROBABIL E IMPACTO INHERENTE'!F10</f>
        <v>Baja</v>
      </c>
      <c r="D10" s="491" t="str">
        <f>+'3 PROBABIL E IMPACTO INHERENTE'!N10</f>
        <v>Moderado</v>
      </c>
      <c r="E10" s="481" t="str">
        <f t="shared" si="0"/>
        <v>Moderado</v>
      </c>
      <c r="F10" s="218"/>
      <c r="G10" s="805"/>
      <c r="H10" s="494" t="s">
        <v>665</v>
      </c>
      <c r="I10" s="510" t="str">
        <f>+IF(AND(C7=$Q$10,D7=$R$6),A7,"")&amp;" "&amp;IF(AND(C8=$Q$10,D8=$R$6),A8,"")&amp;" "&amp;IF(AND(C9=$Q$10,D9=$R$6),A9,"")&amp;" "&amp;IF(AND(C10=$Q$10,D10=$R$6),A10,"")&amp;" "&amp;IF(AND(C11=$Q$10,D11=$R$6),A11,"")&amp;" "&amp;IF(AND(C12=$Q$10,D12=$R$6),A12,"")&amp;" "&amp;IF(AND(C13=$Q$10,D13=$R$6),A13,"")&amp;" "&amp;IF(AND(C14=$Q$10,D14=$R$6),A14,"")&amp;" "&amp;IF(AND(C15=$Q$10,D15=$R$6),A15,"")&amp;" "&amp;IF(AND(C16=$Q$10,D16=$R$6),A16,"")&amp;" "&amp;IF(AND(C17=$Q$10,D17=$R$6),A17,"")&amp;" "&amp;IF(AND(C18=$Q$10,D18=$R$6),A18,"")&amp;" "&amp;IF(AND(C19=$Q$10,D19=$R$6),A19,"")&amp;" "&amp;IF(AND(C20=$Q$10,D20=$R$6),A20,"")&amp;" "&amp;IF(AND(C21=$Q$10,D21=$R$6),A21,"")&amp;" "&amp;IF(AND(C22=$Q$10,D22=$R$6),A22,"")&amp;" "&amp;IF(AND(C23=$Q$10,D23=$R$6),A23,"")&amp;" "&amp;IF(AND(C24=$Q$10,D24=$R$6),A24,"")&amp;" "&amp;IF(AND(C25=$Q$10,D25=$R$6),A25,"")&amp;" "&amp;IF(AND(C26=$Q$10,D26=$R$6),A26,"")&amp;" "&amp;IF(AND(C27=$Q$10,D27=$R$6),A27,"")&amp;" "&amp;IF(AND(C28=$Q$10,D28=$R$6),A28,"")&amp;" "&amp;IF(AND(C29=$Q$10,D29=$R$6),A29,"")&amp;" "&amp;IF(AND(C30=$Q$10,D30=$R$6),A30,"")&amp;" "&amp;IF(AND(C31=$Q$10,D31=$R$6),A31,"")&amp;" "&amp;IF(AND(C32=$Q$10,D32=$R$6),A32,"")&amp;" "&amp;IF(AND(C33=$Q$10,D33=$R$6),A33,"")&amp;" "&amp;IF(AND(C34=$Q$10,D34=$R$6),A34,"")&amp;" "&amp;IF(AND(C35=$Q$10,D35=$R$6),A35,"")&amp;" "&amp;IF(AND(C36=$Q$10,D36=$R$6),A36,"")&amp;" "&amp;IF(AND(C37=$Q$10,D37=$R$6),A37,"")&amp;" "&amp;IF(AND(C38=$Q$10,D38=$R$6),A38,"")&amp;" "&amp;IF(AND(C39=$Q$10,D39=$R$6),A39,"")&amp;" "&amp;IF(AND(C40=$Q$10,D40=$R$6),A40,"")&amp;" "&amp;IF(AND(C41=$Q$10,D41=$R$6),A41,"")&amp;" "&amp;IF(AND(C42=$Q$10,D42=$R$6),A42,"")&amp;" "&amp;IF(AND(C43=$Q$10,D43=$R$6),A43,"")&amp;" "&amp;IF(AND(C44=$Q$10,D44=$R$6),A44,"")&amp;" "&amp;IF(AND(C45=$Q$10,D45=$R$6),A45,"")&amp;" "&amp;IF(AND(C46=$Q$10,D46=$R$6),A46,"")&amp;" "&amp;IF(AND(C47=$Q$10,D47=$R$6),A47,"")&amp;" "&amp;IF(AND(C48=$Q$10,D48=$R$6),A48,"")&amp;" "&amp;IF(AND(C49=$Q$10,D49=$R$6),A49,"")&amp;" "&amp;IF(AND(C50=$Q$10,D50=$R$6),A50,"")&amp;" "&amp;IF(AND(C51=$Q$10,D51=$R$6),A51,"")&amp;" "&amp;IF(AND(C52=$Q$10,D52=$R$6),A52,"")&amp;" "&amp;IF(AND(C53=$Q$10,D53=$R$6),A53,"")&amp;" "&amp;IF(AND(C54=$Q$10,D54=$R$6),A54,"")&amp;" "&amp;IF(AND(C55=$Q$10,D55=$R$6),A55,"")&amp;" "&amp;IF(AND(C56=$Q$10,D56=$R$6),A56,"")&amp;" "&amp;IF(AND(C57=$Q$10,D57=$R$6),A57,"")&amp;" "&amp;IF(AND(C58=$Q$10,D58=$R$6),A58,"")&amp;" "&amp;IF(AND(C59=$Q$10,D59=$R$6),A59,"")&amp;" "&amp;IF(AND(C60=$Q$10,D60=$R$6),A60,"")&amp;" "&amp;IF(AND(C61=$Q$10,D61=$R$6),A61,"")&amp;" "&amp;IF(AND(C62=$Q$10,D62=$R$6),A62,"")&amp;" "&amp;IF(AND(C63=$Q$10,D63=$R$6),A63,"")&amp;" "&amp;IF(AND(C64=$Q$10,D64=$R$6),A64,"")&amp;" "&amp;IF(AND(C65=$Q$10,D65=$R$6),A65,"")&amp;" "&amp;IF(AND(C66=$Q$10,D66=$R$6),A66,"")&amp;" "&amp;IF(AND(C67=$Q$10,D67=$R$6),A67,"")&amp;" "&amp;IF(AND(C68=$Q$10,D68=$R$6),A68,"")&amp;" "&amp;IF(AND(C69=$Q$10,D69=$R$6),A69,"")&amp;" "&amp;IF(AND(C70=$Q$10,D70=$R$6),A70,"")&amp;" "&amp;IF(AND(C71=$Q$10,D71=$R$6),A71,"")&amp;" "&amp;IF(AND(C72=$Q$10,D72=$R$6),A72,"")&amp;" "&amp;IF(AND(C73=$Q$10,D73=$R$6),A73,"")&amp;" "&amp;IF(AND(C74=$Q$10,D74=$R$6),A74,"")&amp;" "&amp;IF(AND(C75=$Q$10,D75=$R$6),A75,"")</f>
        <v xml:space="preserve">                                                                    </v>
      </c>
      <c r="J10" s="509" t="str">
        <f>IF(AND(C7=$Q$10,D7=$S$6),A7,"")&amp;" "&amp;IF(AND(C8=$Q$10,D8=$S$6),A8,"")&amp;" "&amp;IF(AND(C9=$Q$10,D9=$S$6),A9,"")&amp;" "&amp;IF(AND(C10=$Q$10,D10=$S$6),A10,"")&amp;" "&amp;IF(AND(C11=$Q$10,D11=$S$6),A11,"")&amp;" "&amp;IF(AND(C12=$Q$10,D12=$S$6),A12,"")&amp;" "&amp;IF(AND(C13=$Q$10,D13=$S$6),A13,"")&amp;" "&amp;IF(AND(C14=$Q$10,D14=$S$6),A14,"")&amp;" "&amp;IF(AND(C15=$Q$10,D15=$S$6),A15,"")&amp;" "&amp;IF(AND(C16=$Q$10,D16=$S$6),A16,"")&amp;" "&amp;IF(AND(C17=$Q$10,D17=$S$6),A17,"")&amp;" "&amp;IF(AND(C18=$Q$10,D18=$S$6),A18,"")&amp;" "&amp;IF(AND(C19=$Q$10,D19=$S$6),A19,"")&amp;" "&amp;IF(AND(C20=$Q$10,D20=$S$6),A20,"")&amp;" "&amp;IF(AND(C21=$Q$10,D21=$S$6),A21,"")&amp;" "&amp;IF(AND(C22=$Q$10,D22=$S$6),A22,"")&amp;" "&amp;IF(AND(C23=$Q$10,D23=$S$6),A23,"")&amp;" "&amp;IF(AND(C24=$Q$10,D24=$S$6),A24,"")&amp;" "&amp;IF(AND(C25=$Q$10,D25=$S$6),A25,"")&amp;" "&amp;IF(AND(C26=$Q$10,D26=$S$6),A26,"")&amp;" "&amp;IF(AND(C27=$Q$10,D27=$S$6),A27,"")&amp;" "&amp;IF(AND(C28=$Q$10,D28=$S$6),A28,"")&amp;" "&amp;IF(AND(C29=$Q$10,D29=$S$6),A29,"")&amp;" "&amp;IF(AND(C30=$Q$10,D30=$S$6),A30,"")&amp;" "&amp;IF(AND(C31=$Q$10,D31=$S$6),A31,"")&amp;" "&amp;IF(AND(C32=$Q$10,D32=$S$6),A32,"")&amp;" "&amp;IF(AND(C33=$Q$10,D33=$S$6),A33,"")&amp;" "&amp;IF(AND(C34=$Q$10,D34=$S$6),A34,"")&amp;" "&amp;IF(AND(C35=$Q$10,D35=$S$6),A35,"")&amp;" "&amp;IF(AND(C36=$Q$10,D36=$S$6),A36,"")&amp;" "&amp;IF(AND(C37=$Q$10,D37=$S$6),A37,"")&amp;" "&amp;IF(AND(C38=$Q$10,D38=$S$6),A38,"")&amp;" "&amp;IF(AND(C39=$Q$10,D39=$S$6),A39,"")&amp;" "&amp;IF(AND(C40=$Q$10,D40=$S$6),A40,"")&amp;" "&amp;IF(AND(C41=$Q$10,D41=$S$6),A41,"")&amp;" "&amp;IF(AND(C42=$Q$10,D42=$S$6),A42,"")&amp;" "&amp;IF(AND(C43=$Q$10,D43=$S$6),A43,"")&amp;" "&amp;IF(AND(C44=$Q$10,D44=$S$6),A44,"")&amp;" "&amp;IF(AND(C45=$Q$10,D45=$S$6),A45,"")&amp;" "&amp;IF(AND(C46=$Q$10,D46=$S$6),A46,"")&amp;" "&amp;IF(AND(C47=$Q$10,D47=$S$6),A47,"")&amp;" "&amp;IF(AND(C48=$Q$10,D48=$S$6),A48,"")&amp;" "&amp;IF(AND(C49=$Q$10,D49=$S$6),A49,"")&amp;" "&amp;IF(AND(C50=$Q$10,D50=$S$6),A50,"")&amp;" "&amp;IF(AND(C51=$Q$10,D51=$S$6),A51,"")&amp;" "&amp;IF(AND(C52=$Q$10,D52=$S$6),A52,"")&amp;" "&amp;IF(AND(C53=$Q$10,D53=$S$6),A53,"")&amp;" "&amp;IF(AND(C54=$Q$10,D54=$S$6),A54,"")&amp;" "&amp;IF(AND(C55=$Q$10,D55=$S$6),A55,"")&amp;" "&amp;IF(AND(C56=$Q$10,D56=$S$6),A56,"")&amp;" "&amp;IF(AND(C57=$Q$10,D57=$S$6),A57,"")&amp;" "&amp;IF(AND(C58=$Q$10,D58=$S$6),A58,"")&amp;" "&amp;IF(AND(C59=$Q$10,D59=$S$6),A59,"")&amp;" "&amp;IF(AND(C60=$Q$10,D60=$S$6),A60,"")&amp;" "&amp;IF(AND(C61=$Q$10,D61=$S$6),A61,"")&amp;" "&amp;IF(AND(C62=$Q$10,D62=$S$6),A62,"")&amp;" "&amp;IF(AND(C63=$Q$10,D63=$S$6),A63,"")&amp;" "&amp;IF(AND(C64=$Q$10,D64=$S$6),A64,"")&amp;" "&amp;IF(AND(C65=$Q$10,D65=$S$6),A65,"")&amp;" "&amp;IF(AND(C66=$Q$10,D66=$S$6),A66,"")&amp;" "&amp;IF(AND(C67=$Q$10,D67=$S$6),A67,"")&amp;" "&amp;IF(AND(C68=$Q$10,D68=$S$6),A68,"")&amp;" "&amp;IF(AND(C69=$Q$10,D69=$S$6),A69,"")&amp;" "&amp;IF(AND(C70=$Q$10,D70=$S$6),A70,"")&amp;" "&amp;IF(AND(C71=$Q$10,D71=$S$6),A71,"")&amp;" "&amp;IF(AND(C72=$Q$10,D72=$S$6),A72,"")&amp;" "&amp;IF(AND(C73=$Q$10,D73=$S$6),A73,"")&amp;" "&amp;IF(AND(C74=$Q$10,D74=$S$6),A74,"")&amp;" "&amp;IF(AND(C75=$Q$10,D75=$S$6),A75,"")</f>
        <v xml:space="preserve">                    R2GT R3GT R4GT R5GT R6GT R7GT R1GF R2GF                                         </v>
      </c>
      <c r="K10" s="509" t="str">
        <f>IF(AND(C7=$Q$10,D7=$T$6),A7,"")&amp;" "&amp;IF(AND(C8=$Q$10,D8=$T$6),A8,"")&amp;" "&amp;IF(AND(C9=$Q$10,D9=$T$6),A9,"")&amp;" "&amp;IF(AND(C10=$Q$10,D10=$T$6),A10,"")&amp;" "&amp;IF(AND(C11=$Q$10,D11=$T$6),A11,"")&amp;" "&amp;IF(AND(C12=$Q$10,D12=$T$6),A12,"")&amp;" "&amp;IF(AND(C13=$Q$10,D13=$T$6),A13,"")&amp;" "&amp;IF(AND(C14=$Q$10,D14=$T$6),A14,"")&amp;" "&amp;IF(AND(C15=$Q$10,D15=$T$6),A15,"")&amp;" "&amp;IF(AND(C16=$Q$10,D16=$T$6),A16,"")&amp;" "&amp;IF(AND(C17=$Q$10,D17=$T$6),A17,"")&amp;" "&amp;IF(AND(C18=$Q$10,D18=$T$6),A18,"")&amp;" "&amp;IF(AND(C19=$Q$10,D19=$T$6),A19,"")&amp;" "&amp;IF(AND(C20=$Q$10,D20=$T$6),A20,"")&amp;" "&amp;IF(AND(C21=$Q$10,D21=$T$6),A21,"")&amp;" "&amp;IF(AND(C22=$Q$10,D22=$T$6),A22,"")&amp;" "&amp;IF(AND(C23=$Q$10,D23=$T$6),A23,"")&amp;" "&amp;IF(AND(C24=$Q$10,D24=$T$6),A24,"")&amp;" "&amp;IF(AND(C25=$Q$10,D25=$T$6),A25,"")&amp;" "&amp;IF(AND(C26=$Q$10,D26=$T$6),A26,"")&amp;" "&amp;IF(AND(C27=$Q$10,D27=$T$6),A27,"")&amp;" "&amp;IF(AND(C28=$Q$10,D28=$T$6),A28,"")&amp;" "&amp;IF(AND(C29=$Q$10,D29=$T$6),A29,"")&amp;" "&amp;IF(AND(C30=$Q$10,D30=$T$6),A30,"")&amp;" "&amp;IF(AND(C31=$Q$10,D31=$T$6),A31,"")&amp;" "&amp;IF(AND(C32=$Q$10,D32=$T$6),A32,"")&amp;" "&amp;IF(AND(C33=$Q$10,D33=$T$6),A33,"")&amp;" "&amp;IF(AND(C34=$Q$10,D34=$T$6),A34,"")&amp;" "&amp;IF(AND(C35=$Q$10,D35=$T$6),A35,"")&amp;" "&amp;IF(AND(C36=$Q$10,D36=$T$6),A36,"")&amp;" "&amp;IF(AND(C37=$Q$10,D37=$T$6),A37,"")&amp;" "&amp;IF(AND(C38=$Q$10,D38=$T$6),A38,"")&amp;" "&amp;IF(AND(C39=$Q$10,D39=$T$6),A39,"")&amp;" "&amp;IF(AND(C40=$Q$10,D40=$T$6),A40,"")&amp;" "&amp;IF(AND(C41=$Q$10,D41=$T$6),A41,"")&amp;" "&amp;IF(AND(C42=$Q$10,D42=$T$6),A42,"")&amp;" "&amp;IF(AND(C43=$Q$10,D43=$T$6),A43,"")&amp;" "&amp;IF(AND(C44=$Q$10,D44=$T$6),A44,"")&amp;" "&amp;IF(AND(C45=$Q$10,D45=$T$6),A45,"")&amp;" "&amp;IF(AND(C46=$Q$10,D46=$T$6),A46,"")&amp;" "&amp;IF(AND(C47=$Q$10,D47=$T$6),A47,"")&amp;" "&amp;IF(AND(C48=$Q$10,D48=$T$6),A48,"")&amp;" "&amp;IF(AND(C49=$Q$10,D49=$T$6),A49,"")&amp;" "&amp;IF(AND(C50=$Q$10,D50=$T$6),A50,"")&amp;" "&amp;IF(AND(C51=$Q$10,D51=$T$6),A51,"")&amp;" "&amp;IF(AND(C52=$Q$10,D52=$T$6),A52,"")&amp;" "&amp;IF(AND(C53=$Q$10,D53=$T$6),A53,"")&amp;" "&amp;IF(AND(C54=$Q$10,D54=$T$6),A54,"")&amp;" "&amp;IF(AND(C55=$Q$10,D55=$T$6),A55,"")&amp;" "&amp;IF(AND(C56=$Q$10,D56=$T$6),A56,"")&amp;" "&amp;IF(AND(C57=$Q$10,D57=$T$6),A57,"")&amp;" "&amp;IF(AND(C58=$Q$10,D58=$T$6),A58,"")&amp;" "&amp;IF(AND(C59=$Q$10,D59=$T$6),A59,"")&amp;" "&amp;IF(AND(C60=$Q$10,D60=$T$6),A60,"")&amp;" "&amp;IF(AND(C61=$Q$10,D61=$T$6),A61,"")&amp;" "&amp;IF(AND(C62=$Q$10,D62=$T$6),A62,"")&amp;" "&amp;IF(AND(C63=$Q$10,D63=$T$6),A63,"")&amp;" "&amp;IF(AND(C64=$Q$10,D64=$T$6),A64,"")&amp;" "&amp;IF(AND(C65=$Q$10,D65=$T$6),A65,"")&amp;" "&amp;IF(AND(C66=$Q$10,D66=$T$6),A66,"")&amp;" "&amp;IF(AND(C67=$Q$10,D67=$T$6),A67,"")&amp;" "&amp;IF(AND(C68=$Q$10,D68=$T$6),A68,"")&amp;" "&amp;IF(AND(C69=$Q$10,D69=$T$6),A69,"")&amp;" "&amp;IF(AND(C70=$Q$10,D70=$T$6),A70,"")&amp;" "&amp;IF(AND(C71=$Q$10,D71=$T$6),A71,"")&amp;" "&amp;IF(AND(C72=$Q$10,D72=$T$6),A72,"")&amp;" "&amp;IF(AND(C73=$Q$10,D73=$T$6),A73,"")&amp;" "&amp;IF(AND(C74=$Q$10,D74=$T$6),A74,"")&amp;" "&amp;IF(AND(C75=$Q$10,D75=$T$6),A75,"")</f>
        <v xml:space="preserve">   R4AJ    R2AR                                                R5GIP           R1GTS  </v>
      </c>
      <c r="L10" s="507" t="str">
        <f>IF(AND(C7=$Q$10,D7=$U$6),A7,"")&amp;" "&amp;IF(AND(C8=$Q$10,D8=$U$6),A8,"")&amp;" "&amp;IF(AND(C9=$Q$10,D9=$U$6),A9,"")&amp;" "&amp;IF(AND(C10=$Q$10,D10=$U$6),A10,"")&amp;" "&amp;IF(AND(C11=$Q$10,D11=$U$6),A11,"")&amp;" "&amp;IF(AND(C12=$Q$10,D12=$U$6),A12,"")&amp;" "&amp;IF(AND(C13=$Q$10,D13=$U$6),A13,"")&amp;" "&amp;IF(AND(C14=$Q$10,D14=$U$6),A14,"")&amp;" "&amp;IF(AND(C15=$Q$10,D15=$U$6),A15,"")&amp;" "&amp;IF(AND(C16=$Q$10,D16=$U$6),A16,"")&amp;" "&amp;IF(AND(C17=$Q$10,D17=$U$6),A17,"")&amp;" "&amp;IF(AND(C18=$Q$10,D18=$U$6),A18,"")&amp;" "&amp;IF(AND(C19=$Q$10,D19=$U$6),A19,"")&amp;" "&amp;IF(AND(C20=$Q$10,D20=$U$6),A20,"")&amp;" "&amp;IF(AND(C21=$Q$10,D21=$U$6),A21,"")&amp;" "&amp;IF(AND(C22=$Q$10,D22=$U$6),A22,"")&amp;" "&amp;IF(AND(C23=$Q$10,D23=$U$6),A23,"")&amp;" "&amp;IF(AND(C24=$Q$10,D24=$U$6),A24,"")&amp;" "&amp;IF(AND(C25=$Q$10,D25=$U$6),A25,"")&amp;" "&amp;IF(AND(C26=$Q$10,D26=$U$6),A26,"")&amp;" "&amp;IF(AND(C27=$Q$10,D27=$U$6),A27,"")&amp;" "&amp;IF(AND(C28=$Q$10,D28=$U$6),A28,"")&amp;" "&amp;IF(AND(C29=$Q$10,D29=$U$6),A29,"")&amp;" "&amp;IF(AND(C30=$Q$10,D30=$U$6),A30,"")&amp;" "&amp;IF(AND(C31=$Q$10,D31=$U$6),A31,"")&amp;" "&amp;IF(AND(C32=$Q$10,D32=$U$6),A32,"")&amp;" "&amp;IF(AND(C33=$Q$10,D33=$U$6),A33,"")&amp;" "&amp;IF(AND(C34=$Q$10,D34=$U$6),A34,"")&amp;" "&amp;IF(AND(C35=$Q$10,D35=$U$6),A35,"")&amp;" "&amp;IF(AND(C36=$Q$10,D36=$U$6),A36,"")&amp;" "&amp;IF(AND(C37=$Q$10,D37=$U$6),A37,"")&amp;" "&amp;IF(AND(C38=$Q$10,D38=$U$6),A38,"")&amp;" "&amp;IF(AND(C39=$Q$10,D39=$U$6),A39,"")&amp;" "&amp;IF(AND(C40=$Q$10,D40=$U$6),A40,"")&amp;" "&amp;IF(AND(C41=$Q$10,D41=$U$6),A41,"")&amp;" "&amp;IF(AND(C42=$Q$10,D42=$U$6),A42,"")&amp;" "&amp;IF(AND(C43=$Q$10,D43=$U$6),A43,"")&amp;" "&amp;IF(AND(C44=$Q$10,D44=$U$6),A44,"")&amp;" "&amp;IF(AND(C45=$Q$10,D45=$U$6),A45,"")&amp;" "&amp;IF(AND(C46=$Q$10,D46=$U$6),A46,"")&amp;" "&amp;IF(AND(C47=$Q$10,D47=$U$6),A47,"")&amp;" "&amp;IF(AND(C48=$Q$10,D48=$U$6),A48,"")&amp;" "&amp;IF(AND(C49=$Q$10,D49=$U$6),A49,"")&amp;" "&amp;IF(AND(C50=$Q$10,D50=$U$6),A50,"")&amp;" "&amp;IF(AND(C51=$Q$10,D51=$U$6),A51,"")&amp;" "&amp;IF(AND(C52=$Q$10,D52=$U$6),A52,"")&amp;" "&amp;IF(AND(C53=$Q$10,D53=$U$6),A53,"")&amp;" "&amp;IF(AND(C54=$Q$10,D54=$U$6),A54,"")&amp;" "&amp;IF(AND(C55=$Q$10,D55=$U$6),A55,"")&amp;" "&amp;IF(AND(C56=$Q$10,D56=$U$6),A56,"")&amp;" "&amp;IF(AND(C57=$Q$10,D57=$U$6),A57,"")&amp;" "&amp;IF(AND(C58=$Q$10,D58=$U$6),A58,"")&amp;" "&amp;IF(AND(C59=$Q$10,D59=$U$6),A59,"")&amp;" "&amp;IF(AND(C60=$Q$10,D60=$U$6),A60,"")&amp;" "&amp;IF(AND(C61=$Q$10,D61=$U$6),A61,"")&amp;" "&amp;IF(AND(C62=$Q$10,D62=$U$6),A62,"")&amp;" "&amp;IF(AND(C63=$Q$10,D63=$U$6),A63,"")&amp;" "&amp;IF(AND(C64=$Q$10,D64=$U$6),A64,"")&amp;" "&amp;IF(AND(C65=$Q$10,D65=$U$6),A65,"")&amp;" "&amp;IF(AND(C66=$Q$10,D66=$U$6),A66,"")&amp;" "&amp;IF(AND(C67=$Q$10,D67=$U$6),A67,"")&amp;" "&amp;IF(AND(C68=$Q$10,D68=$U$6),A68,"")&amp;" "&amp;IF(AND(C69=$Q$10,D69=$U$6),A69,"")&amp;" "&amp;IF(AND(C70=$Q$10,D70=$U$6),A70,"")&amp;" "&amp;IF(AND(C71=$Q$10,D71=$U$6),A71,"")&amp;" "&amp;IF(AND(C72=$Q$10,D72=$U$6),A72,"")&amp;" "&amp;IF(AND(C73=$Q$10,D73=$U$6),A73,"")&amp;" "&amp;IF(AND(C74=$Q$10,D74=$U$6),A74,"")&amp;" "&amp;IF(AND(C75=$Q$10,D75=$U$6),A75,"")</f>
        <v xml:space="preserve">                               R3GCT                          R7GIP           </v>
      </c>
      <c r="M10" s="508" t="str">
        <f>IF(AND(C7=$Q$10,D7=$V$6),A7,"")&amp;" "&amp;IF(AND(C8=$Q$10,D8=$V$6),A8,"")&amp;" "&amp;IF(AND(C9=$Q$10,D9=$V$6),A9,"")&amp;" "&amp;IF(AND(C10=$Q$10,D10=$V$6),A10,"")&amp;" "&amp;IF(AND(C11=$Q$10,D11=$V$6),A11,"")&amp;" "&amp;IF(AND(C12=$Q$10,D12=$V$6),A12,"")&amp;" "&amp;IF(AND(C13=$Q$10,D13=$V$6),A13,"")&amp;" "&amp;IF(AND(C14=$Q$10,D14=$V$6),A14,"")&amp;" "&amp;IF(AND(C15=$Q$10,D15=$V$6),A15,"")&amp;" "&amp;IF(AND(C16=$Q$10,D16=$V$6),A16,"")&amp;" "&amp;IF(AND(C17=$Q$10,D17=$V$6),A17,"")&amp;" "&amp;IF(AND(C18=$Q$10,D18=$V$6),A18,"")&amp;" "&amp;IF(AND(C19=$Q$10,D19=$V$6),A19,"")&amp;" "&amp;IF(AND(C20=$Q$10,D20=$V$6),A20,"")&amp;" "&amp;IF(AND(C21=$Q$10,D21=$V$6),A21,"")&amp;" "&amp;IF(AND(C22=$Q$10,D22=$V$6),A22,"")&amp;" "&amp;IF(AND(C23=$Q$10,D23=$V$6),A23,"")&amp;" "&amp;IF(AND(C24=$Q$10,D24=$V$6),A24,"")&amp;" "&amp;IF(AND(C25=$Q$10,D25=$V$6),A25,"")&amp;" "&amp;IF(AND(C26=$Q$10,D26=$V$6),A26,"")&amp;" "&amp;IF(AND(C27=$Q$10,D27=$V$6),A27,"")&amp;" "&amp;IF(AND(C28=$Q$10,D28=$V$6),A28,"")&amp;" "&amp;IF(AND(C29=$Q$10,D29=$V$6),A29,"")&amp;" "&amp;IF(AND(C30=$Q$10,D30=$V$6),A30,"")&amp;" "&amp;IF(AND(C31=$Q$10,D31=$V$6),A31,"")&amp;" "&amp;IF(AND(C32=$Q$10,D32=$V$6),A32,"")&amp;" "&amp;IF(AND(C33=$Q$10,D33=$V$6),A33,"")&amp;" "&amp;IF(AND(C34=$Q$10,D34=$V$6),A34,"")&amp;" "&amp;IF(AND(C35=$Q$10,D35=$V$6),A35,"")&amp;" "&amp;IF(AND(C36=$Q$10,D36=$V$6),A36,"")&amp;" "&amp;IF(AND(C37=$Q$10,D37=$V$6),A37,"")&amp;" "&amp;IF(AND(C38=$Q$10,D38=$V$6),A38,"")&amp;" "&amp;IF(AND(C39=$Q$10,D39=$V$6),A39,"")&amp;" "&amp;IF(AND(C40=$Q$10,D40=$V$6),A40,"")&amp;" "&amp;IF(AND(C41=$Q$10,D41=$V$6),A41,"")&amp;" "&amp;IF(AND(C42=$Q$10,D42=$V$6),A42,"")&amp;" "&amp;IF(AND(C43=$Q$10,D43=$V$6),A43,"")&amp;" "&amp;IF(AND(C44=$Q$10,D44=$V$6),A44,"")&amp;" "&amp;IF(AND(C45=$Q$10,D45=$V$6),A45,"")&amp;" "&amp;IF(AND(C46=$Q$10,D46=$V$6),A46,"")&amp;" "&amp;IF(AND(C47=$Q$10,D47=$V$6),A47,"")&amp;" "&amp;IF(AND(C48=$Q$10,D48=$V$6),A48,"")&amp;" "&amp;IF(AND(C49=$Q$10,D49=$V$6),A49,"")&amp;" "&amp;IF(AND(C50=$Q$10,D50=$V$6),A50,"")&amp;" "&amp;IF(AND(C51=$Q$10,D51=$V$6),A51,"")&amp;" "&amp;IF(AND(C52=$Q$10,D52=$V$6),A52,"")&amp;" "&amp;IF(AND(C53=$Q$10,D53=$V$6),A53,"")&amp;" "&amp;IF(AND(C54=$Q$10,D54=$V$6),A54,"")&amp;" "&amp;IF(AND(C55=$Q$10,D55=$V$6),A55,"")&amp;" "&amp;IF(AND(C56=$Q$10,D56=$V$6),A56,"")&amp;" "&amp;IF(AND(C57=$Q$10,D57=$V$6),A57,"")&amp;" "&amp;IF(AND(C58=$Q$10,D58=$V$6),A58,"")&amp;" "&amp;IF(AND(C59=$Q$10,D59=$V$6),A59,"")&amp;" "&amp;IF(AND(C60=$Q$10,D60=$V$6),A60,"")&amp;" "&amp;IF(AND(C61=$Q$10,D61=$V$6),A61,"")&amp;" "&amp;IF(AND(C62=$Q$10,D62=$V$6),A62,"")&amp;" "&amp;IF(AND(C63=$Q$10,D63=$V$6),A63,"")&amp;" "&amp;IF(AND(C64=$Q$10,D64=$V$6),A64,"")&amp;" "&amp;IF(AND(C65=$Q$10,D65=$V$6),A65,"")&amp;" "&amp;IF(AND(C66=$Q$10,D66=$V$6),A66,"")&amp;" "&amp;IF(AND(C67=$Q$10,D67=$V$6),A67,"")&amp;" "&amp;IF(AND(C68=$Q$10,D68=$V$6),A68,"")&amp;" "&amp;IF(AND(C69=$Q$10,D69=$V$6),A69,"")&amp;" "&amp;IF(AND(C70=$Q$10,D70=$V$6),A70,"")&amp;" "&amp;IF(AND(C71=$Q$10,D71=$V$6),A71,"")&amp;" "&amp;IF(AND(C72=$Q$10,D72=$V$6),A72,"")&amp;" "&amp;IF(AND(C73=$Q$10,D73=$V$6),A73,"")&amp;" "&amp;IF(AND(C74=$Q$10,D74=$V$6),A74,"")&amp;" "&amp;IF(AND(C75=$Q$10,D75=$V$6),A75,"")</f>
        <v xml:space="preserve">                                                                    </v>
      </c>
      <c r="N10" s="218"/>
      <c r="O10" s="807"/>
      <c r="P10" s="221">
        <v>0.4</v>
      </c>
      <c r="Q10" s="438" t="s">
        <v>665</v>
      </c>
      <c r="R10" s="443" t="s">
        <v>689</v>
      </c>
      <c r="S10" s="442" t="s">
        <v>672</v>
      </c>
      <c r="T10" s="442" t="s">
        <v>672</v>
      </c>
      <c r="U10" s="440" t="s">
        <v>687</v>
      </c>
      <c r="V10" s="441" t="s">
        <v>688</v>
      </c>
      <c r="Y10" s="207"/>
      <c r="Z10" s="207"/>
      <c r="AA10" s="214"/>
      <c r="AB10" s="224"/>
      <c r="AC10" s="225"/>
      <c r="AD10" s="222"/>
      <c r="AE10" s="222"/>
      <c r="AF10" s="222"/>
      <c r="AG10" s="226"/>
      <c r="AH10" s="222"/>
      <c r="AI10" s="214"/>
      <c r="AJ10" s="214"/>
    </row>
    <row r="11" spans="1:36" ht="174" customHeight="1" thickBot="1" x14ac:dyDescent="0.3">
      <c r="A11" s="484" t="str">
        <f>TEXT('3 PROBABIL E IMPACTO INHERENTE'!A11,)</f>
        <v>R5AJ</v>
      </c>
      <c r="B11" s="485" t="str">
        <f>'3 PROBABIL E IMPACTO INHERENTE'!B11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11" s="491" t="str">
        <f>+'3 PROBABIL E IMPACTO INHERENTE'!F11</f>
        <v>Alta</v>
      </c>
      <c r="D11" s="491" t="str">
        <f>+'3 PROBABIL E IMPACTO INHERENTE'!N11</f>
        <v>Leve</v>
      </c>
      <c r="E11" s="481" t="str">
        <f t="shared" si="0"/>
        <v>Moderado</v>
      </c>
      <c r="F11" s="218"/>
      <c r="G11" s="806"/>
      <c r="H11" s="496" t="s">
        <v>660</v>
      </c>
      <c r="I11" s="511" t="str">
        <f>+IF(AND(C7=$Q$11,D7=$R$6),A7,"")&amp;" "&amp;IF(AND(C8=$Q$11,D8=$R$6),A8,"")&amp;" "&amp;IF(AND(C9=$Q$11,D9=$R$6),A9,"")&amp;" "&amp;IF(AND(C10=$Q$11,D10=$R$6),A10,"")&amp;" "&amp;IF(AND(C11=$Q$11,D11=$R$6),A11,"")&amp;" "&amp;IF(AND(C12=$Q$11,D12=$R$6),A12,"")&amp;" "&amp;IF(AND(C13=$Q$11,D13=$R$6),A13,"")&amp;" "&amp;IF(AND(C14=$Q$11,D14=$R$6),A14,"")&amp;" "&amp;IF(AND(C15=$Q$11,D15=$R$6),A15,"")&amp;" "&amp;IF(AND(C16=$Q$11,D16=$R$6),A16,"")&amp;" "&amp;IF(AND(C17=$Q$11,D17=$R$6),A17,"")&amp;" "&amp;IF(AND(C18=$Q$11,D18=$R$6),A18,"")&amp;" "&amp;IF(AND(C19=$Q$11,D19=$R$6),A19,"")&amp;" "&amp;IF(AND(C20=$Q$11,D20=$R$6),A20,"")&amp;" "&amp;IF(AND(C21=$Q$11,D21=$R$6),A21,"")&amp;" "&amp;IF(AND(C22=$Q$11,D22=$R$6),A22,"")&amp;" "&amp;IF(AND(C23=$Q$11,D23=$R$6),A23,"")&amp;" "&amp;IF(AND(C24=$Q$11,D24=$R$6),A24,"")&amp;" "&amp;IF(AND(C25=$Q$11,D25=$R$6),A25,"")&amp;" "&amp;IF(AND(C26=$Q$11,D26=$R$6),A26,"")&amp;" "&amp;IF(AND(C27=$Q$11,D27=$R$6),A27,"")&amp;" "&amp;IF(AND(C28=$Q$11,D28=$R$6),A28,"")&amp;" "&amp;IF(AND(C29=$Q$11,D29=$R$6),A29,"")&amp;" "&amp;IF(AND(C30=$Q$11,D30=$R$6),A30,"")&amp;" "&amp;IF(AND(C31=$Q$11,D31=$R$6),A31,"")&amp;" "&amp;IF(AND(C32=$Q$11,D32=$R$6),A32,"")&amp;" "&amp;IF(AND(C33=$Q$11,D33=$R$6),A33,"")&amp;" "&amp;IF(AND(C34=$Q$11,D34=$R$6),A34,"")&amp;" "&amp;IF(AND(C35=$Q$11,D35=$R$6),A35,"")&amp;" "&amp;IF(AND(C36=$Q$11,D36=$R$6),A36,"")&amp;" "&amp;IF(AND(C37=$Q$11,D37=$R$6),A37,"")&amp;" "&amp;IF(AND(C38=$Q$11,D38=$R$6),A38,"")&amp;" "&amp;IF(AND(C39=$Q$11,D39=$R$6),A39,"")&amp;" "&amp;IF(AND(C40=$Q$11,D40=$R$6),A40,"")&amp;" "&amp;IF(AND(C41=$Q$11,D41=$R$6),A41,"")&amp;" "&amp;IF(AND(C42=$Q$11,D42=$R$6),A42,"")&amp;" "&amp;IF(AND(C43=$Q$11,D43=$R$6),A43,"")&amp;" "&amp;IF(AND(C44=$Q$11,D44=$R$6),A44,"")&amp;" "&amp;IF(AND(C45=$Q$11,D45=$R$6),A45,"")&amp;" "&amp;IF(AND(C46=$Q$11,D46=$R$6),A46,"")&amp;" "&amp;IF(AND(C47=$Q$11,D47=$R$6),A47,"")&amp;" "&amp;IF(AND(C48=$Q$11,D48=$R$6),A48,"")&amp;" "&amp;IF(AND(C49=$Q$11,D49=$R$6),A49,"")&amp;" "&amp;IF(AND(C50=$Q$11,D50=$R$6),A50,"")&amp;" "&amp;IF(AND(C51=$Q$11,D51=$R$6),A51,"")&amp;" "&amp;IF(AND(C52=$Q$11,D52=$R$6),A52,"")&amp;" "&amp;IF(AND(C53=$Q$11,D53=$R$6),A53,"")&amp;" "&amp;IF(AND(C54=$Q$11,D54=$R$6),A54,"")&amp;" "&amp;IF(AND(C55=$Q$11,D55=$R$6),A55,"")&amp;" "&amp;IF(AND(C56=$Q$11,D56=$R$6),A56,"")&amp;" "&amp;IF(AND(C57=$Q$11,D57=$R$6),A57,"")&amp;" "&amp;IF(AND(C58=$Q$11,D58=$R$6),A58,"")&amp;" "&amp;IF(AND(C59=$Q$11,D59=$R$6),A59,"")&amp;" "&amp;IF(AND(C60=$Q$11,D60=$R$6),A60,"")&amp;" "&amp;IF(AND(C61=$Q$11,D61=$R$6),A61,"")&amp;" "&amp;IF(AND(C62=$Q$11,D62=$R$6),A62,"")&amp;" "&amp;IF(AND(C63=$Q$11,D63=$R$6),A63,"")&amp;" "&amp;IF(AND(C64=$Q$11,D64=$R$6),A64,"")&amp;" "&amp;IF(AND(C65=$Q$11,D65=$R$6),A65,"")&amp;" "&amp;IF(AND(C66=$Q$11,D66=$R$6),A66,"")&amp;" "&amp;IF(AND(C67=$Q$11,D67=$R$6),A67,"")&amp;" "&amp;IF(AND(C68=$Q$11,D68=$R$6),A68,"")&amp;" "&amp;IF(AND(C69=$Q$11,D69=$R$6),A69,"")&amp;" "&amp;IF(AND(C70=$Q$11,D70=$R$6),A70,"")&amp;" "&amp;IF(AND(C71=$Q$11,D71=$R$6),A71,"")&amp;" "&amp;IF(AND(C72=$Q$11,D72=$R$6),A72,"")&amp;" "&amp;IF(AND(C73=$Q$11,D73=$R$6),A73,"")&amp;" "&amp;IF(AND(C74=$Q$11,D74=$R$6),A74,"")&amp;" "&amp;IF(AND(C75=$Q$11,D75=$R$6),A75,"")</f>
        <v xml:space="preserve">                                                                    </v>
      </c>
      <c r="J11" s="511" t="str">
        <f>IF(AND(C7=$Q$11,D7=$S$6),A7,"")&amp;" "&amp;IF(AND(C8=$Q$11,D8=$S$6),A8,"")&amp;" "&amp;IF(AND(C9=$Q$11,D9=$S$6),A9,"")&amp;" "&amp;IF(AND(C10=$Q$11,D10=$S$6),A10,"")&amp;" "&amp;IF(AND(C11=$Q$11,D11=$S$6),A11,"")&amp;" "&amp;IF(AND(C12=$Q$11,D12=$S$6),A12,"")&amp;" "&amp;IF(AND(C13=$Q$11,D13=$S$6),A13,"")&amp;" "&amp;IF(AND(C14=$Q$11,D14=$S$6),A14,"")&amp;" "&amp;IF(AND(C15=$Q$11,D15=$S$6),A15,"")&amp;" "&amp;IF(AND(C16=$Q$11,D16=$S$6),A16,"")&amp;" "&amp;IF(AND(C17=$Q$11,D17=$S$6),A17,"")&amp;" "&amp;IF(AND(C18=$Q$11,D18=$S$6),A18,"")&amp;" "&amp;IF(AND(C19=$Q$11,D19=$S$6),A19,"")&amp;" "&amp;IF(AND(C20=$Q$11,D20=$S$6),A20,"")&amp;" "&amp;IF(AND(C21=$Q$11,D21=$S$6),A21,"")&amp;" "&amp;IF(AND(C22=$Q$11,D22=$S$6),A22,"")&amp;" "&amp;IF(AND(C23=$Q$11,D23=$S$6),A23,"")&amp;" "&amp;IF(AND(C24=$Q$11,D24=$S$6),A24,"")&amp;" "&amp;IF(AND(C25=$Q$11,D25=$S$6),A25,"")&amp;" "&amp;IF(AND(C26=$Q$11,D26=$S$6),A26,"")&amp;" "&amp;IF(AND(C27=$Q$11,D27=$S$6),A27,"")&amp;" "&amp;IF(AND(C28=$Q$11,D28=$S$6),A28,"")&amp;" "&amp;IF(AND(C29=$Q$11,D29=$S$6),A29,"")&amp;" "&amp;IF(AND(C30=$Q$11,D30=$S$6),A30,"")&amp;" "&amp;IF(AND(C31=$Q$11,D31=$S$6),A31,"")&amp;" "&amp;IF(AND(C32=$Q$11,D32=$S$6),A32,"")&amp;" "&amp;IF(AND(C33=$Q$11,D33=$S$6),A33,"")&amp;" "&amp;IF(AND(C34=$Q$11,D34=$S$6),A34,"")&amp;" "&amp;IF(AND(C35=$Q$11,D35=$S$6),A35,"")&amp;" "&amp;IF(AND(C36=$Q$11,D36=$S$6),A36,"")&amp;" "&amp;IF(AND(C37=$Q$11,D37=$S$6),A37,"")&amp;" "&amp;IF(AND(C38=$Q$11,D38=$S$6),A38,"")&amp;" "&amp;IF(AND(C39=$Q$11,D39=$S$6),A39,"")&amp;" "&amp;IF(AND(C40=$Q$11,D40=$S$6),A40,"")&amp;" "&amp;IF(AND(C41=$Q$11,D41=$S$6),A41,"")&amp;" "&amp;IF(AND(C42=$Q$11,D42=$S$6),A42,"")&amp;" "&amp;IF(AND(C43=$Q$11,D43=$S$6),A43,"")&amp;" "&amp;IF(AND(C44=$Q$11,D44=$S$6),A44,"")&amp;" "&amp;IF(AND(C45=$Q$11,D45=$S$6),A45,"")&amp;" "&amp;IF(AND(C46=$Q$11,D46=$S$6),A46,"")&amp;" "&amp;IF(AND(C47=$Q$11,D47=$S$6),A47,"")&amp;" "&amp;IF(AND(C48=$Q$11,D48=$S$6),A48,"")&amp;" "&amp;IF(AND(C49=$Q$11,D49=$S$6),A49,"")&amp;" "&amp;IF(AND(C50=$Q$11,D50=$S$6),A50,"")&amp;" "&amp;IF(AND(C51=$Q$11,D51=$S$6),A51,"")&amp;" "&amp;IF(AND(C52=$Q$11,D52=$S$6),A52,"")&amp;" "&amp;IF(AND(C53=$Q$11,D53=$S$6),A53,"")&amp;" "&amp;IF(AND(C54=$Q$11,D54=$S$6),A54,"")&amp;" "&amp;IF(AND(C55=$Q$11,D55=$S$6),A55,"")&amp;" "&amp;IF(AND(C56=$Q$11,D56=$S$6),A56,"")&amp;" "&amp;IF(AND(C57=$Q$11,D57=$S$6),A57,"")&amp;" "&amp;IF(AND(C58=$Q$11,D58=$S$6),A58,"")&amp;" "&amp;IF(AND(C59=$Q$11,D59=$S$6),A59,"")&amp;" "&amp;IF(AND(C60=$Q$11,D60=$S$6),A60,"")&amp;" "&amp;IF(AND(C61=$Q$11,D61=$S$6),A61,"")&amp;" "&amp;IF(AND(C62=$Q$11,D62=$S$6),A62,"")&amp;" "&amp;IF(AND(C63=$Q$11,D63=$S$6),A63,"")&amp;" "&amp;IF(AND(C64=$Q$11,D64=$S$6),A64,"")&amp;" "&amp;IF(AND(C65=$Q$11,D65=$S$6),A65,"")&amp;" "&amp;IF(AND(C66=$Q$11,D66=$S$6),A66,"")&amp;" "&amp;IF(AND(C67=$Q$11,D67=$S$6),A67,"")&amp;" "&amp;IF(AND(C68=$Q$11,D68=$S$6),A68,"")&amp;" "&amp;IF(AND(C69=$Q$11,D69=$S$6),A69,"")&amp;" "&amp;IF(AND(C70=$Q$11,D70=$S$6),A70,"")&amp;" "&amp;IF(AND(C71=$Q$11,D71=$S$6),A71,"")&amp;" "&amp;IF(AND(C72=$Q$11,D72=$S$6),A72,"")&amp;" "&amp;IF(AND(C73=$Q$11,D73=$S$6),A73,"")&amp;" "&amp;IF(AND(C74=$Q$11,D74=$S$6),A74,"")&amp;" "&amp;IF(AND(C75=$Q$11,D75=$S$6),A75,"")</f>
        <v xml:space="preserve">                                                                    </v>
      </c>
      <c r="K11" s="512" t="str">
        <f>IF(AND(C7=$Q$11,D7=$T$6),A7,"")&amp;" "&amp;IF(AND(C8=$Q$11,D8=$T$6),A8,"")&amp;" "&amp;IF(AND(C9=$Q$11,D9=$T$6),A9,"")&amp;" "&amp;IF(AND(C10=$Q$11,D10=$T$6),A10,"")&amp;" "&amp;IF(AND(C11=$Q$11,D11=$T$6),A11,"")&amp;" "&amp;IF(AND(C12=$Q$11,D12=$T$6),A12,"")&amp;" "&amp;IF(AND(C13=$Q$11,D13=$T$6),A13,"")&amp;" "&amp;IF(AND(C14=$Q$11,D14=$T$6),A14,"")&amp;" "&amp;IF(AND(C15=$Q$11,D15=$T$6),A15,"")&amp;" "&amp;IF(AND(C16=$Q$11,D16=$T$6),A16,"")&amp;" "&amp;IF(AND(C17=$Q$11,D17=$T$6),A17,"")&amp;" "&amp;IF(AND(C18=$Q$11,D18=$T$6),A18,"")&amp;" "&amp;IF(AND(C19=$Q$11,D19=$T$6),A19,"")&amp;" "&amp;IF(AND(C20=$Q$11,D20=$T$6),A20,"")&amp;" "&amp;IF(AND(C21=$Q$11,D21=$T$6),A21,"")&amp;" "&amp;IF(AND(C22=$Q$11,D22=$T$6),A22,"")&amp;" "&amp;IF(AND(C23=$Q$11,D23=$T$6),A23,"")&amp;" "&amp;IF(AND(C24=$Q$11,D24=$T$6),A24,"")&amp;" "&amp;IF(AND(C25=$Q$11,D25=$T$6),A25,"")&amp;" "&amp;IF(AND(C26=$Q$11,D26=$T$6),A26,"")&amp;" "&amp;IF(AND(C27=$Q$11,D27=$T$6),A27,"")&amp;" "&amp;IF(AND(C28=$Q$11,D28=$T$6),A28,"")&amp;" "&amp;IF(AND(C29=$Q$11,D29=$T$6),A29,"")&amp;" "&amp;IF(AND(C30=$Q$11,D30=$T$6),A30,"")&amp;" "&amp;IF(AND(C31=$Q$11,D31=$T$6),A31,"")&amp;" "&amp;IF(AND(C32=$Q$11,D32=$T$6),A32,"")&amp;" "&amp;IF(AND(C33=$Q$11,D33=$T$6),A33,"")&amp;" "&amp;IF(AND(C34=$Q$11,D34=$T$6),A34,"")&amp;" "&amp;IF(AND(C35=$Q$11,D35=$T$6),A35,"")&amp;" "&amp;IF(AND(C36=$Q$11,D36=$T$6),A36,"")&amp;" "&amp;IF(AND(C37=$Q$11,D37=$T$6),A37,"")&amp;" "&amp;IF(AND(C38=$Q$11,D38=$T$6),A38,"")&amp;" "&amp;IF(AND(C39=$Q$11,D39=$T$6),A39,"")&amp;" "&amp;IF(AND(C40=$Q$11,D40=$T$6),A40,"")&amp;" "&amp;IF(AND(C41=$Q$11,D41=$T$6),A41,"")&amp;" "&amp;IF(AND(C42=$Q$11,D42=$T$6),A42,"")&amp;" "&amp;IF(AND(C43=$Q$11,D43=$T$6),A43,"")&amp;" "&amp;IF(AND(C44=$Q$11,D44=$T$6),A44,"")&amp;" "&amp;IF(AND(C45=$Q$11,D45=$T$6),A45,"")&amp;" "&amp;IF(AND(C46=$Q$11,D46=$T$6),A46,"")&amp;" "&amp;IF(AND(C47=$Q$11,D47=$T$6),A47,"")&amp;" "&amp;IF(AND(C48=$Q$11,D48=$T$6),A48,"")&amp;" "&amp;IF(AND(C49=$Q$11,D49=$T$6),A49,"")&amp;" "&amp;IF(AND(C50=$Q$11,D50=$T$6),A50,"")&amp;" "&amp;IF(AND(C51=$Q$11,D51=$T$6),A51,"")&amp;" "&amp;IF(AND(C52=$Q$11,D52=$T$6),A52,"")&amp;" "&amp;IF(AND(C53=$Q$11,D53=$T$6),A53,"")&amp;" "&amp;IF(AND(C54=$Q$11,D54=$T$6),A54,"")&amp;" "&amp;IF(AND(C55=$Q$11,D55=$T$6),A55,"")&amp;" "&amp;IF(AND(C56=$Q$11,D56=$T$6),A56,"")&amp;" "&amp;IF(AND(C57=$Q$11,D57=$T$6),A57,"")&amp;" "&amp;IF(AND(C58=$Q$11,D58=$T$6),A58,"")&amp;" "&amp;IF(AND(C59=$Q$11,D59=$T$6),A59,"")&amp;" "&amp;IF(AND(C60=$Q$11,D60=$T$6),A60,"")&amp;" "&amp;IF(AND(C61=$Q$11,D61=$T$6),A61,"")&amp;" "&amp;IF(AND(C62=$Q$11,D62=$T$6),A62,"")&amp;" "&amp;IF(AND(C63=$Q$11,D63=$T$6),A63,"")&amp;" "&amp;IF(AND(C64=$Q$11,D64=$T$6),A64,"")&amp;" "&amp;IF(AND(C65=$Q$11,D65=$T$6),A65,"")&amp;" "&amp;IF(AND(C66=$Q$11,D66=$T$6),A66,"")&amp;" "&amp;IF(AND(C67=$Q$11,D67=$T$6),A67,"")&amp;" "&amp;IF(AND(C68=$Q$11,D68=$T$6),A68,"")&amp;" "&amp;IF(AND(C69=$Q$11,D69=$T$6),A69,"")&amp;" "&amp;IF(AND(C70=$Q$11,D70=$T$6),A70,"")&amp;" "&amp;IF(AND(C71=$Q$11,D71=$T$6),A71,"")&amp;" "&amp;IF(AND(C72=$Q$11,D72=$T$6),A72,"")&amp;" "&amp;IF(AND(C73=$Q$11,D73=$T$6),A73,"")&amp;" "&amp;IF(AND(C74=$Q$11,D74=$T$6),A74,"")&amp;" "&amp;IF(AND(C75=$Q$11,D75=$T$6),A75,"")</f>
        <v xml:space="preserve">            R3FI                             R4GH                          R2GTS </v>
      </c>
      <c r="L11" s="513" t="str">
        <f>IF(AND(C7=$Q$11,D7=$U$6),A7,"")&amp;" "&amp;IF(AND(C8=$Q$11,D8=$U$6),A8,"")&amp;" "&amp;IF(AND(C9=$Q$11,D9=$U$6),A9,"")&amp;" "&amp;IF(AND(C10=$Q$11,D10=$U$6),A10,"")&amp;" "&amp;IF(AND(C11=$Q$11,D11=$U$6),A11,"")&amp;" "&amp;IF(AND(C12=$Q$11,D12=$U$6),A12,"")&amp;" "&amp;IF(AND(C13=$Q$11,D13=$U$6),A13,"")&amp;" "&amp;IF(AND(C14=$Q$11,D14=$U$6),A14,"")&amp;" "&amp;IF(AND(C15=$Q$11,D15=$U$6),A15,"")&amp;" "&amp;IF(AND(C16=$Q$11,D16=$U$6),A16,"")&amp;" "&amp;IF(AND(C17=$Q$11,D17=$U$6),A17,"")&amp;" "&amp;IF(AND(C18=$Q$11,D18=$U$6),A18,"")&amp;" "&amp;IF(AND(C19=$Q$11,D19=$U$6),A19,"")&amp;" "&amp;IF(AND(C20=$Q$11,D20=$U$6),A20,"")&amp;" "&amp;IF(AND(C21=$Q$11,D21=$U$6),A21,"")&amp;" "&amp;IF(AND(C22=$Q$11,D22=$U$6),A22,"")&amp;" "&amp;IF(AND(C23=$Q$11,D23=$U$6),A23,"")&amp;" "&amp;IF(AND(C24=$Q$11,D24=$U$6),A24,"")&amp;" "&amp;IF(AND(C25=$Q$11,D25=$U$6),A25,"")&amp;" "&amp;IF(AND(C26=$Q$11,D26=$U$6),A26,"")&amp;" "&amp;IF(AND(C27=$Q$11,D27=$U$6),A27,"")&amp;" "&amp;IF(AND(C28=$Q$11,D28=$U$6),A28,"")&amp;" "&amp;IF(AND(C29=$Q$11,D29=$U$6),A29,"")&amp;" "&amp;IF(AND(C30=$Q$11,D30=$U$6),A30,"")&amp;" "&amp;IF(AND(C31=$Q$11,D31=$U$6),A31,"")&amp;" "&amp;IF(AND(C32=$Q$11,D32=$U$6),A32,"")&amp;" "&amp;IF(AND(C33=$Q$11,D33=$U$6),A33,"")&amp;" "&amp;IF(AND(C34=$Q$11,D34=$U$6),A34,"")&amp;" "&amp;IF(AND(C35=$Q$11,D35=$U$6),A35,"")&amp;" "&amp;IF(AND(C36=$Q$11,D36=$U$6),A36,"")&amp;" "&amp;IF(AND(C37=$Q$11,D37=$U$6),A37,"")&amp;" "&amp;IF(AND(C38=$Q$11,D38=$U$6),A38,"")&amp;" "&amp;IF(AND(C39=$Q$11,D39=$U$6),A39,"")&amp;" "&amp;IF(AND(C40=$Q$11,D40=$U$6),A40,"")&amp;" "&amp;IF(AND(C41=$Q$11,D41=$U$6),A41,"")&amp;" "&amp;IF(AND(C42=$Q$11,D42=$U$6),A42,"")&amp;" "&amp;IF(AND(C43=$Q$11,D43=$U$6),A43,"")&amp;" "&amp;IF(AND(C44=$Q$11,D44=$U$6),A44,"")&amp;" "&amp;IF(AND(C45=$Q$11,D45=$U$6),A45,"")&amp;" "&amp;IF(AND(C46=$Q$11,D46=$U$6),A46,"")&amp;" "&amp;IF(AND(C47=$Q$11,D47=$U$6),A47,"")&amp;" "&amp;IF(AND(C48=$Q$11,D48=$U$6),A48,"")&amp;" "&amp;IF(AND(C49=$Q$11,D49=$U$6),A49,"")&amp;" "&amp;IF(AND(C50=$Q$11,D50=$U$6),A50,"")&amp;" "&amp;IF(AND(C51=$Q$11,D51=$U$6),A51,"")&amp;" "&amp;IF(AND(C52=$Q$11,D52=$U$6),A52,"")&amp;" "&amp;IF(AND(C53=$Q$11,D53=$U$6),A53,"")&amp;" "&amp;IF(AND(C54=$Q$11,D54=$U$6),A54,"")&amp;" "&amp;IF(AND(C55=$Q$11,D55=$U$6),A55,"")&amp;" "&amp;IF(AND(C56=$Q$11,D56=$U$6),A56,"")&amp;" "&amp;IF(AND(C57=$Q$11,D57=$U$6),A57,"")&amp;" "&amp;IF(AND(C58=$Q$11,D58=$U$6),A58,"")&amp;" "&amp;IF(AND(C59=$Q$11,D59=$U$6),A59,"")&amp;" "&amp;IF(AND(C60=$Q$11,D60=$U$6),A60,"")&amp;" "&amp;IF(AND(C61=$Q$11,D61=$U$6),A61,"")&amp;" "&amp;IF(AND(C62=$Q$11,D62=$U$6),A62,"")&amp;" "&amp;IF(AND(C63=$Q$11,D63=$U$6),A63,"")&amp;" "&amp;IF(AND(C64=$Q$11,D64=$U$6),A64,"")&amp;" "&amp;IF(AND(C65=$Q$11,D65=$U$6),A65,"")&amp;" "&amp;IF(AND(C66=$Q$11,D66=$U$6),A66,"")&amp;" "&amp;IF(AND(C67=$Q$11,D67=$U$6),A67,"")&amp;" "&amp;IF(AND(C68=$Q$11,D68=$U$6),A68,"")&amp;" "&amp;IF(AND(C69=$Q$11,D69=$U$6),A69,"")&amp;" "&amp;IF(AND(C70=$Q$11,D70=$U$6),A70,"")&amp;" "&amp;IF(AND(C71=$Q$11,D71=$U$6),A71,"")&amp;" "&amp;IF(AND(C72=$Q$11,D72=$U$6),A72,"")&amp;" "&amp;IF(AND(C73=$Q$11,D73=$U$6),A73,"")&amp;" "&amp;IF(AND(C74=$Q$11,D74=$U$6),A74,"")&amp;" "&amp;IF(AND(C75=$Q$11,D75=$U$6),A75,"")</f>
        <v xml:space="preserve">           R2FI                                                         </v>
      </c>
      <c r="M11" s="514" t="str">
        <f>IF(AND(C7=$Q$11,D7=$V$6),A7,"")&amp;" "&amp;IF(AND(C8=$Q$11,D8=$V$6),A8,"")&amp;" "&amp;IF(AND(C9=$Q$11,D9=$V$6),A9,"")&amp;" "&amp;IF(AND(C10=$Q$11,D10=$V$6),A10,"")&amp;" "&amp;IF(AND(C11=$Q$11,D11=$V$6),A11,"")&amp;" "&amp;IF(AND(C12=$Q$11,D12=$V$6),A12,"")&amp;" "&amp;IF(AND(C13=$Q$11,D13=$V$6),A13,"")&amp;" "&amp;IF(AND(C14=$Q$11,D14=$V$6),A14,"")&amp;" "&amp;IF(AND(C15=$Q$11,D15=$V$6),A15,"")&amp;" "&amp;IF(AND(C16=$Q$11,D16=$V$6),A16,"")&amp;" "&amp;IF(AND(C17=$Q$11,D17=$V$6),A17,"")&amp;" "&amp;IF(AND(C18=$Q$11,D18=$V$6),A18,"")&amp;" "&amp;IF(AND(C19=$Q$11,D19=$V$6),A19,"")&amp;" "&amp;IF(AND(C20=$Q$11,D20=$V$6),A20,"")&amp;" "&amp;IF(AND(C21=$Q$11,D21=$V$6),A21,"")&amp;" "&amp;IF(AND(C22=$Q$11,D22=$V$6),A22,"")&amp;" "&amp;IF(AND(C23=$Q$11,D23=$V$6),A23,"")&amp;" "&amp;IF(AND(C24=$Q$11,D24=$V$6),A24,"")&amp;" "&amp;IF(AND(C25=$Q$11,D25=$V$6),A25,"")&amp;" "&amp;IF(AND(C26=$Q$11,D26=$V$6),A26,"")&amp;" "&amp;IF(AND(C27=$Q$11,D27=$V$6),A27,"")&amp;" "&amp;IF(AND(C28=$Q$11,D28=$V$6),A28,"")&amp;" "&amp;IF(AND(C29=$Q$11,D29=$V$6),A29,"")&amp;" "&amp;IF(AND(C30=$Q$11,D30=$V$6),A30,"")&amp;" "&amp;IF(AND(C31=$Q$11,D31=$V$6),A31,"")&amp;" "&amp;IF(AND(C32=$Q$11,D32=$V$6),A32,"")&amp;" "&amp;IF(AND(C33=$Q$11,D33=$V$6),A33,"")&amp;" "&amp;IF(AND(C34=$Q$11,D34=$V$6),A34,"")&amp;" "&amp;IF(AND(C35=$Q$11,D35=$V$6),A35,"")&amp;" "&amp;IF(AND(C36=$Q$11,D36=$V$6),A36,"")&amp;" "&amp;IF(AND(C37=$Q$11,D37=$V$6),A37,"")&amp;" "&amp;IF(AND(C38=$Q$11,D38=$V$6),A38,"")&amp;" "&amp;IF(AND(C39=$Q$11,D39=$V$6),A39,"")&amp;" "&amp;IF(AND(C40=$Q$11,D40=$V$6),A40,"")&amp;" "&amp;IF(AND(C41=$Q$11,D41=$V$6),A41,"")&amp;" "&amp;IF(AND(C42=$Q$11,D42=$V$6),A42,"")&amp;" "&amp;IF(AND(C43=$Q$11,D43=$V$6),A43,"")&amp;" "&amp;IF(AND(C44=$Q$11,D44=$V$6),A44,"")&amp;" "&amp;IF(AND(C45=$Q$11,D45=$V$6),A45,"")&amp;" "&amp;IF(AND(C46=$Q$11,D46=$V$6),A46,"")&amp;" "&amp;IF(AND(C47=$Q$11,D47=$V$6),A47,"")&amp;" "&amp;IF(AND(C48=$Q$11,D48=$V$6),A48,"")&amp;" "&amp;IF(AND(C49=$Q$11,D49=$V$6),A49,"")&amp;" "&amp;IF(AND(C50=$Q$11,D50=$V$6),A50,"")&amp;" "&amp;IF(AND(C51=$Q$11,D51=$V$6),A51,"")&amp;" "&amp;IF(AND(C52=$Q$11,D52=$V$6),A52,"")&amp;" "&amp;IF(AND(C53=$Q$11,D53=$V$6),A53,"")&amp;" "&amp;IF(AND(C54=$Q$11,D54=$V$6),A54,"")&amp;" "&amp;IF(AND(C55=$Q$11,D55=$V$6),A55,"")&amp;" "&amp;IF(AND(C56=$Q$11,D56=$V$6),A56,"")&amp;" "&amp;IF(AND(C57=$Q$11,D57=$V$6),A57,"")&amp;" "&amp;IF(AND(C58=$Q$11,D58=$V$6),A58,"")&amp;" "&amp;IF(AND(C59=$Q$11,D59=$V$6),A59,"")&amp;" "&amp;IF(AND(C60=$Q$11,D60=$V$6),A60,"")&amp;" "&amp;IF(AND(C61=$Q$11,D61=$V$6),A61,"")&amp;" "&amp;IF(AND(C62=$Q$11,D62=$V$6),A62,"")&amp;" "&amp;IF(AND(C63=$Q$11,D63=$V$6),A63,"")&amp;" "&amp;IF(AND(C64=$Q$11,D64=$V$6),A64,"")&amp;" "&amp;IF(AND(C65=$Q$11,D65=$V$6),A65,"")&amp;" "&amp;IF(AND(C66=$Q$11,D66=$V$6),A66,"")&amp;" "&amp;IF(AND(C67=$Q$11,D67=$V$6),A67,"")&amp;" "&amp;IF(AND(C68=$Q$11,D68=$V$6),A68,"")&amp;" "&amp;IF(AND(C69=$Q$11,D69=$V$6),A69,"")&amp;" "&amp;IF(AND(C70=$Q$11,D70=$V$6),A70,"")&amp;" "&amp;IF(AND(C71=$Q$11,D71=$V$6),A71,"")&amp;" "&amp;IF(AND(C72=$Q$11,D72=$V$6),A72,"")&amp;" "&amp;IF(AND(C73=$Q$11,D73=$V$6),A73,"")&amp;" "&amp;IF(AND(C74=$Q$11,D74=$V$6),A74,"")&amp;" "&amp;IF(AND(C75=$Q$11,D75=$V$6),A75,"")</f>
        <v xml:space="preserve">                                                                    </v>
      </c>
      <c r="N11" s="218"/>
      <c r="O11" s="808"/>
      <c r="P11" s="233">
        <v>0.2</v>
      </c>
      <c r="Q11" s="444" t="s">
        <v>660</v>
      </c>
      <c r="R11" s="445" t="s">
        <v>689</v>
      </c>
      <c r="S11" s="445" t="s">
        <v>689</v>
      </c>
      <c r="T11" s="446" t="s">
        <v>672</v>
      </c>
      <c r="U11" s="447" t="s">
        <v>687</v>
      </c>
      <c r="V11" s="448" t="s">
        <v>688</v>
      </c>
      <c r="Y11" s="207"/>
      <c r="Z11" s="207"/>
      <c r="AA11" s="214"/>
      <c r="AB11" s="224"/>
      <c r="AC11" s="225"/>
      <c r="AD11" s="222"/>
      <c r="AE11" s="222"/>
      <c r="AF11" s="222"/>
      <c r="AG11" s="234"/>
      <c r="AH11" s="222"/>
      <c r="AI11" s="214"/>
      <c r="AJ11" s="214"/>
    </row>
    <row r="12" spans="1:36" ht="174" customHeight="1" x14ac:dyDescent="0.25">
      <c r="A12" s="484" t="str">
        <f>TEXT('3 PROBABIL E IMPACTO INHERENTE'!A12,)</f>
        <v>R6AJ</v>
      </c>
      <c r="B12" s="485" t="str">
        <f>'3 PROBABIL E IMPACTO INHERENTE'!B12</f>
        <v>Posibilidad de afectación reputacional por una queja de un grupo de valor debido a fallas en la calidad en la prestación del servicio  de atención en el programa Distrital de Justicia Juvenil Restaurativa</v>
      </c>
      <c r="C12" s="491" t="str">
        <f>+'3 PROBABIL E IMPACTO INHERENTE'!F12</f>
        <v>Muy Alta</v>
      </c>
      <c r="D12" s="491" t="str">
        <f>+'3 PROBABIL E IMPACTO INHERENTE'!N12</f>
        <v>Mayor</v>
      </c>
      <c r="E12" s="481" t="str">
        <f t="shared" si="0"/>
        <v>Alto</v>
      </c>
      <c r="F12" s="218"/>
      <c r="G12" s="218"/>
      <c r="H12" s="218"/>
      <c r="N12" s="218"/>
      <c r="V12" s="343"/>
      <c r="Y12" s="207"/>
      <c r="Z12" s="207"/>
      <c r="AA12" s="214"/>
      <c r="AB12" s="224"/>
      <c r="AC12" s="225"/>
      <c r="AD12" s="222"/>
      <c r="AE12" s="222"/>
      <c r="AF12" s="222"/>
      <c r="AG12" s="222"/>
      <c r="AH12" s="222"/>
      <c r="AI12" s="214"/>
      <c r="AJ12" s="214"/>
    </row>
    <row r="13" spans="1:36" ht="174" customHeight="1" x14ac:dyDescent="0.25">
      <c r="A13" s="484" t="str">
        <f>TEXT('3 PROBABIL E IMPACTO INHERENTE'!A13,)</f>
        <v>R1AR</v>
      </c>
      <c r="B13" s="485" t="str">
        <f>'3 PROBABIL E IMPACTO INHERENTE'!B13</f>
        <v>Posibilidad de afectación reputacional por sanciones de entes de control  debido a responder PQRSDF fuera de los tiempos de ley</v>
      </c>
      <c r="C13" s="491" t="str">
        <f>+'3 PROBABIL E IMPACTO INHERENTE'!F13</f>
        <v>Muy Alta</v>
      </c>
      <c r="D13" s="491" t="str">
        <f>+'3 PROBABIL E IMPACTO INHERENTE'!N13</f>
        <v>Mayor</v>
      </c>
      <c r="E13" s="481" t="str">
        <f t="shared" si="0"/>
        <v>Alto</v>
      </c>
      <c r="F13" s="218"/>
      <c r="G13" s="218"/>
      <c r="H13" s="209" t="s">
        <v>690</v>
      </c>
      <c r="J13" s="449"/>
      <c r="K13" s="449"/>
      <c r="L13" s="449"/>
      <c r="M13" s="449"/>
      <c r="N13" s="207"/>
      <c r="O13" s="207"/>
      <c r="P13" s="207"/>
      <c r="Q13" s="214"/>
      <c r="R13" s="224"/>
      <c r="S13" s="214"/>
      <c r="T13" s="225"/>
      <c r="U13" s="225"/>
      <c r="V13" s="344"/>
      <c r="W13" s="225"/>
      <c r="X13" s="225"/>
      <c r="Y13" s="214"/>
      <c r="Z13" s="214"/>
      <c r="AD13" s="204"/>
      <c r="AE13" s="204"/>
      <c r="AF13" s="204"/>
      <c r="AG13" s="204"/>
      <c r="AH13" s="204"/>
    </row>
    <row r="14" spans="1:36" ht="174" customHeight="1" x14ac:dyDescent="0.25">
      <c r="A14" s="484" t="str">
        <f>TEXT('3 PROBABIL E IMPACTO INHERENTE'!A14,)</f>
        <v>R2AR</v>
      </c>
      <c r="B14" s="485" t="str">
        <f>'3 PROBABIL E IMPACTO INHERENTE'!B14</f>
        <v>Posibilidad de afectación reputacional por sanciones de entes de control  debido a publicación extemporánea de informes de PQRSDF en la pagina web de la entidad</v>
      </c>
      <c r="C14" s="491" t="str">
        <f>+'3 PROBABIL E IMPACTO INHERENTE'!F14</f>
        <v>Baja</v>
      </c>
      <c r="D14" s="491" t="str">
        <f>+'3 PROBABIL E IMPACTO INHERENTE'!N14</f>
        <v>Moderado</v>
      </c>
      <c r="E14" s="481" t="str">
        <f t="shared" si="0"/>
        <v>Moderado</v>
      </c>
      <c r="F14" s="218"/>
      <c r="G14" s="218"/>
      <c r="H14" s="235" t="s">
        <v>688</v>
      </c>
      <c r="J14" s="449"/>
      <c r="K14" s="449"/>
      <c r="L14" s="449"/>
      <c r="M14" s="449"/>
      <c r="N14" s="207"/>
      <c r="O14" s="207"/>
      <c r="P14" s="207"/>
      <c r="Q14" s="214"/>
      <c r="R14" s="214"/>
      <c r="S14" s="214"/>
      <c r="T14" s="222"/>
      <c r="U14" s="222"/>
      <c r="V14" s="345"/>
      <c r="W14" s="222"/>
      <c r="X14" s="222"/>
      <c r="Y14" s="214"/>
      <c r="Z14" s="214"/>
      <c r="AD14" s="204"/>
      <c r="AE14" s="204"/>
      <c r="AF14" s="204"/>
      <c r="AG14" s="204"/>
      <c r="AH14" s="204"/>
    </row>
    <row r="15" spans="1:36" ht="174" customHeight="1" x14ac:dyDescent="0.25">
      <c r="A15" s="484" t="str">
        <f>TEXT('3 PROBABIL E IMPACTO INHERENTE'!A15,)</f>
        <v>R1CID</v>
      </c>
      <c r="B15" s="485" t="str">
        <f>'3 PROBABIL E IMPACTO INHERENTE'!B15</f>
        <v>Posibilidad de afectación reputacional y económica por demandas de parte de los particulares o vencimiento de los términos debido a procesos disciplinarios desarrollados y fallados sin cumplir con los parámetros de ley.</v>
      </c>
      <c r="C15" s="491" t="str">
        <f>+'3 PROBABIL E IMPACTO INHERENTE'!F15</f>
        <v>Alta</v>
      </c>
      <c r="D15" s="491" t="str">
        <f>+'3 PROBABIL E IMPACTO INHERENTE'!N15</f>
        <v>Menor</v>
      </c>
      <c r="E15" s="481" t="str">
        <f t="shared" si="0"/>
        <v>Moderado</v>
      </c>
      <c r="F15" s="218"/>
      <c r="G15" s="218"/>
      <c r="H15" s="219" t="s">
        <v>687</v>
      </c>
      <c r="I15" s="449"/>
      <c r="J15" s="449"/>
      <c r="K15" s="449"/>
      <c r="L15" s="449"/>
      <c r="M15" s="449"/>
      <c r="N15" s="207"/>
      <c r="O15" s="207"/>
      <c r="P15" s="207"/>
      <c r="Q15" s="214"/>
      <c r="R15" s="214"/>
      <c r="S15" s="214"/>
      <c r="T15" s="222"/>
      <c r="U15" s="222"/>
      <c r="V15" s="345"/>
      <c r="W15" s="222"/>
      <c r="X15" s="222"/>
      <c r="Y15" s="214"/>
      <c r="Z15" s="214"/>
      <c r="AD15" s="204"/>
      <c r="AE15" s="204"/>
      <c r="AF15" s="204"/>
      <c r="AG15" s="204"/>
      <c r="AH15" s="204"/>
    </row>
    <row r="16" spans="1:36" ht="174" customHeight="1" x14ac:dyDescent="0.25">
      <c r="A16" s="484" t="str">
        <f>TEXT('3 PROBABIL E IMPACTO INHERENTE'!A16,)</f>
        <v>R1DE</v>
      </c>
      <c r="B16" s="485" t="str">
        <f>'3 PROBABIL E IMPACTO INHERENTE'!B16</f>
        <v>Posibilidad de afectación reputacional por sanciones de entes de control y/o quejas de un grupo de valor  debido a otorgar visto bueno a solicitudes de Certificado de Disponibilidad Presupuestal - CDP de los proyectos de inversion sin el lleno de requisitos</v>
      </c>
      <c r="C16" s="491" t="str">
        <f>+'3 PROBABIL E IMPACTO INHERENTE'!F16</f>
        <v>Media</v>
      </c>
      <c r="D16" s="491" t="str">
        <f>+'3 PROBABIL E IMPACTO INHERENTE'!N16</f>
        <v>Moderado</v>
      </c>
      <c r="E16" s="481" t="str">
        <f t="shared" si="0"/>
        <v>Moderado</v>
      </c>
      <c r="F16" s="218"/>
      <c r="G16" s="218"/>
      <c r="H16" s="223" t="s">
        <v>672</v>
      </c>
      <c r="I16" s="450"/>
      <c r="J16" s="450"/>
      <c r="K16" s="450"/>
      <c r="L16" s="450"/>
      <c r="M16" s="450"/>
      <c r="N16" s="236"/>
      <c r="O16" s="236"/>
      <c r="P16" s="236"/>
      <c r="Q16" s="214"/>
      <c r="R16" s="214"/>
      <c r="S16" s="237"/>
      <c r="T16" s="237"/>
      <c r="U16" s="237"/>
      <c r="V16" s="346"/>
      <c r="W16" s="237"/>
      <c r="X16" s="237"/>
      <c r="Y16" s="214"/>
      <c r="Z16" s="214"/>
      <c r="AD16" s="204"/>
      <c r="AE16" s="204"/>
      <c r="AF16" s="204"/>
      <c r="AG16" s="204"/>
      <c r="AH16" s="204"/>
    </row>
    <row r="17" spans="1:36" ht="174" customHeight="1" x14ac:dyDescent="0.25">
      <c r="A17" s="484" t="str">
        <f>TEXT('3 PROBABIL E IMPACTO INHERENTE'!A17,)</f>
        <v>R2DE</v>
      </c>
      <c r="B17" s="485" t="str">
        <f>'3 PROBABIL E IMPACTO INHERENTE'!B17</f>
        <v>Posibilidad de afectación reputacional por sanciones de entes de control debido a falencias en la Calidad de la información  sobre la ejecucion de los proyectos de inversion.</v>
      </c>
      <c r="C17" s="491" t="str">
        <f>+'3 PROBABIL E IMPACTO INHERENTE'!F17</f>
        <v>Media</v>
      </c>
      <c r="D17" s="491" t="str">
        <f>+'3 PROBABIL E IMPACTO INHERENTE'!N17</f>
        <v>Moderado</v>
      </c>
      <c r="E17" s="481" t="str">
        <f t="shared" si="0"/>
        <v>Moderado</v>
      </c>
      <c r="F17" s="218"/>
      <c r="G17" s="218"/>
      <c r="H17" s="227" t="s">
        <v>689</v>
      </c>
      <c r="N17" s="204"/>
      <c r="O17" s="236"/>
      <c r="P17" s="236"/>
      <c r="Q17" s="214"/>
      <c r="R17" s="214"/>
      <c r="S17" s="214"/>
      <c r="T17" s="222"/>
      <c r="U17" s="222"/>
      <c r="V17" s="345"/>
      <c r="W17" s="222"/>
      <c r="X17" s="222"/>
      <c r="Y17" s="214"/>
      <c r="Z17" s="214"/>
      <c r="AD17" s="204"/>
      <c r="AE17" s="204"/>
      <c r="AF17" s="204"/>
      <c r="AG17" s="204"/>
      <c r="AH17" s="204"/>
    </row>
    <row r="18" spans="1:36" ht="174" customHeight="1" x14ac:dyDescent="0.25">
      <c r="A18" s="484" t="str">
        <f>TEXT('3 PROBABIL E IMPACTO INHERENTE'!A18,)</f>
        <v>R2FI</v>
      </c>
      <c r="B18" s="485" t="str">
        <f>'3 PROBABIL E IMPACTO INHERENTE'!B18</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18" s="491" t="str">
        <f>+'3 PROBABIL E IMPACTO INHERENTE'!F18</f>
        <v>Muy Baja</v>
      </c>
      <c r="D18" s="491" t="str">
        <f>+'3 PROBABIL E IMPACTO INHERENTE'!N18</f>
        <v>Mayor</v>
      </c>
      <c r="E18" s="481" t="str">
        <f t="shared" si="0"/>
        <v>Alto</v>
      </c>
      <c r="F18" s="218"/>
      <c r="G18" s="218"/>
      <c r="H18" s="218"/>
      <c r="N18" s="218"/>
      <c r="O18" s="239"/>
      <c r="P18" s="239"/>
      <c r="Q18" s="236"/>
      <c r="V18" s="343"/>
      <c r="Y18" s="236"/>
      <c r="Z18" s="236"/>
      <c r="AA18" s="214"/>
      <c r="AB18" s="214"/>
      <c r="AC18" s="214"/>
      <c r="AD18" s="222"/>
      <c r="AE18" s="222"/>
      <c r="AF18" s="222"/>
      <c r="AG18" s="222"/>
      <c r="AH18" s="222"/>
      <c r="AI18" s="214"/>
      <c r="AJ18" s="214"/>
    </row>
    <row r="19" spans="1:36" ht="174" customHeight="1" x14ac:dyDescent="0.25">
      <c r="A19" s="484" t="str">
        <f>TEXT('3 PROBABIL E IMPACTO INHERENTE'!A19,)</f>
        <v>R3FI</v>
      </c>
      <c r="B19" s="485" t="str">
        <f>'3 PROBABIL E IMPACTO INHERENTE'!B19</f>
        <v xml:space="preserve">Posibilidad de afectación reputacional por queja de un grupo de valor debido a fallas en la formulacion de planes institucionales en materia de MIPG </v>
      </c>
      <c r="C19" s="491" t="str">
        <f>+'3 PROBABIL E IMPACTO INHERENTE'!F19</f>
        <v>Muy Baja</v>
      </c>
      <c r="D19" s="491" t="str">
        <f>+'3 PROBABIL E IMPACTO INHERENTE'!N19</f>
        <v>Moderado</v>
      </c>
      <c r="E19" s="481" t="str">
        <f t="shared" si="0"/>
        <v>Moderado</v>
      </c>
      <c r="F19" s="218"/>
      <c r="G19" s="218"/>
      <c r="H19" s="218"/>
      <c r="N19" s="218"/>
      <c r="O19" s="239"/>
      <c r="P19" s="239"/>
      <c r="Q19" s="240"/>
      <c r="V19" s="343"/>
      <c r="Y19" s="236"/>
      <c r="Z19" s="236"/>
      <c r="AA19" s="214"/>
      <c r="AB19" s="234"/>
      <c r="AC19" s="234"/>
      <c r="AD19" s="234"/>
      <c r="AE19" s="234"/>
      <c r="AF19" s="234"/>
      <c r="AG19" s="234"/>
      <c r="AH19" s="222"/>
      <c r="AI19" s="214"/>
      <c r="AJ19" s="214"/>
    </row>
    <row r="20" spans="1:36" ht="174" customHeight="1" x14ac:dyDescent="0.25">
      <c r="A20" s="484" t="str">
        <f>TEXT('3 PROBABIL E IMPACTO INHERENTE'!A20,)</f>
        <v>R1GC</v>
      </c>
      <c r="B20" s="485" t="str">
        <f>'3 PROBABIL E IMPACTO INHERENTE'!B20</f>
        <v xml:space="preserve">Posibilidad de afectación reputacional por sanciones de entes de control y/o quejas de un grupo de valor  debido a  publicación no autorizada que genere desinformación en la opinión pública	</v>
      </c>
      <c r="C20" s="491" t="str">
        <f>+'3 PROBABIL E IMPACTO INHERENTE'!F20</f>
        <v>Media</v>
      </c>
      <c r="D20" s="491" t="str">
        <f>+'3 PROBABIL E IMPACTO INHERENTE'!N20</f>
        <v>Moderado</v>
      </c>
      <c r="E20" s="481" t="str">
        <f t="shared" si="0"/>
        <v>Moderado</v>
      </c>
      <c r="F20" s="218"/>
      <c r="G20" s="218"/>
      <c r="H20" s="218"/>
      <c r="N20" s="218"/>
      <c r="O20" s="239"/>
      <c r="P20" s="239"/>
      <c r="V20" s="343"/>
      <c r="AA20" s="214"/>
      <c r="AB20" s="241"/>
      <c r="AC20" s="241"/>
      <c r="AD20" s="241"/>
      <c r="AE20" s="241"/>
      <c r="AF20" s="241"/>
      <c r="AG20" s="241"/>
      <c r="AH20" s="222"/>
      <c r="AI20" s="214"/>
      <c r="AJ20" s="214"/>
    </row>
    <row r="21" spans="1:36" ht="174" customHeight="1" x14ac:dyDescent="0.25">
      <c r="A21" s="484" t="str">
        <f>TEXT('3 PROBABIL E IMPACTO INHERENTE'!A21,)</f>
        <v>R1GE</v>
      </c>
      <c r="B21" s="485" t="str">
        <f>'3 PROBABIL E IMPACTO INHERENTE'!B21</f>
        <v>Posibilidad de afectación reputacional y económica por sanciones o multas de entes de control. 
o por demandas, tutelas, derechos de petición debido a la falla total o parcial en el servicio de atención de la línea de Seguridad y Emergencias 123.</v>
      </c>
      <c r="C21" s="491" t="str">
        <f>+'3 PROBABIL E IMPACTO INHERENTE'!F21</f>
        <v>Media</v>
      </c>
      <c r="D21" s="491" t="str">
        <f>+'3 PROBABIL E IMPACTO INHERENTE'!N21</f>
        <v>Mayor</v>
      </c>
      <c r="E21" s="481" t="str">
        <f t="shared" si="0"/>
        <v>Alto</v>
      </c>
      <c r="F21" s="218"/>
      <c r="G21" s="218"/>
      <c r="H21" s="218"/>
      <c r="N21" s="218"/>
      <c r="O21" s="239"/>
      <c r="P21" s="239"/>
      <c r="V21" s="343"/>
      <c r="AA21" s="214"/>
      <c r="AB21" s="234"/>
      <c r="AC21" s="234"/>
      <c r="AD21" s="234"/>
      <c r="AE21" s="234"/>
      <c r="AF21" s="234"/>
      <c r="AG21" s="234"/>
      <c r="AH21" s="222"/>
      <c r="AI21" s="214"/>
      <c r="AJ21" s="214"/>
    </row>
    <row r="22" spans="1:36" ht="174" customHeight="1" x14ac:dyDescent="0.25">
      <c r="A22" s="484" t="str">
        <f>TEXT('3 PROBABIL E IMPACTO INHERENTE'!A22,)</f>
        <v>R2GE</v>
      </c>
      <c r="B22" s="485" t="str">
        <f>'3 PROBABIL E IMPACTO INHERENTE'!B22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22" s="491" t="str">
        <f>+'3 PROBABIL E IMPACTO INHERENTE'!F22</f>
        <v>Media</v>
      </c>
      <c r="D22" s="491" t="str">
        <f>+'3 PROBABIL E IMPACTO INHERENTE'!N22</f>
        <v>Mayor</v>
      </c>
      <c r="E22" s="481" t="str">
        <f t="shared" si="0"/>
        <v>Alto</v>
      </c>
      <c r="F22" s="218"/>
      <c r="G22" s="218"/>
      <c r="H22" s="218"/>
      <c r="N22" s="218"/>
      <c r="V22" s="343"/>
      <c r="AA22" s="214"/>
      <c r="AB22" s="234"/>
      <c r="AC22" s="234"/>
      <c r="AD22" s="234"/>
      <c r="AE22" s="234"/>
      <c r="AF22" s="234"/>
      <c r="AG22" s="234"/>
      <c r="AH22" s="222"/>
      <c r="AI22" s="214"/>
      <c r="AJ22" s="214"/>
    </row>
    <row r="23" spans="1:36" ht="174" customHeight="1" x14ac:dyDescent="0.3">
      <c r="A23" s="484" t="str">
        <f>TEXT('3 PROBABIL E IMPACTO INHERENTE'!A23,)</f>
        <v>R3GE</v>
      </c>
      <c r="B23" s="485" t="str">
        <f>'3 PROBABIL E IMPACTO INHERENTE'!B23</f>
        <v>Posibilidad de afectación reputacional y económica por sanciones o multas de entes de control. 
o por demandas, tutelas, derechos de petición debido a la afectación de personas, bienes o recursos por servicio o atención inadecuada de incidentes desde el NUSE 123.</v>
      </c>
      <c r="C23" s="491" t="str">
        <f>+'3 PROBABIL E IMPACTO INHERENTE'!F23</f>
        <v>Media</v>
      </c>
      <c r="D23" s="491" t="str">
        <f>+'3 PROBABIL E IMPACTO INHERENTE'!N23</f>
        <v>Mayor</v>
      </c>
      <c r="E23" s="481" t="str">
        <f t="shared" si="0"/>
        <v>Alto</v>
      </c>
      <c r="F23" s="218"/>
      <c r="G23" s="218"/>
      <c r="H23" s="218"/>
      <c r="N23" s="218"/>
      <c r="V23" s="343"/>
    </row>
    <row r="24" spans="1:36" ht="174" customHeight="1" x14ac:dyDescent="0.3">
      <c r="A24" s="484" t="str">
        <f>TEXT('3 PROBABIL E IMPACTO INHERENTE'!A24,)</f>
        <v>R1GD</v>
      </c>
      <c r="B24" s="485" t="str">
        <f>'3 PROBABIL E IMPACTO INHERENTE'!B24</f>
        <v>Posibilidad de afectación reputacional por perdida o extravió documental  debido a la falta de acatamiento de las directrices establecidas por el proceso de Recursos Físicos y documental por parte de los servidores y/o contratistas de la entidad</v>
      </c>
      <c r="C24" s="491" t="str">
        <f>+'3 PROBABIL E IMPACTO INHERENTE'!F24</f>
        <v>Media</v>
      </c>
      <c r="D24" s="491" t="str">
        <f>+'3 PROBABIL E IMPACTO INHERENTE'!N24</f>
        <v>Menor</v>
      </c>
      <c r="E24" s="481" t="str">
        <f t="shared" si="0"/>
        <v>Moderado</v>
      </c>
      <c r="F24" s="218"/>
      <c r="G24" s="218"/>
      <c r="H24" s="218"/>
      <c r="N24" s="218"/>
      <c r="V24" s="343"/>
    </row>
    <row r="25" spans="1:36" ht="174" customHeight="1" x14ac:dyDescent="0.3">
      <c r="A25" s="484" t="str">
        <f>TEXT('3 PROBABIL E IMPACTO INHERENTE'!A25,)</f>
        <v>R1GRF</v>
      </c>
      <c r="B25" s="485" t="str">
        <f>'3 PROBABIL E IMPACTO INHERENTE'!B25</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25" s="491" t="str">
        <f>+'3 PROBABIL E IMPACTO INHERENTE'!F25</f>
        <v>Media</v>
      </c>
      <c r="D25" s="491" t="str">
        <f>+'3 PROBABIL E IMPACTO INHERENTE'!N25</f>
        <v>Menor</v>
      </c>
      <c r="E25" s="481" t="str">
        <f t="shared" si="0"/>
        <v>Moderado</v>
      </c>
      <c r="F25" s="218"/>
      <c r="G25" s="218"/>
      <c r="H25" s="218"/>
      <c r="N25" s="218"/>
      <c r="V25" s="343"/>
    </row>
    <row r="26" spans="1:36" ht="174" customHeight="1" x14ac:dyDescent="0.3">
      <c r="A26" s="484" t="str">
        <f>TEXT('3 PROBABIL E IMPACTO INHERENTE'!A26,)</f>
        <v>R1GT</v>
      </c>
      <c r="B26" s="485" t="str">
        <f>'3 PROBABIL E IMPACTO INHERENTE'!B26</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26" s="491" t="str">
        <f>+'3 PROBABIL E IMPACTO INHERENTE'!F26</f>
        <v>Media</v>
      </c>
      <c r="D26" s="491" t="str">
        <f>+'3 PROBABIL E IMPACTO INHERENTE'!N26</f>
        <v>Menor</v>
      </c>
      <c r="E26" s="481" t="str">
        <f t="shared" si="0"/>
        <v>Moderado</v>
      </c>
      <c r="F26" s="218"/>
      <c r="G26" s="218"/>
      <c r="H26" s="218"/>
      <c r="N26" s="218"/>
      <c r="V26" s="343"/>
    </row>
    <row r="27" spans="1:36" ht="174" customHeight="1" thickBot="1" x14ac:dyDescent="0.35">
      <c r="A27" s="484" t="str">
        <f>TEXT('3 PROBABIL E IMPACTO INHERENTE'!A27,)</f>
        <v>R2GT</v>
      </c>
      <c r="B27" s="485" t="str">
        <f>'3 PROBABIL E IMPACTO INHERENTE'!B27</f>
        <v>Posibilidad de afectación económica or investigaciones, demandas y/o sanciones debido falencias en el seguimiento a la ejecución contractual</v>
      </c>
      <c r="C27" s="491" t="str">
        <f>+'3 PROBABIL E IMPACTO INHERENTE'!F27</f>
        <v>Baja</v>
      </c>
      <c r="D27" s="491" t="str">
        <f>+'3 PROBABIL E IMPACTO INHERENTE'!N27</f>
        <v>Menor</v>
      </c>
      <c r="E27" s="481" t="str">
        <f t="shared" si="0"/>
        <v>Moderado</v>
      </c>
      <c r="F27" s="347"/>
      <c r="G27" s="347"/>
      <c r="H27" s="347"/>
      <c r="I27" s="380"/>
      <c r="J27" s="380"/>
      <c r="K27" s="380"/>
      <c r="L27" s="380"/>
      <c r="M27" s="380"/>
      <c r="N27" s="347"/>
      <c r="O27" s="347"/>
      <c r="P27" s="347"/>
      <c r="Q27" s="347"/>
      <c r="R27" s="347"/>
      <c r="S27" s="347"/>
      <c r="T27" s="347"/>
      <c r="U27" s="347"/>
      <c r="V27" s="348"/>
      <c r="Y27" s="208"/>
      <c r="Z27" s="208"/>
      <c r="AA27" s="208"/>
      <c r="AB27" s="208"/>
      <c r="AC27" s="208"/>
      <c r="AD27" s="204"/>
      <c r="AE27" s="204"/>
      <c r="AF27" s="204"/>
      <c r="AG27" s="204"/>
      <c r="AH27" s="204"/>
    </row>
    <row r="28" spans="1:36" ht="174" customHeight="1" x14ac:dyDescent="0.3">
      <c r="A28" s="484" t="str">
        <f>TEXT('3 PROBABIL E IMPACTO INHERENTE'!A28,)</f>
        <v>R3GT</v>
      </c>
      <c r="B28" s="485" t="str">
        <f>'3 PROBABIL E IMPACTO INHERENTE'!B28</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28" s="491" t="str">
        <f>+'3 PROBABIL E IMPACTO INHERENTE'!F28</f>
        <v>Baja</v>
      </c>
      <c r="D28" s="491" t="str">
        <f>+'3 PROBABIL E IMPACTO INHERENTE'!N28</f>
        <v>Menor</v>
      </c>
      <c r="E28" s="481" t="str">
        <f t="shared" si="0"/>
        <v>Moderado</v>
      </c>
      <c r="F28" s="204"/>
      <c r="G28" s="204"/>
      <c r="H28" s="204"/>
      <c r="N28" s="204"/>
      <c r="Y28" s="208"/>
      <c r="Z28" s="208"/>
      <c r="AA28" s="208"/>
      <c r="AB28" s="208"/>
      <c r="AC28" s="208"/>
      <c r="AD28" s="204"/>
      <c r="AE28" s="204"/>
      <c r="AF28" s="204"/>
      <c r="AG28" s="204"/>
      <c r="AH28" s="204"/>
    </row>
    <row r="29" spans="1:36" ht="174" customHeight="1" x14ac:dyDescent="0.3">
      <c r="A29" s="484" t="str">
        <f>TEXT('3 PROBABIL E IMPACTO INHERENTE'!A29,)</f>
        <v>R4GT</v>
      </c>
      <c r="B29" s="485" t="str">
        <f>'3 PROBABIL E IMPACTO INHERENTE'!B29</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29" s="491" t="str">
        <f>+'3 PROBABIL E IMPACTO INHERENTE'!F29</f>
        <v>Baja</v>
      </c>
      <c r="D29" s="491" t="str">
        <f>+'3 PROBABIL E IMPACTO INHERENTE'!N29</f>
        <v>Menor</v>
      </c>
      <c r="E29" s="481" t="str">
        <f t="shared" si="0"/>
        <v>Moderado</v>
      </c>
      <c r="F29" s="204"/>
      <c r="G29" s="204"/>
      <c r="H29" s="204"/>
      <c r="N29" s="204"/>
      <c r="Y29" s="208"/>
      <c r="Z29" s="208"/>
      <c r="AA29" s="208"/>
      <c r="AB29" s="208"/>
      <c r="AC29" s="208"/>
      <c r="AD29" s="204"/>
      <c r="AE29" s="204"/>
      <c r="AF29" s="204"/>
      <c r="AG29" s="204"/>
      <c r="AH29" s="204"/>
    </row>
    <row r="30" spans="1:36" ht="174" customHeight="1" x14ac:dyDescent="0.3">
      <c r="A30" s="484" t="str">
        <f>TEXT('3 PROBABIL E IMPACTO INHERENTE'!A30,)</f>
        <v>R5GT</v>
      </c>
      <c r="B30" s="485" t="str">
        <f>'3 PROBABIL E IMPACTO INHERENTE'!B30</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30" s="491" t="str">
        <f>+'3 PROBABIL E IMPACTO INHERENTE'!F30</f>
        <v>Baja</v>
      </c>
      <c r="D30" s="491" t="str">
        <f>+'3 PROBABIL E IMPACTO INHERENTE'!N30</f>
        <v>Menor</v>
      </c>
      <c r="E30" s="481" t="str">
        <f t="shared" si="0"/>
        <v>Moderado</v>
      </c>
      <c r="F30" s="204"/>
      <c r="G30" s="204"/>
      <c r="H30" s="204"/>
      <c r="N30" s="204"/>
      <c r="Y30" s="208"/>
      <c r="Z30" s="208"/>
      <c r="AA30" s="208"/>
      <c r="AB30" s="208"/>
      <c r="AC30" s="208"/>
      <c r="AD30" s="204"/>
      <c r="AE30" s="204"/>
      <c r="AF30" s="204"/>
      <c r="AG30" s="204"/>
      <c r="AH30" s="204"/>
    </row>
    <row r="31" spans="1:36" ht="174" customHeight="1" x14ac:dyDescent="0.3">
      <c r="A31" s="484" t="str">
        <f>TEXT('3 PROBABIL E IMPACTO INHERENTE'!A31,)</f>
        <v>R6GT</v>
      </c>
      <c r="B31" s="485" t="str">
        <f>'3 PROBABIL E IMPACTO INHERENTE'!B31</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31" s="491" t="str">
        <f>+'3 PROBABIL E IMPACTO INHERENTE'!F31</f>
        <v>Baja</v>
      </c>
      <c r="D31" s="491" t="str">
        <f>+'3 PROBABIL E IMPACTO INHERENTE'!N31</f>
        <v>Menor</v>
      </c>
      <c r="E31" s="481" t="str">
        <f t="shared" si="0"/>
        <v>Moderado</v>
      </c>
      <c r="F31" s="204"/>
      <c r="G31" s="204"/>
      <c r="H31" s="204"/>
      <c r="N31" s="204"/>
      <c r="Y31" s="208"/>
      <c r="Z31" s="208"/>
      <c r="AA31" s="208"/>
      <c r="AB31" s="208"/>
      <c r="AC31" s="208"/>
      <c r="AD31" s="204"/>
      <c r="AE31" s="204"/>
      <c r="AF31" s="204"/>
      <c r="AG31" s="204"/>
      <c r="AH31" s="204"/>
    </row>
    <row r="32" spans="1:36" ht="174" customHeight="1" x14ac:dyDescent="0.3">
      <c r="A32" s="484" t="str">
        <f>TEXT('3 PROBABIL E IMPACTO INHERENTE'!A32,)</f>
        <v>R7GT</v>
      </c>
      <c r="B32" s="485" t="str">
        <f>'3 PROBABIL E IMPACTO INHERENTE'!B32</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32" s="491" t="str">
        <f>+'3 PROBABIL E IMPACTO INHERENTE'!F32</f>
        <v>Baja</v>
      </c>
      <c r="D32" s="491" t="str">
        <f>+'3 PROBABIL E IMPACTO INHERENTE'!N32</f>
        <v>Menor</v>
      </c>
      <c r="E32" s="481" t="str">
        <f t="shared" si="0"/>
        <v>Moderado</v>
      </c>
      <c r="F32" s="204"/>
      <c r="G32" s="204"/>
      <c r="H32" s="204"/>
      <c r="N32" s="204"/>
      <c r="Y32" s="208"/>
      <c r="Z32" s="208"/>
      <c r="AA32" s="208"/>
      <c r="AB32" s="208"/>
      <c r="AC32" s="208"/>
      <c r="AD32" s="204"/>
      <c r="AE32" s="204"/>
      <c r="AF32" s="204"/>
      <c r="AG32" s="204"/>
      <c r="AH32" s="204"/>
    </row>
    <row r="33" spans="1:29" s="204" customFormat="1" ht="174" customHeight="1" x14ac:dyDescent="0.3">
      <c r="A33" s="484" t="str">
        <f>TEXT('3 PROBABIL E IMPACTO INHERENTE'!A33,)</f>
        <v>R1GF</v>
      </c>
      <c r="B33" s="485" t="str">
        <f>'3 PROBABIL E IMPACTO INHERENTE'!B33</f>
        <v>Posibilidad de afectación reputacional por no contar con el fenecimiento de la cuenta en la vigencia  debido a la identificación, clasificación y registro de información contable en rubros y cuantías que no correspondan</v>
      </c>
      <c r="C33" s="491" t="str">
        <f>+'3 PROBABIL E IMPACTO INHERENTE'!F33</f>
        <v>Baja</v>
      </c>
      <c r="D33" s="491" t="str">
        <f>+'3 PROBABIL E IMPACTO INHERENTE'!N33</f>
        <v>Menor</v>
      </c>
      <c r="E33" s="481" t="str">
        <f t="shared" si="0"/>
        <v>Moderado</v>
      </c>
      <c r="I33" s="208"/>
      <c r="J33" s="208"/>
      <c r="K33" s="208"/>
      <c r="L33" s="208"/>
      <c r="M33" s="208"/>
      <c r="Y33" s="208"/>
      <c r="Z33" s="208"/>
      <c r="AA33" s="208"/>
      <c r="AB33" s="208"/>
      <c r="AC33" s="208"/>
    </row>
    <row r="34" spans="1:29" ht="174" customHeight="1" x14ac:dyDescent="0.3">
      <c r="A34" s="484" t="str">
        <f>TEXT('3 PROBABIL E IMPACTO INHERENTE'!A34,)</f>
        <v>R2GF</v>
      </c>
      <c r="B34" s="485" t="str">
        <f>'3 PROBABIL E IMPACTO INHERENTE'!B34</f>
        <v>Posibilidad de afectación económica por sanciones o multas de entes de control o demandas de terceros  debido a la realización de pagos indebidos</v>
      </c>
      <c r="C34" s="491" t="str">
        <f>+'3 PROBABIL E IMPACTO INHERENTE'!F34</f>
        <v>Baja</v>
      </c>
      <c r="D34" s="491" t="str">
        <f>+'3 PROBABIL E IMPACTO INHERENTE'!N34</f>
        <v>Menor</v>
      </c>
      <c r="E34" s="481" t="str">
        <f t="shared" si="0"/>
        <v>Moderado</v>
      </c>
    </row>
    <row r="35" spans="1:29" ht="174" customHeight="1" x14ac:dyDescent="0.3">
      <c r="A35" s="484" t="str">
        <f>TEXT('3 PROBABIL E IMPACTO INHERENTE'!A35,)</f>
        <v>R3GF</v>
      </c>
      <c r="B35" s="485" t="str">
        <f>'3 PROBABIL E IMPACTO INHERENTE'!B35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35" s="491" t="str">
        <f>+'3 PROBABIL E IMPACTO INHERENTE'!F35</f>
        <v>Media</v>
      </c>
      <c r="D35" s="491" t="str">
        <f>+'3 PROBABIL E IMPACTO INHERENTE'!N35</f>
        <v>Menor</v>
      </c>
      <c r="E35" s="481" t="str">
        <f t="shared" si="0"/>
        <v>Moderado</v>
      </c>
    </row>
    <row r="36" spans="1:29" ht="174" customHeight="1" x14ac:dyDescent="0.3">
      <c r="A36" s="484" t="str">
        <f>TEXT('3 PROBABIL E IMPACTO INHERENTE'!A36,)</f>
        <v>R1GCT</v>
      </c>
      <c r="B36" s="485" t="str">
        <f>'3 PROBABIL E IMPACTO INHERENTE'!B36</f>
        <v>Posibilidad de afectación reputacional y económica por la suscripción de contratos que presentan documentación inconsistente debido a deficiencias en la verificación de los requisitos habilitantes por parte del proceso de contratación.</v>
      </c>
      <c r="C36" s="491" t="str">
        <f>+'3 PROBABIL E IMPACTO INHERENTE'!F36</f>
        <v>Alta</v>
      </c>
      <c r="D36" s="491" t="str">
        <f>+'3 PROBABIL E IMPACTO INHERENTE'!N36</f>
        <v>Mayor</v>
      </c>
      <c r="E36" s="481" t="str">
        <f t="shared" si="0"/>
        <v>Alto</v>
      </c>
    </row>
    <row r="37" spans="1:29" ht="174" customHeight="1" x14ac:dyDescent="0.3">
      <c r="A37" s="484" t="str">
        <f>TEXT('3 PROBABIL E IMPACTO INHERENTE'!A37,)</f>
        <v>R2GCT</v>
      </c>
      <c r="B37" s="485" t="str">
        <f>'3 PROBABIL E IMPACTO INHERENTE'!B37</f>
        <v>Posibilidad de afectación reputacional y económica  por pasivos exigibles debido a liquidación extemporánea de los contratos fuera de los plazos acordados en el contrato o los establecidos por la ley</v>
      </c>
      <c r="C37" s="491" t="str">
        <f>+'3 PROBABIL E IMPACTO INHERENTE'!F37</f>
        <v>Media</v>
      </c>
      <c r="D37" s="491" t="str">
        <f>+'3 PROBABIL E IMPACTO INHERENTE'!N37</f>
        <v>Catastrófico</v>
      </c>
      <c r="E37" s="481" t="str">
        <f t="shared" si="0"/>
        <v>Extremo</v>
      </c>
    </row>
    <row r="38" spans="1:29" ht="174" customHeight="1" x14ac:dyDescent="0.3">
      <c r="A38" s="484" t="str">
        <f>TEXT('3 PROBABIL E IMPACTO INHERENTE'!A38,)</f>
        <v>R3GCT</v>
      </c>
      <c r="B38" s="485" t="str">
        <f>'3 PROBABIL E IMPACTO INHERENTE'!B38</f>
        <v>Posibilidad de afectación reputacional y económica por multa y/o sancion de entes de control  debido a la presentación extemporanea y/o con falencias en los reportes enviados a la dirección financiera para posterior cargue en en el aplicativo SIVICOF y SIDEAP</v>
      </c>
      <c r="C38" s="491" t="str">
        <f>+'3 PROBABIL E IMPACTO INHERENTE'!F38</f>
        <v>Baja</v>
      </c>
      <c r="D38" s="491" t="str">
        <f>+'3 PROBABIL E IMPACTO INHERENTE'!N38</f>
        <v>Mayor</v>
      </c>
      <c r="E38" s="481" t="str">
        <f t="shared" si="0"/>
        <v>Alto</v>
      </c>
    </row>
    <row r="39" spans="1:29" ht="174" customHeight="1" x14ac:dyDescent="0.3">
      <c r="A39" s="484" t="str">
        <f>TEXT('3 PROBABIL E IMPACTO INHERENTE'!A39,)</f>
        <v>R4GCT</v>
      </c>
      <c r="B39" s="485" t="str">
        <f>'3 PROBABIL E IMPACTO INHERENTE'!B39</f>
        <v xml:space="preserve">Posibilidad de afectación reputacional y económica por sanciones o multas de entes de control  debido a demoras en la adquisicion de los bienes y servicios requeridos </v>
      </c>
      <c r="C39" s="491" t="str">
        <f>+'3 PROBABIL E IMPACTO INHERENTE'!F39</f>
        <v>Alta</v>
      </c>
      <c r="D39" s="491" t="str">
        <f>+'3 PROBABIL E IMPACTO INHERENTE'!N39</f>
        <v>Catastrófico</v>
      </c>
      <c r="E39" s="481" t="str">
        <f t="shared" si="0"/>
        <v>Extremo</v>
      </c>
    </row>
    <row r="40" spans="1:29" ht="174" customHeight="1" x14ac:dyDescent="0.3">
      <c r="A40" s="484" t="str">
        <f>TEXT('3 PROBABIL E IMPACTO INHERENTE'!A40,)</f>
        <v>R5GCT</v>
      </c>
      <c r="B40" s="485" t="str">
        <f>'3 PROBABIL E IMPACTO INHERENTE'!B40</f>
        <v xml:space="preserve">Posibilidad de afectación reputacional y económica por multa y/o sancion o de un ente de control  y/o quejas de un grupo de valor  debido al incumplimiento en la ejecucion de los contratos </v>
      </c>
      <c r="C40" s="491" t="str">
        <f>+'3 PROBABIL E IMPACTO INHERENTE'!F40</f>
        <v>Alta</v>
      </c>
      <c r="D40" s="491" t="str">
        <f>+'3 PROBABIL E IMPACTO INHERENTE'!N40</f>
        <v>Catastrófico</v>
      </c>
      <c r="E40" s="481" t="str">
        <f t="shared" si="0"/>
        <v>Extremo</v>
      </c>
    </row>
    <row r="41" spans="1:29" ht="174" customHeight="1" x14ac:dyDescent="0.3">
      <c r="A41" s="484" t="str">
        <f>TEXT('3 PROBABIL E IMPACTO INHERENTE'!A41,)</f>
        <v>R1GJ</v>
      </c>
      <c r="B41" s="485" t="str">
        <f>'3 PROBABIL E IMPACTO INHERENTE'!B41</f>
        <v>Posibilidad de afectación reputacional por sanciones administrativas  debido al incumplimiento en la respuesta a requerimientos asociados a los procesos judiciales y acciones constitucionales</v>
      </c>
      <c r="C41" s="491" t="str">
        <f>+'3 PROBABIL E IMPACTO INHERENTE'!F41</f>
        <v>Alta</v>
      </c>
      <c r="D41" s="491" t="str">
        <f>+'3 PROBABIL E IMPACTO INHERENTE'!N41</f>
        <v>Catastrófico</v>
      </c>
      <c r="E41" s="481" t="str">
        <f t="shared" si="0"/>
        <v>Extremo</v>
      </c>
    </row>
    <row r="42" spans="1:29" ht="174" customHeight="1" x14ac:dyDescent="0.3">
      <c r="A42" s="484" t="str">
        <f>TEXT('3 PROBABIL E IMPACTO INHERENTE'!A42,)</f>
        <v>R1GI</v>
      </c>
      <c r="B42" s="485" t="str">
        <f>'3 PROBABIL E IMPACTO INHERENTE'!B42</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42" s="491" t="str">
        <f>+'3 PROBABIL E IMPACTO INHERENTE'!F42</f>
        <v>Media</v>
      </c>
      <c r="D42" s="491" t="str">
        <f>+'3 PROBABIL E IMPACTO INHERENTE'!N42</f>
        <v>Moderado</v>
      </c>
      <c r="E42" s="481" t="str">
        <f t="shared" si="0"/>
        <v>Moderado</v>
      </c>
    </row>
    <row r="43" spans="1:29" ht="174" customHeight="1" x14ac:dyDescent="0.3">
      <c r="A43" s="484" t="str">
        <f>TEXT('3 PROBABIL E IMPACTO INHERENTE'!A43,)</f>
        <v>R1SM</v>
      </c>
      <c r="B43" s="485" t="str">
        <f>'3 PROBABIL E IMPACTO INHERENTE'!B43</f>
        <v>Posibilidad de afectación reputacional por hallazgos a la Entidad por parte de entes de control  debido al incumplimiento y/o inoportuna emisión de los informes de ley contemplados en el Plan Anual de Auditoria</v>
      </c>
      <c r="C43" s="491" t="str">
        <f>+'3 PROBABIL E IMPACTO INHERENTE'!F43</f>
        <v>Media</v>
      </c>
      <c r="D43" s="491" t="str">
        <f>+'3 PROBABIL E IMPACTO INHERENTE'!N43</f>
        <v>Mayor</v>
      </c>
      <c r="E43" s="481" t="str">
        <f t="shared" si="0"/>
        <v>Alto</v>
      </c>
    </row>
    <row r="44" spans="1:29" ht="174" customHeight="1" x14ac:dyDescent="0.3">
      <c r="A44" s="484" t="str">
        <f>TEXT('3 PROBABIL E IMPACTO INHERENTE'!A44,)</f>
        <v>R2SM</v>
      </c>
      <c r="B44" s="485" t="str">
        <f>'3 PROBABIL E IMPACTO INHERENTE'!B44</f>
        <v>Posibilidad de afectación reputacional por falencias en la planeación y ejecución de las auditorías internas  debido a inoportunidad y/o inconsistencia en la verificación de la información suministrada para la realización de la auditoria</v>
      </c>
      <c r="C44" s="491" t="str">
        <f>+'3 PROBABIL E IMPACTO INHERENTE'!F44</f>
        <v>Media</v>
      </c>
      <c r="D44" s="491" t="str">
        <f>+'3 PROBABIL E IMPACTO INHERENTE'!N44</f>
        <v>Mayor</v>
      </c>
      <c r="E44" s="481" t="str">
        <f t="shared" si="0"/>
        <v>Alto</v>
      </c>
    </row>
    <row r="45" spans="1:29" ht="174" customHeight="1" x14ac:dyDescent="0.3">
      <c r="A45" s="484" t="str">
        <f>TEXT('3 PROBABIL E IMPACTO INHERENTE'!A45,)</f>
        <v>R1GH</v>
      </c>
      <c r="B45" s="485" t="str">
        <f>'3 PROBABIL E IMPACTO INHERENTE'!B45</f>
        <v>Posibilidad de afectación reputacional y económica por sanciones y/o multas de entes de control y/o demandas debido al ingreso tardío, incompleto o con errores de las novedades administrativas al aplicativo de nómina.</v>
      </c>
      <c r="C45" s="491" t="str">
        <f>+'3 PROBABIL E IMPACTO INHERENTE'!F45</f>
        <v>Muy Alta</v>
      </c>
      <c r="D45" s="491" t="str">
        <f>+'3 PROBABIL E IMPACTO INHERENTE'!N45</f>
        <v>Mayor</v>
      </c>
      <c r="E45" s="481" t="str">
        <f t="shared" si="0"/>
        <v>Alto</v>
      </c>
    </row>
    <row r="46" spans="1:29" ht="174" customHeight="1" x14ac:dyDescent="0.3">
      <c r="A46" s="484" t="str">
        <f>TEXT('3 PROBABIL E IMPACTO INHERENTE'!A46,)</f>
        <v>R2GH</v>
      </c>
      <c r="B46" s="485" t="str">
        <f>'3 PROBABIL E IMPACTO INHERENTE'!B46</f>
        <v>Posibilidad de afectación reputacional y económica por sanciones y/o multas de entes de control y/o demandas debido a fallas en el seguimiento a la ejecución de las actividades programadas en Plan de Trabajo de SGSST</v>
      </c>
      <c r="C46" s="491" t="str">
        <f>+'3 PROBABIL E IMPACTO INHERENTE'!F46</f>
        <v>Media</v>
      </c>
      <c r="D46" s="491" t="str">
        <f>+'3 PROBABIL E IMPACTO INHERENTE'!N46</f>
        <v>Mayor</v>
      </c>
      <c r="E46" s="481" t="str">
        <f t="shared" si="0"/>
        <v>Alto</v>
      </c>
    </row>
    <row r="47" spans="1:29" ht="174" customHeight="1" x14ac:dyDescent="0.3">
      <c r="A47" s="484" t="str">
        <f>TEXT('3 PROBABIL E IMPACTO INHERENTE'!A47,)</f>
        <v>R3GH</v>
      </c>
      <c r="B47" s="485" t="str">
        <f>'3 PROBABIL E IMPACTO INHERENTE'!B47</f>
        <v>Posibilidad de afectación reputacional por sanciones de entes de control debido al incumplimiento en la ejecución del Plan Estratégico del Talento Humano</v>
      </c>
      <c r="C47" s="491" t="str">
        <f>+'3 PROBABIL E IMPACTO INHERENTE'!F47</f>
        <v>Media</v>
      </c>
      <c r="D47" s="491" t="str">
        <f>+'3 PROBABIL E IMPACTO INHERENTE'!N47</f>
        <v>Moderado</v>
      </c>
      <c r="E47" s="481" t="str">
        <f t="shared" si="0"/>
        <v>Moderado</v>
      </c>
    </row>
    <row r="48" spans="1:29" ht="174" customHeight="1" x14ac:dyDescent="0.3">
      <c r="A48" s="484" t="str">
        <f>TEXT('3 PROBABIL E IMPACTO INHERENTE'!A48,)</f>
        <v>R4GH</v>
      </c>
      <c r="B48" s="485" t="str">
        <f>'3 PROBABIL E IMPACTO INHERENTE'!B48</f>
        <v>Posibilidad de afectación reputacional por sanciones de entes de control o quejas de un grupo de valor debido a fallas en la planeacion de la estrategia del plan de cultura de integridad</v>
      </c>
      <c r="C48" s="491" t="str">
        <f>+'3 PROBABIL E IMPACTO INHERENTE'!F48</f>
        <v>Muy Baja</v>
      </c>
      <c r="D48" s="491" t="str">
        <f>+'3 PROBABIL E IMPACTO INHERENTE'!N48</f>
        <v>Moderado</v>
      </c>
      <c r="E48" s="481" t="str">
        <f t="shared" si="0"/>
        <v>Moderado</v>
      </c>
    </row>
    <row r="49" spans="1:5" ht="174" customHeight="1" x14ac:dyDescent="0.3">
      <c r="A49" s="484" t="str">
        <f>TEXT('3 PROBABIL E IMPACTO INHERENTE'!A49,)</f>
        <v>R1GS</v>
      </c>
      <c r="B49" s="485" t="str">
        <f>'3 PROBABIL E IMPACTO INHERENTE'!B49</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49" s="491" t="str">
        <f>+'3 PROBABIL E IMPACTO INHERENTE'!F49</f>
        <v>Media</v>
      </c>
      <c r="D49" s="491" t="str">
        <f>+'3 PROBABIL E IMPACTO INHERENTE'!N49</f>
        <v>Moderado</v>
      </c>
      <c r="E49" s="481" t="str">
        <f t="shared" si="0"/>
        <v>Moderado</v>
      </c>
    </row>
    <row r="50" spans="1:5" ht="174" customHeight="1" x14ac:dyDescent="0.3">
      <c r="A50" s="484" t="str">
        <f>TEXT('3 PROBABIL E IMPACTO INHERENTE'!A50,)</f>
        <v>R2GS</v>
      </c>
      <c r="B50" s="485" t="str">
        <f>'3 PROBABIL E IMPACTO INHERENTE'!B50</f>
        <v>Posibilidad de afectación reputacional y económica por sobrecostos en  recursos técnicos y humanos debido al desconocimiento de las actividades a desarrollar al interior del proceso</v>
      </c>
      <c r="C50" s="491" t="str">
        <f>+'3 PROBABIL E IMPACTO INHERENTE'!F50</f>
        <v>Media</v>
      </c>
      <c r="D50" s="491" t="str">
        <f>+'3 PROBABIL E IMPACTO INHERENTE'!N50</f>
        <v>Moderado</v>
      </c>
      <c r="E50" s="481" t="str">
        <f t="shared" si="0"/>
        <v>Moderado</v>
      </c>
    </row>
    <row r="51" spans="1:5" ht="174" customHeight="1" x14ac:dyDescent="0.3">
      <c r="A51" s="484" t="str">
        <f>TEXT('3 PROBABIL E IMPACTO INHERENTE'!A51,)</f>
        <v>R3GS</v>
      </c>
      <c r="B51" s="485" t="str">
        <f>'3 PROBABIL E IMPACTO INHERENTE'!B51</f>
        <v>Posibilidad de afectación reputacional por deficiente atención a los usuarios de los bienes y servicios del proceso debido a la falta de capacitación</v>
      </c>
      <c r="C51" s="491" t="str">
        <f>+'3 PROBABIL E IMPACTO INHERENTE'!F51</f>
        <v>Media</v>
      </c>
      <c r="D51" s="491" t="str">
        <f>+'3 PROBABIL E IMPACTO INHERENTE'!N51</f>
        <v>Moderado</v>
      </c>
      <c r="E51" s="481" t="str">
        <f t="shared" si="0"/>
        <v>Moderado</v>
      </c>
    </row>
    <row r="52" spans="1:5" ht="174" customHeight="1" x14ac:dyDescent="0.3">
      <c r="A52" s="484" t="str">
        <f>TEXT('3 PROBABIL E IMPACTO INHERENTE'!A52,)</f>
        <v>R4GS</v>
      </c>
      <c r="B52" s="485" t="str">
        <f>'3 PROBABIL E IMPACTO INHERENTE'!B52</f>
        <v>Posibilidad de afectación reputacional y económica por demandas o extralimitación de funciones de servidores debido al inadecuado acompañamiento a las manifestaciones, movilizaciones, eventos o aglomeraciones</v>
      </c>
      <c r="C52" s="491" t="str">
        <f>+'3 PROBABIL E IMPACTO INHERENTE'!F52</f>
        <v>Media</v>
      </c>
      <c r="D52" s="491" t="str">
        <f>+'3 PROBABIL E IMPACTO INHERENTE'!N52</f>
        <v>Moderado</v>
      </c>
      <c r="E52" s="481" t="str">
        <f t="shared" si="0"/>
        <v>Moderado</v>
      </c>
    </row>
    <row r="53" spans="1:5" ht="174" customHeight="1" x14ac:dyDescent="0.3">
      <c r="A53" s="484" t="str">
        <f>TEXT('3 PROBABIL E IMPACTO INHERENTE'!A53,)</f>
        <v>R1AB</v>
      </c>
      <c r="B53" s="485" t="str">
        <f>'3 PROBABIL E IMPACTO INHERENTE'!B53</f>
        <v>Posibilidad de afectación reputacional y económica por sanciones o multas de entes de control y las quejas recibidas por los grupos de valor debido al uso de los bienes en comodato con un fin diferente a lo pactado contractualmente</v>
      </c>
      <c r="C53" s="491" t="str">
        <f>+'3 PROBABIL E IMPACTO INHERENTE'!F53</f>
        <v>Media</v>
      </c>
      <c r="D53" s="491" t="str">
        <f>+'3 PROBABIL E IMPACTO INHERENTE'!N53</f>
        <v>Mayor</v>
      </c>
      <c r="E53" s="481" t="str">
        <f t="shared" si="0"/>
        <v>Alto</v>
      </c>
    </row>
    <row r="54" spans="1:5" ht="174" customHeight="1" x14ac:dyDescent="0.3">
      <c r="A54" s="484" t="str">
        <f>TEXT('3 PROBABIL E IMPACTO INHERENTE'!A54,)</f>
        <v>R2AB</v>
      </c>
      <c r="B54" s="485" t="str">
        <f>'3 PROBABIL E IMPACTO INHERENTE'!B54</f>
        <v xml:space="preserve">Posibilidad de afectación económica por sanciones o multas de entes de control   debido a la reclamación de los siniestros fuera de los tiempos establecidos en los que no opere la prescripción   </v>
      </c>
      <c r="C54" s="491" t="str">
        <f>+'3 PROBABIL E IMPACTO INHERENTE'!F54</f>
        <v>Media</v>
      </c>
      <c r="D54" s="491" t="str">
        <f>+'3 PROBABIL E IMPACTO INHERENTE'!N54</f>
        <v>Mayor</v>
      </c>
      <c r="E54" s="481" t="str">
        <f t="shared" si="0"/>
        <v>Alto</v>
      </c>
    </row>
    <row r="55" spans="1:5" ht="174" customHeight="1" x14ac:dyDescent="0.3">
      <c r="A55" s="484" t="str">
        <f>TEXT('3 PROBABIL E IMPACTO INHERENTE'!A55,)</f>
        <v>R3AB</v>
      </c>
      <c r="B55" s="485" t="str">
        <f>'3 PROBABIL E IMPACTO INHERENTE'!B55</f>
        <v xml:space="preserve">Posibilidad de afectación reputacional y económica  por sanciones o multas de entes de control  debido al suministro de los bienes y servicios requeridos, fuera de los tiempos establecidos en los contratos </v>
      </c>
      <c r="C55" s="491" t="str">
        <f>+'3 PROBABIL E IMPACTO INHERENTE'!F55</f>
        <v>Media</v>
      </c>
      <c r="D55" s="491" t="str">
        <f>+'3 PROBABIL E IMPACTO INHERENTE'!N55</f>
        <v>Mayor</v>
      </c>
      <c r="E55" s="481" t="str">
        <f t="shared" si="0"/>
        <v>Alto</v>
      </c>
    </row>
    <row r="56" spans="1:5" ht="174" customHeight="1" x14ac:dyDescent="0.3">
      <c r="A56" s="484" t="str">
        <f>TEXT('3 PROBABIL E IMPACTO INHERENTE'!A56,)</f>
        <v>R4AB</v>
      </c>
      <c r="B56" s="485" t="str">
        <f>'3 PROBABIL E IMPACTO INHERENTE'!B56</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56" s="491" t="str">
        <f>+'3 PROBABIL E IMPACTO INHERENTE'!F56</f>
        <v>Media</v>
      </c>
      <c r="D56" s="491" t="str">
        <f>+'3 PROBABIL E IMPACTO INHERENTE'!N56</f>
        <v>Mayor</v>
      </c>
      <c r="E56" s="481" t="str">
        <f t="shared" si="0"/>
        <v>Alto</v>
      </c>
    </row>
    <row r="57" spans="1:5" ht="174" customHeight="1" x14ac:dyDescent="0.3">
      <c r="A57" s="484" t="str">
        <f>TEXT('3 PROBABIL E IMPACTO INHERENTE'!A57,)</f>
        <v>R5AB</v>
      </c>
      <c r="B57" s="485" t="str">
        <f>'3 PROBABIL E IMPACTO INHERENTE'!B57</f>
        <v>Posibilidad de afectación reputacional y económica por sanciones o multas de entes de control y/o quejas de los grupos de interes debido a la inadecuada disposición de los residuos peligrosos (Talleres)</v>
      </c>
      <c r="C57" s="491" t="str">
        <f>+'3 PROBABIL E IMPACTO INHERENTE'!F57</f>
        <v>Media</v>
      </c>
      <c r="D57" s="491" t="str">
        <f>+'3 PROBABIL E IMPACTO INHERENTE'!N57</f>
        <v>Mayor</v>
      </c>
      <c r="E57" s="481" t="str">
        <f t="shared" si="0"/>
        <v>Alto</v>
      </c>
    </row>
    <row r="58" spans="1:5" ht="174" customHeight="1" x14ac:dyDescent="0.3">
      <c r="A58" s="484" t="str">
        <f>TEXT('3 PROBABIL E IMPACTO INHERENTE'!A58,)</f>
        <v>R1GIP</v>
      </c>
      <c r="B58" s="485" t="str">
        <f>'3 PROBABIL E IMPACTO INHERENTE'!B58</f>
        <v>Posibilidad de afectación reputacional y económica por denuncias o sanciones de entes de control debido al incumplimiento en la prestación del servicio psicosocial (Prestación continua e ininterrumpida del servicio)</v>
      </c>
      <c r="C58" s="491" t="str">
        <f>+'3 PROBABIL E IMPACTO INHERENTE'!F58</f>
        <v>Alta</v>
      </c>
      <c r="D58" s="491" t="str">
        <f>+'3 PROBABIL E IMPACTO INHERENTE'!N58</f>
        <v>Moderado</v>
      </c>
      <c r="E58" s="481" t="str">
        <f t="shared" si="0"/>
        <v>Alto</v>
      </c>
    </row>
    <row r="59" spans="1:5" ht="174" customHeight="1" x14ac:dyDescent="0.3">
      <c r="A59" s="484" t="str">
        <f>TEXT('3 PROBABIL E IMPACTO INHERENTE'!A59,)</f>
        <v>R2GIP</v>
      </c>
      <c r="B59" s="485" t="str">
        <f>'3 PROBABIL E IMPACTO INHERENTE'!B59</f>
        <v>Posibilidad de afectación reputacional y económica por sanciones o multas de entes de control, detrimento patrimonial. O perdida de la certificación ACA debido a la disminución de la cobertura ocupacional en las actividades válidas para la redención de pena</v>
      </c>
      <c r="C59" s="491" t="str">
        <f>+'3 PROBABIL E IMPACTO INHERENTE'!F59</f>
        <v>Media</v>
      </c>
      <c r="D59" s="491" t="str">
        <f>+'3 PROBABIL E IMPACTO INHERENTE'!N59</f>
        <v>Moderado</v>
      </c>
      <c r="E59" s="481" t="str">
        <f t="shared" si="0"/>
        <v>Moderado</v>
      </c>
    </row>
    <row r="60" spans="1:5" ht="174" customHeight="1" x14ac:dyDescent="0.3">
      <c r="A60" s="484" t="str">
        <f>TEXT('3 PROBABIL E IMPACTO INHERENTE'!A60,)</f>
        <v>R3GIP</v>
      </c>
      <c r="B60" s="485" t="str">
        <f>'3 PROBABIL E IMPACTO INHERENTE'!B60</f>
        <v>Posibilidad de afectación reputacional por demandas legales y disciplinarias  debido a la fuga o Rescate de PPL en remisiones salud</v>
      </c>
      <c r="C60" s="491" t="str">
        <f>+'3 PROBABIL E IMPACTO INHERENTE'!F60</f>
        <v>Media</v>
      </c>
      <c r="D60" s="491" t="str">
        <f>+'3 PROBABIL E IMPACTO INHERENTE'!N60</f>
        <v>Moderado</v>
      </c>
      <c r="E60" s="481" t="str">
        <f t="shared" si="0"/>
        <v>Moderado</v>
      </c>
    </row>
    <row r="61" spans="1:5" ht="174" customHeight="1" x14ac:dyDescent="0.3">
      <c r="A61" s="484" t="str">
        <f>TEXT('3 PROBABIL E IMPACTO INHERENTE'!A61,)</f>
        <v>R4GIP</v>
      </c>
      <c r="B61" s="485" t="str">
        <f>'3 PROBABIL E IMPACTO INHERENTE'!B61</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61" s="491" t="str">
        <f>+'3 PROBABIL E IMPACTO INHERENTE'!F61</f>
        <v>Media</v>
      </c>
      <c r="D61" s="491" t="str">
        <f>+'3 PROBABIL E IMPACTO INHERENTE'!N61</f>
        <v>Moderado</v>
      </c>
      <c r="E61" s="481" t="str">
        <f t="shared" si="0"/>
        <v>Moderado</v>
      </c>
    </row>
    <row r="62" spans="1:5" ht="174" customHeight="1" x14ac:dyDescent="0.3">
      <c r="A62" s="484" t="str">
        <f>TEXT('3 PROBABIL E IMPACTO INHERENTE'!A62,)</f>
        <v>R5GIP</v>
      </c>
      <c r="B62" s="485" t="str">
        <f>'3 PROBABIL E IMPACTO INHERENTE'!B62</f>
        <v>Posibilidad de afectación reputacional y económica por demanda de los PPL, familiar, tercero o entes control debido al incumplimiento en la cobertura de los puestos de servicio y las actividades programadas</v>
      </c>
      <c r="C62" s="491" t="str">
        <f>+'3 PROBABIL E IMPACTO INHERENTE'!F62</f>
        <v>Baja</v>
      </c>
      <c r="D62" s="491" t="str">
        <f>+'3 PROBABIL E IMPACTO INHERENTE'!N62</f>
        <v>Moderado</v>
      </c>
      <c r="E62" s="481" t="str">
        <f t="shared" si="0"/>
        <v>Moderado</v>
      </c>
    </row>
    <row r="63" spans="1:5" ht="174" customHeight="1" x14ac:dyDescent="0.3">
      <c r="A63" s="484" t="str">
        <f>TEXT('3 PROBABIL E IMPACTO INHERENTE'!A63,)</f>
        <v>R6GIP</v>
      </c>
      <c r="B63" s="485" t="str">
        <f>'3 PROBABIL E IMPACTO INHERENTE'!B63</f>
        <v>Posibilidad de afectación económica por demanda de los PPL, familiar, tercero o entes control  debido a falencias en seguridad y deficiencia en los tiempos de reacción a los eventos que atenten contra la seguridad de las PPL/Funcionarios/Guardia.</v>
      </c>
      <c r="C63" s="491" t="str">
        <f>+'3 PROBABIL E IMPACTO INHERENTE'!F63</f>
        <v>Media</v>
      </c>
      <c r="D63" s="491" t="str">
        <f>+'3 PROBABIL E IMPACTO INHERENTE'!N63</f>
        <v>Menor</v>
      </c>
      <c r="E63" s="481" t="str">
        <f t="shared" si="0"/>
        <v>Moderado</v>
      </c>
    </row>
    <row r="64" spans="1:5" ht="174" customHeight="1" x14ac:dyDescent="0.3">
      <c r="A64" s="484" t="str">
        <f>TEXT('3 PROBABIL E IMPACTO INHERENTE'!A64,)</f>
        <v>R7GIP</v>
      </c>
      <c r="B64" s="485" t="str">
        <f>'3 PROBABIL E IMPACTO INHERENTE'!B64</f>
        <v>Posibilidad de afectación reputacional por sanción disciplinaria  debido a fuga/rescates o falencia en la seguridad dentro del sistema penitenciario</v>
      </c>
      <c r="C64" s="491" t="str">
        <f>+'3 PROBABIL E IMPACTO INHERENTE'!F64</f>
        <v>Baja</v>
      </c>
      <c r="D64" s="491" t="str">
        <f>+'3 PROBABIL E IMPACTO INHERENTE'!N64</f>
        <v>Mayor</v>
      </c>
      <c r="E64" s="481" t="str">
        <f t="shared" si="0"/>
        <v>Alto</v>
      </c>
    </row>
    <row r="65" spans="1:5" ht="174" customHeight="1" x14ac:dyDescent="0.3">
      <c r="A65" s="484" t="str">
        <f>TEXT('3 PROBABIL E IMPACTO INHERENTE'!A65,)</f>
        <v>R8GIP</v>
      </c>
      <c r="B65" s="485" t="str">
        <f>'3 PROBABIL E IMPACTO INHERENTE'!B65</f>
        <v>Posibilidad de afectación reputacional por requerimientos de entes de control debido a la pérdida de la confidencialidad de la información</v>
      </c>
      <c r="C65" s="491" t="str">
        <f>+'3 PROBABIL E IMPACTO INHERENTE'!F65</f>
        <v>Media</v>
      </c>
      <c r="D65" s="491" t="str">
        <f>+'3 PROBABIL E IMPACTO INHERENTE'!N65</f>
        <v>Mayor</v>
      </c>
      <c r="E65" s="481" t="str">
        <f t="shared" si="0"/>
        <v>Alto</v>
      </c>
    </row>
    <row r="66" spans="1:5" ht="174" customHeight="1" x14ac:dyDescent="0.3">
      <c r="A66" s="484" t="str">
        <f>TEXT('3 PROBABIL E IMPACTO INHERENTE'!A66,)</f>
        <v>R9GIP</v>
      </c>
      <c r="B66" s="485" t="str">
        <f>'3 PROBABIL E IMPACTO INHERENTE'!B66</f>
        <v xml:space="preserve">Posibilidad de afectación reputacional por requerimientos de entes de control y autoridades judiciales debido al vencimiento de trámites Jurídicos. </v>
      </c>
      <c r="C66" s="491" t="str">
        <f>+'3 PROBABIL E IMPACTO INHERENTE'!F66</f>
        <v>Media</v>
      </c>
      <c r="D66" s="491" t="str">
        <f>+'3 PROBABIL E IMPACTO INHERENTE'!N66</f>
        <v>Mayor</v>
      </c>
      <c r="E66" s="481" t="str">
        <f t="shared" si="0"/>
        <v>Alto</v>
      </c>
    </row>
    <row r="67" spans="1:5" ht="174" customHeight="1" x14ac:dyDescent="0.3">
      <c r="A67" s="484" t="str">
        <f>TEXT('3 PROBABIL E IMPACTO INHERENTE'!A67,)</f>
        <v>R10GIP</v>
      </c>
      <c r="B67" s="485" t="str">
        <f>'3 PROBABIL E IMPACTO INHERENTE'!B67</f>
        <v xml:space="preserve">Posibilidad de afectación reputacional por requerimientos de entes de control y autoridades judiciales debido a la prescripción de trámites Jurídicos. </v>
      </c>
      <c r="C67" s="491" t="str">
        <f>+'3 PROBABIL E IMPACTO INHERENTE'!F67</f>
        <v>Media</v>
      </c>
      <c r="D67" s="491" t="str">
        <f>+'3 PROBABIL E IMPACTO INHERENTE'!N67</f>
        <v>Mayor</v>
      </c>
      <c r="E67" s="481" t="str">
        <f t="shared" si="0"/>
        <v>Alto</v>
      </c>
    </row>
    <row r="68" spans="1:5" ht="174" customHeight="1" x14ac:dyDescent="0.3">
      <c r="A68" s="484" t="str">
        <f>TEXT('3 PROBABIL E IMPACTO INHERENTE'!A68,)</f>
        <v>R11GIP</v>
      </c>
      <c r="B68" s="485" t="str">
        <f>'3 PROBABIL E IMPACTO INHERENTE'!B68</f>
        <v>Posibilidad de afectación reputacional por requerimientos de entes de control y autoridades judiciales  debido a permitir la prolongación Ilícita de la libertad</v>
      </c>
      <c r="C68" s="491" t="str">
        <f>+'3 PROBABIL E IMPACTO INHERENTE'!F68</f>
        <v>Media</v>
      </c>
      <c r="D68" s="491" t="str">
        <f>+'3 PROBABIL E IMPACTO INHERENTE'!N68</f>
        <v>Mayor</v>
      </c>
      <c r="E68" s="481" t="str">
        <f t="shared" si="0"/>
        <v>Alto</v>
      </c>
    </row>
    <row r="69" spans="1:5" ht="174" customHeight="1" x14ac:dyDescent="0.3">
      <c r="A69" s="484" t="str">
        <f>TEXT('3 PROBABIL E IMPACTO INHERENTE'!A69,)</f>
        <v>R12GIP</v>
      </c>
      <c r="B69" s="485" t="str">
        <f>'3 PROBABIL E IMPACTO INHERENTE'!B69</f>
        <v>Posibilidad de afectación reputacional por requerimientos de entes de control y autoridades judiciales debido a Hojas de vida incompletas, desactualizadas o imprecisas (Física o en el aplicativo SISIPEC WEB)</v>
      </c>
      <c r="C69" s="491" t="str">
        <f>+'3 PROBABIL E IMPACTO INHERENTE'!F69</f>
        <v>Media</v>
      </c>
      <c r="D69" s="491" t="str">
        <f>+'3 PROBABIL E IMPACTO INHERENTE'!N69</f>
        <v>Mayor</v>
      </c>
      <c r="E69" s="481" t="str">
        <f t="shared" si="0"/>
        <v>Alto</v>
      </c>
    </row>
    <row r="70" spans="1:5" ht="174" customHeight="1" x14ac:dyDescent="0.3">
      <c r="A70" s="484" t="str">
        <f>TEXT('3 PROBABIL E IMPACTO INHERENTE'!A70,)</f>
        <v>R13GIP</v>
      </c>
      <c r="B70" s="485" t="str">
        <f>'3 PROBABIL E IMPACTO INHERENTE'!B70</f>
        <v>Posibilidad de afectación reputacional por requerimientos de entes de control y autoridades judiciales debido a conceder u otorgar libertad o trasladar a una PPL sin el debido cumplimiento de los requisitos legales.</v>
      </c>
      <c r="C70" s="491" t="str">
        <f>+'3 PROBABIL E IMPACTO INHERENTE'!F70</f>
        <v>Media</v>
      </c>
      <c r="D70" s="491" t="str">
        <f>+'3 PROBABIL E IMPACTO INHERENTE'!N70</f>
        <v>Mayor</v>
      </c>
      <c r="E70" s="481" t="str">
        <f t="shared" si="0"/>
        <v>Alto</v>
      </c>
    </row>
    <row r="71" spans="1:5" ht="174" customHeight="1" x14ac:dyDescent="0.3">
      <c r="A71" s="484" t="str">
        <f>TEXT('3 PROBABIL E IMPACTO INHERENTE'!A71,)</f>
        <v>R14GIP</v>
      </c>
      <c r="B71" s="485" t="str">
        <f>'3 PROBABIL E IMPACTO INHERENTE'!B71</f>
        <v xml:space="preserve">Posibilidad de afectación reputacional por requerimientos de entes de control y autoridades judiciales  debido a la privación ilegal de la libertad </v>
      </c>
      <c r="C71" s="491" t="str">
        <f>+'3 PROBABIL E IMPACTO INHERENTE'!F71</f>
        <v>Media</v>
      </c>
      <c r="D71" s="491" t="str">
        <f>+'3 PROBABIL E IMPACTO INHERENTE'!N71</f>
        <v>Mayor</v>
      </c>
      <c r="E71" s="481" t="str">
        <f t="shared" si="0"/>
        <v>Alto</v>
      </c>
    </row>
    <row r="72" spans="1:5" ht="174" customHeight="1" x14ac:dyDescent="0.3">
      <c r="A72" s="484" t="str">
        <f>TEXT('3 PROBABIL E IMPACTO INHERENTE'!A72,)</f>
        <v>R1GCI</v>
      </c>
      <c r="B72" s="485" t="str">
        <f>'3 PROBABIL E IMPACTO INHERENTE'!B72</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72" s="491" t="str">
        <f>+'3 PROBABIL E IMPACTO INHERENTE'!F72</f>
        <v>Media</v>
      </c>
      <c r="D72" s="491" t="str">
        <f>+'3 PROBABIL E IMPACTO INHERENTE'!N72</f>
        <v>Menor</v>
      </c>
      <c r="E72" s="481" t="str">
        <f t="shared" ref="E72:E74" si="1">+IF(C72=$Q$7,IF(D72=$R$6,$R$7,IF(D72=$S$6,$S$7,IF(D72=$T$6,$T$7,IF(D72=$U$6,$U$7,IF(D72=$V$6,$V$7))))),IF(C72=$Q$8,IF(D72=$R$6,$R$8,IF(D72=$S$6,$S$8,IF(D72=$T$6,$T$8,IF(D72=$U$6,$U$8,IF(D72=$V$6,$V$8))))),IF(C72=$Q$9,IF(D72=$R$6,$R$9,IF(D72=$S$6,$S$9,IF(D72=$T$6,$T$9,IF(D72=$U$6,$U$9,IF(D72=$V$6,$V$9))))),IF(C72=$Q$10,IF(D72=$R$6,$R$10,IF(D72=$S$6,$S$10,IF(D72=$T$6,$T$10,IF(D72=$U$6,$U$10,IF(D72=$V$6,$V$10))))),IF(C72=$Q$11,IF(D72=$R$6,$R$11,IF(D72=$S$6,$S$11,IF(D72=$T$6,$T$11,IF(D72=$U$6,$U$11,IF(D72=$V$6,$V$11))))),"")))))</f>
        <v>Moderado</v>
      </c>
    </row>
    <row r="73" spans="1:5" ht="174" customHeight="1" x14ac:dyDescent="0.3">
      <c r="A73" s="484" t="str">
        <f>TEXT('3 PROBABIL E IMPACTO INHERENTE'!A73,)</f>
        <v>R1GTS</v>
      </c>
      <c r="B73" s="485" t="str">
        <f>'3 PROBABIL E IMPACTO INHERENTE'!B73</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73" s="491" t="str">
        <f>+'3 PROBABIL E IMPACTO INHERENTE'!F73</f>
        <v>Baja</v>
      </c>
      <c r="D73" s="491" t="str">
        <f>+'3 PROBABIL E IMPACTO INHERENTE'!N73</f>
        <v>Moderado</v>
      </c>
      <c r="E73" s="481" t="str">
        <f t="shared" si="1"/>
        <v>Moderado</v>
      </c>
    </row>
    <row r="74" spans="1:5" ht="174" customHeight="1" x14ac:dyDescent="0.3">
      <c r="A74" s="484" t="str">
        <f>TEXT('3 PROBABIL E IMPACTO INHERENTE'!A74,)</f>
        <v>R2GTS</v>
      </c>
      <c r="B74" s="485" t="str">
        <f>'3 PROBABIL E IMPACTO INHERENTE'!B74</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74" s="491" t="str">
        <f>+'3 PROBABIL E IMPACTO INHERENTE'!F74</f>
        <v>Muy Baja</v>
      </c>
      <c r="D74" s="491" t="str">
        <f>+'3 PROBABIL E IMPACTO INHERENTE'!N74</f>
        <v>Moderado</v>
      </c>
      <c r="E74" s="481" t="str">
        <f t="shared" si="1"/>
        <v>Moderado</v>
      </c>
    </row>
  </sheetData>
  <sheetProtection algorithmName="SHA-512" hashValue="Io5DIBv9V4+rNETxJzNJ6B0DZCr8IqISQoKruqVUfbZ0BAKI9ASgNkPIVgzIxrpUPTPq10T+t9eJ6AJ+AG3Ssw==" saltValue="/8zhsu0zd5i2HWCLfoQ7sQ==" spinCount="100000" sheet="1" objects="1" scenarios="1" autoFilter="0"/>
  <dataConsolidate/>
  <mergeCells count="10">
    <mergeCell ref="U1:V1"/>
    <mergeCell ref="R4:V4"/>
    <mergeCell ref="C5:E5"/>
    <mergeCell ref="I5:M5"/>
    <mergeCell ref="G7:G11"/>
    <mergeCell ref="O7:O11"/>
    <mergeCell ref="B3:D3"/>
    <mergeCell ref="G4:M4"/>
    <mergeCell ref="A1:B1"/>
    <mergeCell ref="C1:T1"/>
  </mergeCells>
  <conditionalFormatting sqref="C7:C74">
    <cfRule type="cellIs" dxfId="83" priority="6" operator="equal">
      <formula>$Q$11</formula>
    </cfRule>
    <cfRule type="cellIs" dxfId="82" priority="7" operator="equal">
      <formula>$Q$10</formula>
    </cfRule>
    <cfRule type="cellIs" dxfId="81" priority="8" operator="equal">
      <formula>$Q$9</formula>
    </cfRule>
    <cfRule type="cellIs" dxfId="80" priority="9" operator="equal">
      <formula>$Q$8</formula>
    </cfRule>
    <cfRule type="cellIs" dxfId="79" priority="10" operator="equal">
      <formula>$Q$7</formula>
    </cfRule>
  </conditionalFormatting>
  <conditionalFormatting sqref="D7:D74">
    <cfRule type="cellIs" dxfId="78" priority="1" operator="equal">
      <formula>$R$6</formula>
    </cfRule>
    <cfRule type="cellIs" dxfId="77" priority="2" operator="equal">
      <formula>$S$6</formula>
    </cfRule>
    <cfRule type="cellIs" dxfId="76" priority="3" operator="equal">
      <formula>$T$6</formula>
    </cfRule>
    <cfRule type="cellIs" dxfId="75" priority="4" operator="equal">
      <formula>$U$6</formula>
    </cfRule>
    <cfRule type="cellIs" dxfId="74" priority="5" operator="equal">
      <formula>$V$6</formula>
    </cfRule>
  </conditionalFormatting>
  <conditionalFormatting sqref="E7:E74">
    <cfRule type="cellIs" dxfId="73" priority="11" operator="equal">
      <formula>$H$14</formula>
    </cfRule>
    <cfRule type="cellIs" dxfId="72" priority="12" operator="equal">
      <formula>$H$15</formula>
    </cfRule>
    <cfRule type="cellIs" dxfId="71" priority="13" operator="equal">
      <formula>$H$16</formula>
    </cfRule>
    <cfRule type="cellIs" dxfId="70" priority="14" operator="equal">
      <formula>$H$17</formula>
    </cfRule>
  </conditionalFormatting>
  <dataValidations disablePrompts="1" count="3">
    <dataValidation type="list" allowBlank="1" showInputMessage="1" showErrorMessage="1" sqref="JB7:JH12 IR13:IX14" xr:uid="{00000000-0002-0000-0600-000000000000}">
      <formula1>#REF!</formula1>
    </dataValidation>
    <dataValidation allowBlank="1" showInputMessage="1" showErrorMessage="1" prompt="Es la materialización del riesgo y las consecuencias de su aparición. Su escala es: 5 bajo impacto, 10 medio, 20 alto impacto._x000a_" sqref="JB6:JH6" xr:uid="{00000000-0002-0000-0600-000001000000}"/>
    <dataValidation allowBlank="1" showInputMessage="1" showErrorMessage="1" prompt="La probabilidad se encuentra determinada por una escala de 1 a 3, siendo 1 la menor probabilidad de ocurrencia del riesgo y 3 la mayor probabilidad de  ocurrencia." sqref="JA6" xr:uid="{00000000-0002-0000-0600-000002000000}"/>
  </dataValidations>
  <printOptions horizontalCentered="1" verticalCentered="1"/>
  <pageMargins left="0.31496062992125984" right="0.27559055118110237" top="0.23622047244094491" bottom="0.15748031496062992" header="0" footer="0"/>
  <pageSetup paperSize="5" scale="10" orientation="landscape" r:id="rId1"/>
  <headerFooter alignWithMargins="0">
    <oddFooter>&amp;R&amp;G</oddFooter>
  </headerFooter>
  <rowBreaks count="1" manualBreakCount="1">
    <brk id="38" max="21" man="1"/>
  </rowBreaks>
  <drawing r:id="rId2"/>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414"/>
  <sheetViews>
    <sheetView showGridLines="0" view="pageBreakPreview" zoomScale="80" zoomScaleNormal="10" zoomScaleSheetLayoutView="80" workbookViewId="0">
      <pane xSplit="1" ySplit="6" topLeftCell="S7" activePane="bottomRight" state="frozen"/>
      <selection pane="topRight"/>
      <selection pane="bottomLeft"/>
      <selection pane="bottomRight" activeCell="S7" sqref="S7"/>
    </sheetView>
  </sheetViews>
  <sheetFormatPr baseColWidth="10" defaultColWidth="11.44140625" defaultRowHeight="13.8" x14ac:dyDescent="0.3"/>
  <cols>
    <col min="1" max="1" width="14.88671875" style="134" customWidth="1"/>
    <col min="2" max="2" width="66.109375" style="134" customWidth="1"/>
    <col min="3" max="3" width="15.44140625" style="134" customWidth="1"/>
    <col min="4" max="4" width="12.33203125" style="134" customWidth="1"/>
    <col min="5" max="5" width="10.88671875" style="134" customWidth="1"/>
    <col min="6" max="6" width="17.44140625" style="134" customWidth="1"/>
    <col min="7" max="7" width="21.88671875" style="134" customWidth="1"/>
    <col min="8" max="8" width="63" style="134" customWidth="1"/>
    <col min="9" max="9" width="65.33203125" style="134" customWidth="1"/>
    <col min="10" max="10" width="15.44140625" style="134" customWidth="1"/>
    <col min="11" max="11" width="12.109375" style="242" customWidth="1"/>
    <col min="12" max="12" width="23.44140625" style="242" customWidth="1"/>
    <col min="13" max="13" width="20" style="134" customWidth="1"/>
    <col min="14" max="14" width="23" style="242" customWidth="1"/>
    <col min="15" max="15" width="19.6640625" style="242" customWidth="1"/>
    <col min="16" max="16" width="26.33203125" style="242" bestFit="1" customWidth="1"/>
    <col min="17" max="18" width="13" style="242" customWidth="1"/>
    <col min="19" max="20" width="13.44140625" style="242" customWidth="1"/>
    <col min="21" max="21" width="12.6640625" style="242" customWidth="1"/>
    <col min="22" max="23" width="14.44140625" style="151" customWidth="1"/>
    <col min="24" max="24" width="11.44140625" style="134"/>
    <col min="25" max="25" width="21.6640625" style="119" customWidth="1"/>
    <col min="26" max="26" width="7.44140625" style="119" bestFit="1" customWidth="1"/>
    <col min="27" max="27" width="8.44140625" style="119" bestFit="1" customWidth="1"/>
    <col min="28" max="16384" width="11.44140625" style="134"/>
  </cols>
  <sheetData>
    <row r="1" spans="1:28" ht="101.25" hidden="1" customHeight="1" thickBot="1" x14ac:dyDescent="0.35">
      <c r="A1" s="815"/>
      <c r="B1" s="816"/>
      <c r="C1" s="766" t="s">
        <v>258</v>
      </c>
      <c r="D1" s="766"/>
      <c r="E1" s="766"/>
      <c r="F1" s="766"/>
      <c r="G1" s="766"/>
      <c r="H1" s="766"/>
      <c r="I1" s="766"/>
      <c r="J1" s="766"/>
      <c r="K1" s="766"/>
      <c r="L1" s="766"/>
      <c r="M1" s="766"/>
      <c r="N1" s="766"/>
      <c r="O1" s="766"/>
      <c r="P1" s="766"/>
      <c r="Q1" s="766"/>
      <c r="R1" s="766"/>
      <c r="S1" s="766"/>
      <c r="T1" s="766"/>
      <c r="U1" s="766"/>
      <c r="V1" s="766"/>
      <c r="W1" s="766"/>
      <c r="X1" s="766"/>
      <c r="Y1" s="781" t="s">
        <v>1</v>
      </c>
      <c r="Z1" s="781"/>
      <c r="AA1" s="782"/>
      <c r="AB1" s="119"/>
    </row>
    <row r="2" spans="1:28" s="244" customFormat="1" hidden="1" x14ac:dyDescent="0.25">
      <c r="A2" s="120"/>
      <c r="B2" s="826"/>
      <c r="C2" s="826"/>
      <c r="D2" s="826"/>
      <c r="E2" s="243"/>
      <c r="G2" s="243"/>
      <c r="H2" s="243"/>
      <c r="I2" s="243"/>
      <c r="J2" s="243"/>
      <c r="K2" s="245"/>
      <c r="L2" s="245"/>
      <c r="M2" s="243"/>
      <c r="N2" s="245"/>
      <c r="O2" s="245"/>
      <c r="P2" s="245"/>
      <c r="Q2" s="245"/>
      <c r="R2" s="245"/>
      <c r="S2" s="245"/>
      <c r="T2" s="245"/>
      <c r="U2" s="245"/>
      <c r="V2" s="151"/>
      <c r="W2" s="151"/>
      <c r="X2" s="134"/>
      <c r="Y2" s="116"/>
      <c r="Z2" s="116"/>
      <c r="AA2" s="116"/>
    </row>
    <row r="3" spans="1:28" s="244" customFormat="1" ht="15" hidden="1" x14ac:dyDescent="0.25">
      <c r="A3" s="311" t="s">
        <v>380</v>
      </c>
      <c r="B3" s="786" t="str">
        <f>+IF('2 CONTEXTO E IDENTIFICACIÓN'!$B$3="","",'2 CONTEXTO E IDENTIFICACIÓN'!$B$3)</f>
        <v>CONSOLIDADO DE PROCESOS DE LA SDSCJ</v>
      </c>
      <c r="C3" s="786"/>
      <c r="D3" s="786"/>
      <c r="E3" s="349" t="s">
        <v>691</v>
      </c>
      <c r="F3" s="350" t="s">
        <v>692</v>
      </c>
      <c r="G3" s="349"/>
      <c r="H3" s="349"/>
      <c r="I3" s="349"/>
      <c r="J3" s="351"/>
      <c r="K3" s="351"/>
      <c r="L3" s="351"/>
      <c r="M3" s="351"/>
      <c r="N3" s="351"/>
      <c r="O3" s="351"/>
      <c r="P3" s="351"/>
      <c r="Q3" s="351"/>
      <c r="R3" s="351"/>
      <c r="S3" s="817" t="s">
        <v>693</v>
      </c>
      <c r="T3" s="817" t="s">
        <v>694</v>
      </c>
      <c r="U3" s="817" t="s">
        <v>347</v>
      </c>
      <c r="V3" s="299"/>
      <c r="W3" s="299"/>
      <c r="X3" s="352"/>
      <c r="Y3" s="333"/>
      <c r="Z3" s="333"/>
      <c r="AA3" s="334"/>
    </row>
    <row r="4" spans="1:28" s="244" customFormat="1" hidden="1" x14ac:dyDescent="0.25">
      <c r="A4" s="313"/>
      <c r="B4" s="336"/>
      <c r="C4" s="336"/>
      <c r="D4" s="151"/>
      <c r="E4" s="243"/>
      <c r="F4" s="243"/>
      <c r="G4" s="243"/>
      <c r="H4" s="243"/>
      <c r="I4" s="243"/>
      <c r="J4" s="820" t="s">
        <v>695</v>
      </c>
      <c r="K4" s="820"/>
      <c r="L4" s="820"/>
      <c r="M4" s="820"/>
      <c r="N4" s="820"/>
      <c r="O4" s="820"/>
      <c r="P4" s="820"/>
      <c r="Q4" s="820"/>
      <c r="R4" s="820"/>
      <c r="S4" s="818"/>
      <c r="T4" s="818"/>
      <c r="U4" s="818"/>
      <c r="V4" s="151"/>
      <c r="W4" s="151"/>
      <c r="X4" s="134"/>
      <c r="Y4" s="116"/>
      <c r="Z4" s="116"/>
      <c r="AA4" s="353"/>
    </row>
    <row r="5" spans="1:28" hidden="1" x14ac:dyDescent="0.25">
      <c r="A5" s="354"/>
      <c r="B5" s="246"/>
      <c r="C5" s="246"/>
      <c r="D5" s="246"/>
      <c r="E5" s="246"/>
      <c r="F5" s="821" t="s">
        <v>329</v>
      </c>
      <c r="G5" s="821"/>
      <c r="H5" s="821"/>
      <c r="I5" s="247"/>
      <c r="J5" s="822" t="s">
        <v>696</v>
      </c>
      <c r="K5" s="822"/>
      <c r="L5" s="822"/>
      <c r="M5" s="822"/>
      <c r="N5" s="822"/>
      <c r="O5" s="823" t="s">
        <v>340</v>
      </c>
      <c r="P5" s="824"/>
      <c r="Q5" s="824"/>
      <c r="R5" s="825"/>
      <c r="S5" s="819"/>
      <c r="T5" s="819"/>
      <c r="U5" s="819"/>
      <c r="Y5" s="355"/>
      <c r="Z5" s="355"/>
      <c r="AA5" s="356"/>
    </row>
    <row r="6" spans="1:28" ht="55.8" thickBot="1" x14ac:dyDescent="0.35">
      <c r="A6" s="357" t="s">
        <v>642</v>
      </c>
      <c r="B6" s="248" t="s">
        <v>643</v>
      </c>
      <c r="C6" s="248" t="s">
        <v>697</v>
      </c>
      <c r="D6" s="248" t="s">
        <v>698</v>
      </c>
      <c r="E6" s="249" t="s">
        <v>13</v>
      </c>
      <c r="F6" s="250" t="s">
        <v>699</v>
      </c>
      <c r="G6" s="251" t="s">
        <v>700</v>
      </c>
      <c r="H6" s="251" t="s">
        <v>701</v>
      </c>
      <c r="I6" s="251" t="s">
        <v>702</v>
      </c>
      <c r="J6" s="250" t="s">
        <v>331</v>
      </c>
      <c r="K6" s="252" t="s">
        <v>333</v>
      </c>
      <c r="L6" s="252" t="s">
        <v>335</v>
      </c>
      <c r="M6" s="250" t="s">
        <v>336</v>
      </c>
      <c r="N6" s="252" t="s">
        <v>338</v>
      </c>
      <c r="O6" s="252" t="s">
        <v>703</v>
      </c>
      <c r="P6" s="252" t="s">
        <v>15</v>
      </c>
      <c r="Q6" s="252" t="s">
        <v>704</v>
      </c>
      <c r="R6" s="252" t="s">
        <v>705</v>
      </c>
      <c r="S6" s="252" t="s">
        <v>342</v>
      </c>
      <c r="T6" s="252" t="s">
        <v>344</v>
      </c>
      <c r="U6" s="253" t="s">
        <v>346</v>
      </c>
      <c r="V6" s="252" t="s">
        <v>706</v>
      </c>
      <c r="W6" s="252" t="s">
        <v>707</v>
      </c>
      <c r="Y6" s="845" t="s">
        <v>708</v>
      </c>
      <c r="Z6" s="846"/>
      <c r="AA6" s="847"/>
    </row>
    <row r="7" spans="1:28" ht="54" customHeight="1" thickBot="1" x14ac:dyDescent="0.35">
      <c r="A7" s="827" t="str">
        <f>'4 MAPA CALOR INHERENTE'!A7</f>
        <v>R1AJ</v>
      </c>
      <c r="B7" s="827" t="str">
        <f>'4 MAPA CALOR INHERENTE'!B7</f>
        <v>Posibilidad de afectación reputacional por perdida de la confianza del ciudadano hacia los servicios prestados en las casas de justicia  debido a la inadecuada orientación a los usuarios en casas de justicia por parte del centro de recepción de la información</v>
      </c>
      <c r="C7" s="831" cm="1">
        <f t="array" ref="C7">IF(MOD(ROW()-7,6)=0, INDEX('3 PROBABIL E IMPACTO INHERENTE'!$E$7:$E$74, (ROW()-7)/6 + 1), "")</f>
        <v>0.8</v>
      </c>
      <c r="D7" s="834" cm="1">
        <f t="array" ref="D7">IF(MOD(ROW()-7,6)=0, INDEX('3 PROBABIL E IMPACTO INHERENTE'!$M$7:$M$74, (ROW()-7)/6 + 1), "")</f>
        <v>1</v>
      </c>
      <c r="E7" s="254">
        <v>1</v>
      </c>
      <c r="F7" s="363" t="s">
        <v>709</v>
      </c>
      <c r="G7" s="363" t="s">
        <v>710</v>
      </c>
      <c r="H7" s="363" t="s">
        <v>711</v>
      </c>
      <c r="I7" s="255" t="str">
        <f>+CONCATENATE(F7," ",G7," ",H7)</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J7" s="366" t="s">
        <v>712</v>
      </c>
      <c r="K7" s="256">
        <v>0.1</v>
      </c>
      <c r="L7" s="256" t="s">
        <v>684</v>
      </c>
      <c r="M7" s="366" t="s">
        <v>713</v>
      </c>
      <c r="N7" s="256">
        <v>0.15</v>
      </c>
      <c r="O7" s="369" t="s">
        <v>703</v>
      </c>
      <c r="P7" s="369" t="s">
        <v>714</v>
      </c>
      <c r="Q7" s="369"/>
      <c r="R7" s="369"/>
      <c r="S7" s="256">
        <f>+IFERROR(K7+N7,"")</f>
        <v>0.25</v>
      </c>
      <c r="T7" s="256">
        <f>IF(L7='[3]11 FORMULAS'!$Q$5,C7-(C7*S7),C7)</f>
        <v>0.8</v>
      </c>
      <c r="U7" s="256">
        <f>IF(L7='[3]11 FORMULAS'!$Q$6,D7-(D7*S7),D7)</f>
        <v>0.75</v>
      </c>
      <c r="V7" s="848">
        <f>+IF(T12="","",T12)</f>
        <v>0.48</v>
      </c>
      <c r="W7" s="841">
        <f>+IF(U12="","",U12)</f>
        <v>0.5625</v>
      </c>
      <c r="Y7" s="257" t="s">
        <v>648</v>
      </c>
      <c r="Z7" s="258" t="s">
        <v>715</v>
      </c>
      <c r="AA7" s="259" t="s">
        <v>716</v>
      </c>
    </row>
    <row r="8" spans="1:28" ht="138.6" thickBot="1" x14ac:dyDescent="0.35">
      <c r="A8" s="828"/>
      <c r="B8" s="828"/>
      <c r="C8" s="832"/>
      <c r="D8" s="835"/>
      <c r="E8" s="260">
        <v>2</v>
      </c>
      <c r="F8" s="364" t="s">
        <v>709</v>
      </c>
      <c r="G8" s="364" t="s">
        <v>717</v>
      </c>
      <c r="H8" s="364" t="s">
        <v>718</v>
      </c>
      <c r="I8" s="261" t="str">
        <f t="shared" ref="I8:I15" si="0">+CONCATENATE(F8," ",G8," ",H8)</f>
        <v>La Dirección de Acceso a la Justicia realiza  seguimiento a través de informes mensuales de funcionamiento de la casa de justicia incluyendo los casos en los que se presenten o no dificultades con las entidades operadoras o miembros del equipo de trabajo que se reportaran los primeros 15 días mes vencido. En caso de no contar con los informes la Dirección requerirá mediante correo electrónico el suministro de estos y la justificación por la cual no se reportó. Como evidencia de estos queda el Informe Mensual sobre la Atención de las Entidades Operadoras en la Casa de Justicia o el correo de la Dirección. El cargue de las evidencias se hará trimestralmente.</v>
      </c>
      <c r="J8" s="367" t="s">
        <v>719</v>
      </c>
      <c r="K8" s="262">
        <v>0.25</v>
      </c>
      <c r="L8" s="262" t="s">
        <v>656</v>
      </c>
      <c r="M8" s="367" t="s">
        <v>713</v>
      </c>
      <c r="N8" s="256">
        <v>0.15</v>
      </c>
      <c r="O8" s="370" t="s">
        <v>703</v>
      </c>
      <c r="P8" s="370" t="s">
        <v>720</v>
      </c>
      <c r="Q8" s="370"/>
      <c r="R8" s="370"/>
      <c r="S8" s="262">
        <f t="shared" ref="S8" si="1">+IFERROR(K8+N8,"")</f>
        <v>0.4</v>
      </c>
      <c r="T8" s="262">
        <f>IF(L8='[3]11 FORMULAS'!$Q$5,T7-(T7*S8),T7)</f>
        <v>0.48</v>
      </c>
      <c r="U8" s="262">
        <f>IF(L8='[3]11 FORMULAS'!$Q$6,U7-(U7*S8),U7)</f>
        <v>0.75</v>
      </c>
      <c r="V8" s="849"/>
      <c r="W8" s="842"/>
      <c r="Y8" s="170" t="s">
        <v>660</v>
      </c>
      <c r="Z8" s="174">
        <v>0.01</v>
      </c>
      <c r="AA8" s="173">
        <v>0.2</v>
      </c>
    </row>
    <row r="9" spans="1:28" ht="152.4" thickBot="1" x14ac:dyDescent="0.35">
      <c r="A9" s="828"/>
      <c r="B9" s="828"/>
      <c r="C9" s="832"/>
      <c r="D9" s="835"/>
      <c r="E9" s="260">
        <v>3</v>
      </c>
      <c r="F9" s="364" t="s">
        <v>721</v>
      </c>
      <c r="G9" s="364" t="s">
        <v>722</v>
      </c>
      <c r="H9" s="364" t="s">
        <v>723</v>
      </c>
      <c r="I9" s="261" t="str">
        <f t="shared" si="0"/>
        <v>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9" s="367" t="s">
        <v>712</v>
      </c>
      <c r="K9" s="262">
        <v>0.1</v>
      </c>
      <c r="L9" s="262" t="s">
        <v>684</v>
      </c>
      <c r="M9" s="367" t="s">
        <v>713</v>
      </c>
      <c r="N9" s="256">
        <v>0.15</v>
      </c>
      <c r="O9" s="370" t="s">
        <v>703</v>
      </c>
      <c r="P9" s="370" t="s">
        <v>724</v>
      </c>
      <c r="Q9" s="370"/>
      <c r="R9" s="370"/>
      <c r="S9" s="262">
        <f>+IFERROR(K9+N9,"")</f>
        <v>0.25</v>
      </c>
      <c r="T9" s="262">
        <f>IF(L9='[3]11 FORMULAS'!$Q$5,T8-(T8*S9),T8)</f>
        <v>0.48</v>
      </c>
      <c r="U9" s="262">
        <f>IF(L9='[3]11 FORMULAS'!$Q$6,U8-(U8*S9),U8)</f>
        <v>0.5625</v>
      </c>
      <c r="V9" s="849"/>
      <c r="W9" s="842"/>
      <c r="Y9" s="176" t="s">
        <v>665</v>
      </c>
      <c r="Z9" s="174">
        <v>0.21</v>
      </c>
      <c r="AA9" s="173">
        <v>0.4</v>
      </c>
    </row>
    <row r="10" spans="1:28" ht="15.6" thickBot="1" x14ac:dyDescent="0.35">
      <c r="A10" s="829"/>
      <c r="B10" s="829"/>
      <c r="C10" s="832"/>
      <c r="D10" s="835"/>
      <c r="E10" s="453">
        <v>4</v>
      </c>
      <c r="F10" s="454"/>
      <c r="G10" s="454"/>
      <c r="H10" s="454"/>
      <c r="I10" s="261" t="str">
        <f t="shared" si="0"/>
        <v xml:space="preserve">  </v>
      </c>
      <c r="J10" s="456"/>
      <c r="K10" s="262"/>
      <c r="L10" s="262"/>
      <c r="M10" s="367"/>
      <c r="N10" s="256"/>
      <c r="O10" s="458"/>
      <c r="P10" s="458"/>
      <c r="Q10" s="458"/>
      <c r="R10" s="458"/>
      <c r="S10" s="457"/>
      <c r="T10" s="262">
        <f>IF(L10='[3]11 FORMULAS'!$Q$5,T9-(T9*S10),T9)</f>
        <v>0.48</v>
      </c>
      <c r="U10" s="262">
        <f>IF(L10='[3]11 FORMULAS'!$Q$6,U9-(U9*S10),U9)</f>
        <v>0.5625</v>
      </c>
      <c r="V10" s="850"/>
      <c r="W10" s="843"/>
      <c r="Y10" s="180" t="s">
        <v>670</v>
      </c>
      <c r="Z10" s="174">
        <v>0.41</v>
      </c>
      <c r="AA10" s="173">
        <v>0.6</v>
      </c>
    </row>
    <row r="11" spans="1:28" ht="15.6" thickBot="1" x14ac:dyDescent="0.35">
      <c r="A11" s="829"/>
      <c r="B11" s="829"/>
      <c r="C11" s="832"/>
      <c r="D11" s="835"/>
      <c r="E11" s="453">
        <v>5</v>
      </c>
      <c r="F11" s="454"/>
      <c r="G11" s="454"/>
      <c r="H11" s="454"/>
      <c r="I11" s="261" t="str">
        <f t="shared" si="0"/>
        <v xml:space="preserve">  </v>
      </c>
      <c r="J11" s="456"/>
      <c r="K11" s="262"/>
      <c r="L11" s="262"/>
      <c r="M11" s="367"/>
      <c r="N11" s="256"/>
      <c r="O11" s="458"/>
      <c r="P11" s="458"/>
      <c r="Q11" s="458"/>
      <c r="R11" s="458"/>
      <c r="S11" s="457"/>
      <c r="T11" s="262">
        <f>IF(L11='[3]11 FORMULAS'!$Q$5,T10-(T10*S11),T10)</f>
        <v>0.48</v>
      </c>
      <c r="U11" s="262">
        <f>IF(L11='[3]11 FORMULAS'!$Q$6,U10-(U10*S11),U10)</f>
        <v>0.5625</v>
      </c>
      <c r="V11" s="850"/>
      <c r="W11" s="843"/>
      <c r="Y11" s="181" t="s">
        <v>674</v>
      </c>
      <c r="Z11" s="174">
        <v>0.61</v>
      </c>
      <c r="AA11" s="173">
        <v>0.8</v>
      </c>
    </row>
    <row r="12" spans="1:28" ht="15.6" thickBot="1" x14ac:dyDescent="0.35">
      <c r="A12" s="830"/>
      <c r="B12" s="830"/>
      <c r="C12" s="833"/>
      <c r="D12" s="836"/>
      <c r="E12" s="263">
        <v>6</v>
      </c>
      <c r="F12" s="454"/>
      <c r="G12" s="454"/>
      <c r="H12" s="454"/>
      <c r="I12" s="455" t="str">
        <f t="shared" si="0"/>
        <v xml:space="preserve">  </v>
      </c>
      <c r="J12" s="456"/>
      <c r="K12" s="457" t="s">
        <v>725</v>
      </c>
      <c r="L12" s="457" t="s">
        <v>725</v>
      </c>
      <c r="M12" s="456"/>
      <c r="N12" s="459" t="s">
        <v>725</v>
      </c>
      <c r="O12" s="458"/>
      <c r="P12" s="458"/>
      <c r="Q12" s="458"/>
      <c r="R12" s="458"/>
      <c r="S12" s="457"/>
      <c r="T12" s="457">
        <f>IF(L12='[3]11 FORMULAS'!$Q$5,T11-(T11*S12),T11)</f>
        <v>0.48</v>
      </c>
      <c r="U12" s="457">
        <f>IF(L12='[3]11 FORMULAS'!$Q$6,U11-(U11*S12),U11)</f>
        <v>0.5625</v>
      </c>
      <c r="V12" s="851"/>
      <c r="W12" s="844"/>
      <c r="Y12" s="182" t="s">
        <v>679</v>
      </c>
      <c r="Z12" s="174">
        <v>0.81</v>
      </c>
      <c r="AA12" s="173">
        <v>1</v>
      </c>
    </row>
    <row r="13" spans="1:28" ht="124.2" x14ac:dyDescent="0.3">
      <c r="A13" s="827" t="str">
        <f>'4 MAPA CALOR INHERENTE'!A8</f>
        <v>R2AJ</v>
      </c>
      <c r="B13" s="827" t="str">
        <f>'4 MAPA CALOR INHERENTE'!B8</f>
        <v>Posibilidad de afectación reputacional por la imposibilidad de garantizar la adecuada atención de usuarios en los equipamientos de Justicia de forma presencial y virtual debido a la desvinculación de entidades operadoras al programa de casas de justicia</v>
      </c>
      <c r="C13" s="831" cm="1">
        <f t="array" ref="C13">IF(MOD(ROW()-7,6)=0, INDEX('3 PROBABIL E IMPACTO INHERENTE'!$E$7:$E$74, (ROW()-7)/6 + 1), "")</f>
        <v>0.6</v>
      </c>
      <c r="D13" s="834" cm="1">
        <f t="array" ref="D13">IF(MOD(ROW()-7,6)=0, INDEX('3 PROBABIL E IMPACTO INHERENTE'!$M$7:$M$74, (ROW()-7)/6 + 1), "")</f>
        <v>0.4</v>
      </c>
      <c r="E13" s="460">
        <v>1</v>
      </c>
      <c r="F13" s="464" t="s">
        <v>721</v>
      </c>
      <c r="G13" s="363" t="s">
        <v>726</v>
      </c>
      <c r="H13" s="363" t="s">
        <v>727</v>
      </c>
      <c r="I13" s="255" t="str">
        <f t="shared" si="0"/>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J13" s="366" t="s">
        <v>719</v>
      </c>
      <c r="K13" s="256">
        <v>0.25</v>
      </c>
      <c r="L13" s="256" t="s">
        <v>656</v>
      </c>
      <c r="M13" s="366" t="s">
        <v>713</v>
      </c>
      <c r="N13" s="256">
        <v>0.15</v>
      </c>
      <c r="O13" s="369" t="s">
        <v>703</v>
      </c>
      <c r="P13" s="369" t="s">
        <v>728</v>
      </c>
      <c r="Q13" s="369"/>
      <c r="R13" s="369"/>
      <c r="S13" s="256">
        <f>+IFERROR(K13+N13,"")</f>
        <v>0.4</v>
      </c>
      <c r="T13" s="256">
        <f>IF(L13='[3]11 FORMULAS'!$Q$5,C13-(C13*S13),C13)</f>
        <v>0.36</v>
      </c>
      <c r="U13" s="465">
        <f>IF(L13='[3]11 FORMULAS'!$Q$6,D13-(D13*S13),D13)</f>
        <v>0.4</v>
      </c>
      <c r="V13" s="837">
        <f>+IF(T18="","",T18)</f>
        <v>0.12959999999999999</v>
      </c>
      <c r="W13" s="841">
        <f>+IF(U18="","",U18)</f>
        <v>0.4</v>
      </c>
    </row>
    <row r="14" spans="1:28" ht="165.6" x14ac:dyDescent="0.3">
      <c r="A14" s="828"/>
      <c r="B14" s="828"/>
      <c r="C14" s="832"/>
      <c r="D14" s="835"/>
      <c r="E14" s="461">
        <v>2</v>
      </c>
      <c r="F14" s="466" t="s">
        <v>721</v>
      </c>
      <c r="G14" s="364" t="s">
        <v>717</v>
      </c>
      <c r="H14" s="364" t="s">
        <v>729</v>
      </c>
      <c r="I14" s="261" t="str">
        <f t="shared" si="0"/>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J14" s="367" t="s">
        <v>719</v>
      </c>
      <c r="K14" s="262">
        <v>0.25</v>
      </c>
      <c r="L14" s="262" t="s">
        <v>656</v>
      </c>
      <c r="M14" s="367" t="s">
        <v>713</v>
      </c>
      <c r="N14" s="262">
        <v>0.15</v>
      </c>
      <c r="O14" s="370" t="s">
        <v>703</v>
      </c>
      <c r="P14" s="370" t="s">
        <v>724</v>
      </c>
      <c r="Q14" s="370"/>
      <c r="R14" s="370"/>
      <c r="S14" s="262">
        <f t="shared" ref="S14" si="2">+IFERROR(K14+N14,"")</f>
        <v>0.4</v>
      </c>
      <c r="T14" s="262">
        <f>IF(L14='[3]11 FORMULAS'!$Q$5,T13-(T13*S14),T13)</f>
        <v>0.216</v>
      </c>
      <c r="U14" s="467">
        <f>IF(L14='[3]11 FORMULAS'!$Q$6,U13-(U13*S14),U13)</f>
        <v>0.4</v>
      </c>
      <c r="V14" s="838"/>
      <c r="W14" s="842"/>
    </row>
    <row r="15" spans="1:28" ht="15" customHeight="1" thickBot="1" x14ac:dyDescent="0.35">
      <c r="A15" s="828"/>
      <c r="B15" s="828"/>
      <c r="C15" s="832"/>
      <c r="D15" s="835"/>
      <c r="E15" s="461">
        <v>3</v>
      </c>
      <c r="F15" s="466" t="s">
        <v>721</v>
      </c>
      <c r="G15" s="364" t="s">
        <v>730</v>
      </c>
      <c r="H15" s="364" t="s">
        <v>731</v>
      </c>
      <c r="I15" s="261" t="str">
        <f t="shared" si="0"/>
        <v>La Dirección de Acceso a la Justicia  realiza  seguimiento a través de informes mensuales de funcionamiento de la casa de justicia incluyendo los casos en los que se presenten o no dificultades con las entidades operadoras o miembros del equipo de trabajo que se reportarán los primeros 15 días mes vencido. En caso de no contar con los informes la Dirección requerirá mediante correo electrónico el suministro de estos y la justificación por la cual no se reportó. Como evidencia de estos quedan el Informe Mensual sobre la Atención de las Entidades Operadoras en la Casa de Justicia o el correo de la Dirección. El cargue de las evidencias se hará trimestralmente.</v>
      </c>
      <c r="J15" s="367" t="s">
        <v>719</v>
      </c>
      <c r="K15" s="262">
        <v>0.25</v>
      </c>
      <c r="L15" s="262" t="s">
        <v>656</v>
      </c>
      <c r="M15" s="367" t="s">
        <v>713</v>
      </c>
      <c r="N15" s="262">
        <v>0.15</v>
      </c>
      <c r="O15" s="370" t="s">
        <v>703</v>
      </c>
      <c r="P15" s="370" t="s">
        <v>720</v>
      </c>
      <c r="Q15" s="370"/>
      <c r="R15" s="370"/>
      <c r="S15" s="262">
        <f>+IFERROR(K15+N15,"")</f>
        <v>0.4</v>
      </c>
      <c r="T15" s="262">
        <f>IF(L15='[3]11 FORMULAS'!$Q$5,T14-(T14*S15),T14)</f>
        <v>0.12959999999999999</v>
      </c>
      <c r="U15" s="467">
        <f>IF(L15='[3]11 FORMULAS'!$Q$6,U14-(U14*S15),U14)</f>
        <v>0.4</v>
      </c>
      <c r="V15" s="838"/>
      <c r="W15" s="842"/>
      <c r="Y15" s="183"/>
      <c r="Z15" s="184"/>
      <c r="AA15" s="185"/>
    </row>
    <row r="16" spans="1:28" ht="15" customHeight="1" x14ac:dyDescent="0.3">
      <c r="A16" s="829"/>
      <c r="B16" s="829"/>
      <c r="C16" s="832"/>
      <c r="D16" s="835"/>
      <c r="E16" s="462">
        <v>4</v>
      </c>
      <c r="F16" s="466"/>
      <c r="G16" s="364"/>
      <c r="H16" s="364"/>
      <c r="I16" s="261" t="str">
        <f t="shared" ref="I16:I21" si="3">+CONCATENATE(F16," ",G16," ",H16)</f>
        <v xml:space="preserve">  </v>
      </c>
      <c r="J16" s="367"/>
      <c r="K16" s="262"/>
      <c r="L16" s="262"/>
      <c r="M16" s="367"/>
      <c r="N16" s="262"/>
      <c r="O16" s="370"/>
      <c r="P16" s="370"/>
      <c r="Q16" s="370"/>
      <c r="R16" s="370"/>
      <c r="S16" s="262">
        <f t="shared" ref="S16:S18" si="4">+IFERROR(K16+N16,"")</f>
        <v>0</v>
      </c>
      <c r="T16" s="262">
        <f>IF(L16='[3]11 FORMULAS'!$Q$5,T15-(T15*S16),T15)</f>
        <v>0.12959999999999999</v>
      </c>
      <c r="U16" s="467">
        <f>IF(L16='[3]11 FORMULAS'!$Q$6,U15-(U15*S16),U15)</f>
        <v>0.4</v>
      </c>
      <c r="V16" s="839"/>
      <c r="W16" s="843"/>
      <c r="AA16" s="318"/>
    </row>
    <row r="17" spans="1:27" ht="15" customHeight="1" x14ac:dyDescent="0.3">
      <c r="A17" s="829"/>
      <c r="B17" s="829"/>
      <c r="C17" s="832"/>
      <c r="D17" s="835"/>
      <c r="E17" s="462">
        <v>5</v>
      </c>
      <c r="F17" s="466"/>
      <c r="G17" s="364"/>
      <c r="H17" s="364"/>
      <c r="I17" s="261" t="str">
        <f t="shared" si="3"/>
        <v xml:space="preserve">  </v>
      </c>
      <c r="J17" s="367"/>
      <c r="K17" s="262"/>
      <c r="L17" s="262"/>
      <c r="M17" s="367"/>
      <c r="N17" s="262"/>
      <c r="O17" s="370"/>
      <c r="P17" s="370"/>
      <c r="Q17" s="370"/>
      <c r="R17" s="370"/>
      <c r="S17" s="262">
        <f t="shared" si="4"/>
        <v>0</v>
      </c>
      <c r="T17" s="262">
        <f>IF(L17='[3]11 FORMULAS'!$Q$5,T16-(T16*S17),T16)</f>
        <v>0.12959999999999999</v>
      </c>
      <c r="U17" s="467">
        <f>IF(L17='[3]11 FORMULAS'!$Q$6,U16-(U16*S17),U16)</f>
        <v>0.4</v>
      </c>
      <c r="V17" s="839"/>
      <c r="W17" s="843"/>
      <c r="AA17" s="318"/>
    </row>
    <row r="18" spans="1:27" ht="15.6" thickBot="1" x14ac:dyDescent="0.35">
      <c r="A18" s="830"/>
      <c r="B18" s="830"/>
      <c r="C18" s="833"/>
      <c r="D18" s="836"/>
      <c r="E18" s="463">
        <v>6</v>
      </c>
      <c r="F18" s="468"/>
      <c r="G18" s="365"/>
      <c r="H18" s="365"/>
      <c r="I18" s="264" t="str">
        <f t="shared" si="3"/>
        <v xml:space="preserve">  </v>
      </c>
      <c r="J18" s="368"/>
      <c r="K18" s="265" t="s">
        <v>725</v>
      </c>
      <c r="L18" s="265" t="s">
        <v>725</v>
      </c>
      <c r="M18" s="368"/>
      <c r="N18" s="265" t="s">
        <v>725</v>
      </c>
      <c r="O18" s="371"/>
      <c r="P18" s="371"/>
      <c r="Q18" s="371"/>
      <c r="R18" s="371"/>
      <c r="S18" s="265" t="str">
        <f t="shared" si="4"/>
        <v/>
      </c>
      <c r="T18" s="265">
        <f>IF(L18='[3]11 FORMULAS'!$Q$5,T17-(T17*S18),T17)</f>
        <v>0.12959999999999999</v>
      </c>
      <c r="U18" s="469">
        <f>IF(L18='[3]11 FORMULAS'!$Q$6,U17-(U17*S18),U17)</f>
        <v>0.4</v>
      </c>
      <c r="V18" s="840"/>
      <c r="W18" s="844"/>
      <c r="Y18" s="266"/>
      <c r="Z18" s="267"/>
      <c r="AA18" s="358"/>
    </row>
    <row r="19" spans="1:27" ht="179.4" x14ac:dyDescent="0.3">
      <c r="A19" s="827" t="str">
        <f>'4 MAPA CALOR INHERENTE'!A9</f>
        <v>R3AJ</v>
      </c>
      <c r="B19" s="827" t="str">
        <f>'4 MAPA CALOR INHERENTE'!B9</f>
        <v>Posibilidad de afectación reputacional por la imposibilidad de garantizar la adecuada atención de usuarios en los equipamientos de Justicia de forma presencial   debido a inadecuadas condiciones de infraestructura en las Casas de Justicia y desconocimiento de las rutas de acceso a la Justicia por parte del Centro de Recepción e Información CRI</v>
      </c>
      <c r="C19" s="831" cm="1">
        <f t="array" ref="C19">IF(MOD(ROW()-7,6)=0, INDEX('3 PROBABIL E IMPACTO INHERENTE'!$E$7:$E$74, (ROW()-7)/6 + 1), "")</f>
        <v>0.6</v>
      </c>
      <c r="D19" s="834" cm="1">
        <f t="array" ref="D19">IF(MOD(ROW()-7,6)=0, INDEX('3 PROBABIL E IMPACTO INHERENTE'!$M$7:$M$74, (ROW()-7)/6 + 1), "")</f>
        <v>0.2</v>
      </c>
      <c r="E19" s="254">
        <v>1</v>
      </c>
      <c r="F19" s="464" t="s">
        <v>721</v>
      </c>
      <c r="G19" s="363" t="s">
        <v>717</v>
      </c>
      <c r="H19" s="363" t="s">
        <v>732</v>
      </c>
      <c r="I19" s="255" t="str">
        <f t="shared" si="3"/>
        <v>La Dirección de Acceso a la Justicia  realiza  seguimiento de manera semestral, al equipo humano disponible para atención a los ciudadanos en Casas de Justicia (CRI y Recepción) sea suficiente mediante dos (2) informe de oferta y demanda que contemple los últimos seis meses. Para los casos en los cuales no se cuente con la capacidad para dar atención al Ciudadano, la Dirección de Acceso a la Justicia procederá con la reasignación y reajuste de personal, funcionarios y contratistas, a los equipamientos con mayor demanda. Como evidencia del seguimiento se tiene un documento informe de análisis que compara la oferta y demanda con el recurso humano en el Centro de Recepción e Información de las Casas de Justicia asignado, la cual reposa en los archivos de la Dirección de Acceso a la Justicia. El cargue de las evidencias se hará trimestralmente</v>
      </c>
      <c r="J19" s="366" t="s">
        <v>719</v>
      </c>
      <c r="K19" s="256">
        <v>0.25</v>
      </c>
      <c r="L19" s="256" t="s">
        <v>656</v>
      </c>
      <c r="M19" s="366" t="s">
        <v>713</v>
      </c>
      <c r="N19" s="256">
        <v>0.15</v>
      </c>
      <c r="O19" s="369" t="s">
        <v>703</v>
      </c>
      <c r="P19" s="369" t="s">
        <v>733</v>
      </c>
      <c r="Q19" s="369"/>
      <c r="R19" s="369"/>
      <c r="S19" s="256">
        <f>+IFERROR(K19+N19,"")</f>
        <v>0.4</v>
      </c>
      <c r="T19" s="256">
        <f>IF(L19='[3]11 FORMULAS'!$Q$5,C19-(C19*S19),C19)</f>
        <v>0.36</v>
      </c>
      <c r="U19" s="465">
        <f>IF(L19='[3]11 FORMULAS'!$Q$6,D19-(D19*S19),D19)</f>
        <v>0.2</v>
      </c>
      <c r="V19" s="848">
        <f>+IF(T24="","",T24)</f>
        <v>0.12959999999999999</v>
      </c>
      <c r="W19" s="841">
        <f>+IF(U24="","",U24)</f>
        <v>0.15000000000000002</v>
      </c>
      <c r="Y19" s="266"/>
      <c r="Z19" s="267"/>
      <c r="AA19" s="358"/>
    </row>
    <row r="20" spans="1:27" ht="151.80000000000001" x14ac:dyDescent="0.3">
      <c r="A20" s="828"/>
      <c r="B20" s="828"/>
      <c r="C20" s="832"/>
      <c r="D20" s="835"/>
      <c r="E20" s="260">
        <v>2</v>
      </c>
      <c r="F20" s="466"/>
      <c r="G20" s="364"/>
      <c r="H20" s="364" t="s">
        <v>734</v>
      </c>
      <c r="I20" s="261" t="str">
        <f t="shared" si="3"/>
        <v xml:space="preserve">  La Dirección de Acceso a la Justicia responde oportunamente (en los términos de ley) y con claridad a las peticiones, quejas y reclamos de los usuarios que visitan las casas de justicia de Bogotá cada vez que se presente una PQRS.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20" s="367" t="s">
        <v>712</v>
      </c>
      <c r="K20" s="262">
        <v>0.1</v>
      </c>
      <c r="L20" s="262" t="s">
        <v>684</v>
      </c>
      <c r="M20" s="367" t="s">
        <v>713</v>
      </c>
      <c r="N20" s="262">
        <v>0.15</v>
      </c>
      <c r="O20" s="370" t="s">
        <v>703</v>
      </c>
      <c r="P20" s="370" t="s">
        <v>724</v>
      </c>
      <c r="Q20" s="370"/>
      <c r="R20" s="370"/>
      <c r="S20" s="262">
        <f t="shared" ref="S20" si="5">+IFERROR(K20+N20,"")</f>
        <v>0.25</v>
      </c>
      <c r="T20" s="262">
        <f>IF(L20='[3]11 FORMULAS'!$Q$5,T19-(T19*S20),T19)</f>
        <v>0.36</v>
      </c>
      <c r="U20" s="467">
        <f>IF(L20='[3]11 FORMULAS'!$Q$6,U19-(U19*S20),U19)</f>
        <v>0.15000000000000002</v>
      </c>
      <c r="V20" s="849"/>
      <c r="W20" s="842"/>
      <c r="Y20" s="266"/>
      <c r="Z20" s="267"/>
      <c r="AA20" s="358"/>
    </row>
    <row r="21" spans="1:27" ht="165.6" x14ac:dyDescent="0.3">
      <c r="A21" s="828"/>
      <c r="B21" s="828"/>
      <c r="C21" s="832"/>
      <c r="D21" s="835"/>
      <c r="E21" s="260">
        <v>3</v>
      </c>
      <c r="F21" s="466" t="s">
        <v>709</v>
      </c>
      <c r="G21" s="364" t="s">
        <v>735</v>
      </c>
      <c r="H21" s="364" t="s">
        <v>729</v>
      </c>
      <c r="I21" s="261" t="str">
        <f t="shared" si="3"/>
        <v>La Dirección de Acceso a la Justicia  realiza  seguimiento de manera oportuna a la solución de las deficiencias de infraestructura en las casas de justicia de propiedad de la SDSCJ que puedan afectar la normal prestación de los servicios por parte de los operadores de justicia y de la SDSCJ. Las solicitudes de atención y mantenimiento de los equipamientos se remiten a la dependencia responsable del mantenimiento de los equipamientos. Si se presentan inconsistencias en la solución de las solicitudes, se hace seguimiento y requerimientos a las mismas para reportar esta situación a la dependencia correspondiente. Como evidencia queda el seguimiento a los requerimientos solicitados a la Dirección de Bienes. El cargue de las evidencias se hará trimestralmente.</v>
      </c>
      <c r="J21" s="367" t="s">
        <v>719</v>
      </c>
      <c r="K21" s="262">
        <v>0.25</v>
      </c>
      <c r="L21" s="262" t="s">
        <v>656</v>
      </c>
      <c r="M21" s="367" t="s">
        <v>713</v>
      </c>
      <c r="N21" s="262">
        <v>0.15</v>
      </c>
      <c r="O21" s="370" t="s">
        <v>703</v>
      </c>
      <c r="P21" s="370" t="s">
        <v>724</v>
      </c>
      <c r="Q21" s="370"/>
      <c r="R21" s="370"/>
      <c r="S21" s="262">
        <f>+IFERROR(K21+N21,"")</f>
        <v>0.4</v>
      </c>
      <c r="T21" s="262">
        <f>IF(L21='[3]11 FORMULAS'!$Q$5,T20-(T20*S21),T20)</f>
        <v>0.216</v>
      </c>
      <c r="U21" s="467">
        <f>IF(L21='[3]11 FORMULAS'!$Q$6,U20-(U20*S21),U20)</f>
        <v>0.15000000000000002</v>
      </c>
      <c r="V21" s="849"/>
      <c r="W21" s="842"/>
      <c r="AA21" s="318"/>
    </row>
    <row r="22" spans="1:27" ht="124.2" x14ac:dyDescent="0.3">
      <c r="A22" s="829"/>
      <c r="B22" s="829"/>
      <c r="C22" s="832"/>
      <c r="D22" s="835"/>
      <c r="E22" s="453">
        <v>4</v>
      </c>
      <c r="F22" s="466" t="s">
        <v>721</v>
      </c>
      <c r="G22" s="364" t="s">
        <v>736</v>
      </c>
      <c r="H22" s="364" t="s">
        <v>711</v>
      </c>
      <c r="I22" s="261" t="str">
        <f t="shared" ref="I22:I27" si="6">+CONCATENATE(F22," ",G22," ",H22)</f>
        <v xml:space="preserve">La Dirección de Acceso a la Justicia  verifica  la realización de las jornadas de Capacitación/Sensibilización sobre los temas relacionados de Acceso a la Justicia (Estrategias, Abordaje de Conflictos, Inducción) y en otros temas relacionados con la Dirección, como mínimo dos vez por trimestre en jornadas de capacitación/sensibilización presencial o virtual. En caso de que alguna jornada no se pueda desarrollar se procede con reprogramación. Como soporte de las capacitaciones/sensibilizaciones se tienen Actas de reunión o Listado de asistencia. El cargue de las evidencias se hará trimestralmente. </v>
      </c>
      <c r="J22" s="367" t="s">
        <v>719</v>
      </c>
      <c r="K22" s="262">
        <v>0.25</v>
      </c>
      <c r="L22" s="262" t="s">
        <v>656</v>
      </c>
      <c r="M22" s="367" t="s">
        <v>713</v>
      </c>
      <c r="N22" s="262">
        <v>0.15</v>
      </c>
      <c r="O22" s="370" t="s">
        <v>703</v>
      </c>
      <c r="P22" s="370" t="s">
        <v>714</v>
      </c>
      <c r="Q22" s="370"/>
      <c r="R22" s="370"/>
      <c r="S22" s="262">
        <f>+IFERROR(K22+N22,"")</f>
        <v>0.4</v>
      </c>
      <c r="T22" s="262">
        <f>IF(L22='[3]11 FORMULAS'!$Q$5,T21-(T21*S22),T21)</f>
        <v>0.12959999999999999</v>
      </c>
      <c r="U22" s="467">
        <f>IF(L22='[3]11 FORMULAS'!$Q$6,U21-(U21*S22),U21)</f>
        <v>0.15000000000000002</v>
      </c>
      <c r="V22" s="850"/>
      <c r="W22" s="843"/>
      <c r="AA22" s="318"/>
    </row>
    <row r="23" spans="1:27" x14ac:dyDescent="0.3">
      <c r="A23" s="829"/>
      <c r="B23" s="829"/>
      <c r="C23" s="832"/>
      <c r="D23" s="835"/>
      <c r="E23" s="453">
        <v>5</v>
      </c>
      <c r="F23" s="466"/>
      <c r="G23" s="364"/>
      <c r="H23" s="364"/>
      <c r="I23" s="261" t="str">
        <f t="shared" si="6"/>
        <v xml:space="preserve">  </v>
      </c>
      <c r="J23" s="367"/>
      <c r="K23" s="262"/>
      <c r="L23" s="262"/>
      <c r="M23" s="367"/>
      <c r="N23" s="262"/>
      <c r="O23" s="370"/>
      <c r="P23" s="370"/>
      <c r="Q23" s="370"/>
      <c r="R23" s="370"/>
      <c r="S23" s="262">
        <f>+IFERROR(K23+N23,"")</f>
        <v>0</v>
      </c>
      <c r="T23" s="262">
        <f>IF(L23='[3]11 FORMULAS'!$Q$5,T22-(T22*S23),T22)</f>
        <v>0.12959999999999999</v>
      </c>
      <c r="U23" s="467">
        <f>IF(L23='[3]11 FORMULAS'!$Q$6,U22-(U22*S23),U22)</f>
        <v>0.15000000000000002</v>
      </c>
      <c r="V23" s="850"/>
      <c r="W23" s="843"/>
      <c r="AA23" s="318"/>
    </row>
    <row r="24" spans="1:27" ht="15.6" thickBot="1" x14ac:dyDescent="0.35">
      <c r="A24" s="830"/>
      <c r="B24" s="830"/>
      <c r="C24" s="833"/>
      <c r="D24" s="836"/>
      <c r="E24" s="263">
        <v>6</v>
      </c>
      <c r="F24" s="468"/>
      <c r="G24" s="365"/>
      <c r="H24" s="365"/>
      <c r="I24" s="264" t="str">
        <f t="shared" si="6"/>
        <v xml:space="preserve">  </v>
      </c>
      <c r="J24" s="368"/>
      <c r="K24" s="265" t="s">
        <v>725</v>
      </c>
      <c r="L24" s="265" t="s">
        <v>725</v>
      </c>
      <c r="M24" s="368"/>
      <c r="N24" s="265" t="s">
        <v>725</v>
      </c>
      <c r="O24" s="371"/>
      <c r="P24" s="371"/>
      <c r="Q24" s="371"/>
      <c r="R24" s="371"/>
      <c r="S24" s="265" t="str">
        <f>+IFERROR(K24+N24,"")</f>
        <v/>
      </c>
      <c r="T24" s="265">
        <f>IF(L24='[3]11 FORMULAS'!$Q$5,T23-(T23*S24),T23)</f>
        <v>0.12959999999999999</v>
      </c>
      <c r="U24" s="469">
        <f>IF(L24='[3]11 FORMULAS'!$Q$6,U23-(U23*S24),U23)</f>
        <v>0.15000000000000002</v>
      </c>
      <c r="V24" s="851"/>
      <c r="W24" s="844"/>
      <c r="Y24" s="266"/>
      <c r="Z24" s="267"/>
      <c r="AA24" s="358"/>
    </row>
    <row r="25" spans="1:27" ht="124.2" x14ac:dyDescent="0.3">
      <c r="A25" s="827" t="str">
        <f>'4 MAPA CALOR INHERENTE'!A10</f>
        <v>R4AJ</v>
      </c>
      <c r="B25" s="827" t="str">
        <f>'4 MAPA CALOR INHERENTE'!B10</f>
        <v xml:space="preserve">Posibilidad de afectación reputacional por perdida de la confianza y limitado acceso a la justicia por parte del ciudadano hacia los servicios prestados en las Casas de Justicia debido a la interrupción o retraso en la prestación de los servicios que prestan las entidades operadoras en las Casas de Justicia de Bogotá </v>
      </c>
      <c r="C25" s="831" cm="1">
        <f t="array" ref="C25">IF(MOD(ROW()-7,6)=0, INDEX('3 PROBABIL E IMPACTO INHERENTE'!$E$7:$E$74, (ROW()-7)/6 + 1), "")</f>
        <v>0.4</v>
      </c>
      <c r="D25" s="834" cm="1">
        <f t="array" ref="D25">IF(MOD(ROW()-7,6)=0, INDEX('3 PROBABIL E IMPACTO INHERENTE'!$M$7:$M$74, (ROW()-7)/6 + 1), "")</f>
        <v>0.6</v>
      </c>
      <c r="E25" s="254">
        <v>1</v>
      </c>
      <c r="F25" s="464" t="s">
        <v>709</v>
      </c>
      <c r="G25" s="363" t="s">
        <v>737</v>
      </c>
      <c r="H25" s="363" t="s">
        <v>738</v>
      </c>
      <c r="I25" s="255" t="str">
        <f t="shared" si="6"/>
        <v>La Dirección de Acceso a la Justicia  establece  conjuntamente con las demás entidades operadoras en casas de justicia la ruta de acceso a la justicia que se aplicará a los casos en los que se presenten dificultades, a través de comités de seguimiento a los convenios como mínimo una vez al año. En los casos en los que no se puedan realizar los seguimientos se solicita la reprogramación. Como evidencia de estos comités están las actas de reunión que reposan en el archivo de la Dirección de Acceso a la Justicia. El cargue de las evidencias se hará trimestralmente.</v>
      </c>
      <c r="J25" s="366" t="s">
        <v>719</v>
      </c>
      <c r="K25" s="256">
        <v>0.25</v>
      </c>
      <c r="L25" s="256" t="s">
        <v>656</v>
      </c>
      <c r="M25" s="366" t="s">
        <v>713</v>
      </c>
      <c r="N25" s="256">
        <v>0.15</v>
      </c>
      <c r="O25" s="369" t="s">
        <v>703</v>
      </c>
      <c r="P25" s="369" t="s">
        <v>728</v>
      </c>
      <c r="Q25" s="369"/>
      <c r="R25" s="369"/>
      <c r="S25" s="256">
        <f t="shared" ref="S25:S88" si="7">+IFERROR(K25+N25,"")</f>
        <v>0.4</v>
      </c>
      <c r="T25" s="256">
        <f>IF(L25='[3]11 FORMULAS'!$Q$5,C25-(C25*S25),C25)</f>
        <v>0.24</v>
      </c>
      <c r="U25" s="465">
        <f>IF(L25='[3]11 FORMULAS'!$Q$6,D25-(D25*S25),D25)</f>
        <v>0.6</v>
      </c>
      <c r="V25" s="848">
        <f>+IF(T30="","",T30)</f>
        <v>0.24</v>
      </c>
      <c r="W25" s="841">
        <f>+IF(U30="","",U30)</f>
        <v>0.44999999999999996</v>
      </c>
      <c r="Y25" s="266"/>
      <c r="Z25" s="267"/>
      <c r="AA25" s="358"/>
    </row>
    <row r="26" spans="1:27" ht="151.80000000000001" x14ac:dyDescent="0.3">
      <c r="A26" s="828"/>
      <c r="B26" s="828"/>
      <c r="C26" s="832"/>
      <c r="D26" s="835"/>
      <c r="E26" s="260">
        <v>2</v>
      </c>
      <c r="F26" s="466" t="s">
        <v>721</v>
      </c>
      <c r="G26" s="364" t="s">
        <v>722</v>
      </c>
      <c r="H26" s="364" t="s">
        <v>739</v>
      </c>
      <c r="I26" s="261" t="str">
        <f t="shared" si="6"/>
        <v>La Dirección de Acceso a la Justicia  responde  oportunamente (en los términos de ley) y con claridad a las peticiones, quejas y reclamos de los usuarios que visitan las casas de justicia de Bogotá cada vez que se presente una PQR. Para los casos en los cuales no se de respuesta en los términos establecidos la Dirección procede con la revisión interna sobre las razones del incumplimiento de la respuesta en caso de ser reiterativo se iniciara proceso disciplinario o de incumplimiento contractual al funcionario responsable de emitir la respuesta. Como evidencia de las respuestas a los ciudadanos está el Registro de Seguimiento a las PQRS. El cargue de las evidencias se hará trimestralmente.</v>
      </c>
      <c r="J26" s="367" t="s">
        <v>712</v>
      </c>
      <c r="K26" s="262">
        <v>0.1</v>
      </c>
      <c r="L26" s="262" t="s">
        <v>684</v>
      </c>
      <c r="M26" s="367" t="s">
        <v>713</v>
      </c>
      <c r="N26" s="262">
        <v>0.15</v>
      </c>
      <c r="O26" s="370" t="s">
        <v>703</v>
      </c>
      <c r="P26" s="370" t="s">
        <v>724</v>
      </c>
      <c r="Q26" s="370"/>
      <c r="R26" s="370"/>
      <c r="S26" s="262">
        <f t="shared" si="7"/>
        <v>0.25</v>
      </c>
      <c r="T26" s="262">
        <f>IF(L26='[3]11 FORMULAS'!$Q$5,T25-(T25*S26),T25)</f>
        <v>0.24</v>
      </c>
      <c r="U26" s="467">
        <f>IF(L26='[3]11 FORMULAS'!$Q$6,U25-(U25*S26),U25)</f>
        <v>0.44999999999999996</v>
      </c>
      <c r="V26" s="849"/>
      <c r="W26" s="842"/>
      <c r="Y26" s="266"/>
      <c r="Z26" s="267"/>
      <c r="AA26" s="358"/>
    </row>
    <row r="27" spans="1:27" x14ac:dyDescent="0.3">
      <c r="A27" s="828"/>
      <c r="B27" s="828"/>
      <c r="C27" s="832"/>
      <c r="D27" s="835"/>
      <c r="E27" s="260">
        <v>3</v>
      </c>
      <c r="F27" s="466"/>
      <c r="G27" s="364"/>
      <c r="H27" s="364"/>
      <c r="I27" s="261" t="str">
        <f t="shared" si="6"/>
        <v xml:space="preserve">  </v>
      </c>
      <c r="J27" s="367"/>
      <c r="K27" s="262" t="s">
        <v>725</v>
      </c>
      <c r="L27" s="262" t="s">
        <v>725</v>
      </c>
      <c r="M27" s="367"/>
      <c r="N27" s="262" t="s">
        <v>725</v>
      </c>
      <c r="O27" s="370"/>
      <c r="P27" s="370"/>
      <c r="Q27" s="370"/>
      <c r="R27" s="370"/>
      <c r="S27" s="262" t="str">
        <f t="shared" si="7"/>
        <v/>
      </c>
      <c r="T27" s="262">
        <f>IF(L27='[3]11 FORMULAS'!$Q$5,T26-(T26*S27),T26)</f>
        <v>0.24</v>
      </c>
      <c r="U27" s="467">
        <f>IF(L27='[3]11 FORMULAS'!$Q$6,U26-(U26*S27),U26)</f>
        <v>0.44999999999999996</v>
      </c>
      <c r="V27" s="849"/>
      <c r="W27" s="842"/>
      <c r="AA27" s="318"/>
    </row>
    <row r="28" spans="1:27" x14ac:dyDescent="0.3">
      <c r="A28" s="829"/>
      <c r="B28" s="829"/>
      <c r="C28" s="832"/>
      <c r="D28" s="835"/>
      <c r="E28" s="453">
        <v>4</v>
      </c>
      <c r="F28" s="466"/>
      <c r="G28" s="364"/>
      <c r="H28" s="364"/>
      <c r="I28" s="261" t="str">
        <f t="shared" ref="I28:I91" si="8">+CONCATENATE(F28," ",G28," ",H28)</f>
        <v xml:space="preserve">  </v>
      </c>
      <c r="J28" s="367"/>
      <c r="K28" s="262"/>
      <c r="L28" s="262"/>
      <c r="M28" s="367"/>
      <c r="N28" s="262"/>
      <c r="O28" s="370"/>
      <c r="P28" s="370"/>
      <c r="Q28" s="370"/>
      <c r="R28" s="370"/>
      <c r="S28" s="262">
        <f t="shared" si="7"/>
        <v>0</v>
      </c>
      <c r="T28" s="262">
        <f>IF(L28='[3]11 FORMULAS'!$Q$5,T27-(T27*S28),T27)</f>
        <v>0.24</v>
      </c>
      <c r="U28" s="467">
        <f>IF(L28='[3]11 FORMULAS'!$Q$6,U27-(U27*S28),U27)</f>
        <v>0.44999999999999996</v>
      </c>
      <c r="V28" s="850"/>
      <c r="W28" s="843"/>
      <c r="AA28" s="318"/>
    </row>
    <row r="29" spans="1:27" x14ac:dyDescent="0.3">
      <c r="A29" s="829"/>
      <c r="B29" s="829"/>
      <c r="C29" s="832"/>
      <c r="D29" s="835"/>
      <c r="E29" s="453">
        <v>5</v>
      </c>
      <c r="F29" s="466"/>
      <c r="G29" s="364"/>
      <c r="H29" s="364"/>
      <c r="I29" s="261" t="str">
        <f t="shared" si="8"/>
        <v xml:space="preserve">  </v>
      </c>
      <c r="J29" s="367"/>
      <c r="K29" s="262"/>
      <c r="L29" s="262"/>
      <c r="M29" s="367"/>
      <c r="N29" s="262"/>
      <c r="O29" s="370"/>
      <c r="P29" s="370"/>
      <c r="Q29" s="370"/>
      <c r="R29" s="370"/>
      <c r="S29" s="262">
        <f t="shared" si="7"/>
        <v>0</v>
      </c>
      <c r="T29" s="262">
        <f>IF(L29='[3]11 FORMULAS'!$Q$5,T28-(T28*S29),T28)</f>
        <v>0.24</v>
      </c>
      <c r="U29" s="467">
        <f>IF(L29='[3]11 FORMULAS'!$Q$6,U28-(U28*S29),U28)</f>
        <v>0.44999999999999996</v>
      </c>
      <c r="V29" s="850"/>
      <c r="W29" s="843"/>
      <c r="AA29" s="318"/>
    </row>
    <row r="30" spans="1:27" ht="15.6" thickBot="1" x14ac:dyDescent="0.35">
      <c r="A30" s="830"/>
      <c r="B30" s="830"/>
      <c r="C30" s="833"/>
      <c r="D30" s="836"/>
      <c r="E30" s="263">
        <v>6</v>
      </c>
      <c r="F30" s="468"/>
      <c r="G30" s="365"/>
      <c r="H30" s="365"/>
      <c r="I30" s="264" t="str">
        <f t="shared" si="8"/>
        <v xml:space="preserve">  </v>
      </c>
      <c r="J30" s="368"/>
      <c r="K30" s="265" t="s">
        <v>725</v>
      </c>
      <c r="L30" s="265" t="s">
        <v>725</v>
      </c>
      <c r="M30" s="368"/>
      <c r="N30" s="265" t="s">
        <v>725</v>
      </c>
      <c r="O30" s="371"/>
      <c r="P30" s="371"/>
      <c r="Q30" s="371"/>
      <c r="R30" s="371"/>
      <c r="S30" s="265" t="str">
        <f t="shared" si="7"/>
        <v/>
      </c>
      <c r="T30" s="265">
        <f>IF(L30='[3]11 FORMULAS'!$Q$5,T29-(T29*S30),T29)</f>
        <v>0.24</v>
      </c>
      <c r="U30" s="469">
        <f>IF(L30='[3]11 FORMULAS'!$Q$6,U29-(U29*S30),U29)</f>
        <v>0.44999999999999996</v>
      </c>
      <c r="V30" s="851"/>
      <c r="W30" s="844"/>
      <c r="Y30" s="266"/>
      <c r="Z30" s="267"/>
      <c r="AA30" s="358"/>
    </row>
    <row r="31" spans="1:27" ht="151.80000000000001" x14ac:dyDescent="0.3">
      <c r="A31" s="827" t="str">
        <f>'4 MAPA CALOR INHERENTE'!A11</f>
        <v>R5AJ</v>
      </c>
      <c r="B31" s="827" t="str">
        <f>'4 MAPA CALOR INHERENTE'!B11</f>
        <v xml:space="preserve">Posibilidad de afectación económica  por una demanda de una autoridad judicial debido a la no prestación del servicio de atencion en el programa Distrital de Justicia Juvenil Restaurativa  a las personas remitidas por una autoridad judicial o administrativa del Sistema de Responsabilidad penal para Adolecentes </v>
      </c>
      <c r="C31" s="831" cm="1">
        <f t="array" ref="C31">IF(MOD(ROW()-7,6)=0, INDEX('3 PROBABIL E IMPACTO INHERENTE'!$E$7:$E$74, (ROW()-7)/6 + 1), "")</f>
        <v>0.8</v>
      </c>
      <c r="D31" s="834" cm="1">
        <f t="array" ref="D31">IF(MOD(ROW()-7,6)=0, INDEX('3 PROBABIL E IMPACTO INHERENTE'!$M$7:$M$74, (ROW()-7)/6 + 1), "")</f>
        <v>0.2</v>
      </c>
      <c r="E31" s="254">
        <v>1</v>
      </c>
      <c r="F31" s="464" t="s">
        <v>740</v>
      </c>
      <c r="G31" s="363" t="s">
        <v>741</v>
      </c>
      <c r="H31" s="363" t="s">
        <v>742</v>
      </c>
      <c r="I31" s="255" t="str">
        <f t="shared" si="8"/>
        <v>El profesional de la Dirección de Responsabilidad Penal Adolescente  Verifica  semestralmente la disponibilidad y asignacion del personal requerido para la atención del Programa Distrital de Justicia Juvenil Restaurativa (PDJJR). Esta verificación se realiza por medio de un informe consolidado en el que se detalla la demanda de los programas, el número de casos asignados a cada uno y la cantidad de personal requerida para atender dicha demanda.
En caso de que haya una desviación del control le informará al Director de Responsabilidad Penal Adolescente a través de correo electrónico, a fin de que se tomen las medidas necesarias para garantizar la atención adecuada.</v>
      </c>
      <c r="J31" s="366" t="s">
        <v>743</v>
      </c>
      <c r="K31" s="256">
        <v>0.15</v>
      </c>
      <c r="L31" s="256" t="s">
        <v>656</v>
      </c>
      <c r="M31" s="366" t="s">
        <v>713</v>
      </c>
      <c r="N31" s="256">
        <v>0.15</v>
      </c>
      <c r="O31" s="369" t="s">
        <v>703</v>
      </c>
      <c r="P31" s="369" t="s">
        <v>733</v>
      </c>
      <c r="Q31" s="369" t="s">
        <v>744</v>
      </c>
      <c r="R31" s="369" t="s">
        <v>745</v>
      </c>
      <c r="S31" s="256">
        <f t="shared" si="7"/>
        <v>0.3</v>
      </c>
      <c r="T31" s="256">
        <f>IF(L31='[3]11 FORMULAS'!$Q$5,C31-(C31*S31),C31)</f>
        <v>0.56000000000000005</v>
      </c>
      <c r="U31" s="465">
        <f>IF(L31='[3]11 FORMULAS'!$Q$6,D31-(D31*S31),D31)</f>
        <v>0.2</v>
      </c>
      <c r="V31" s="848">
        <f>+IF(T36="","",T36)</f>
        <v>0.56000000000000005</v>
      </c>
      <c r="W31" s="841">
        <f>+IF(U36="","",U36)</f>
        <v>0.2</v>
      </c>
      <c r="Y31" s="266"/>
      <c r="Z31" s="267"/>
      <c r="AA31" s="358"/>
    </row>
    <row r="32" spans="1:27" ht="15" x14ac:dyDescent="0.3">
      <c r="A32" s="828"/>
      <c r="B32" s="828"/>
      <c r="C32" s="832"/>
      <c r="D32" s="835"/>
      <c r="E32" s="260">
        <v>2</v>
      </c>
      <c r="F32" s="466"/>
      <c r="G32" s="364"/>
      <c r="H32" s="364"/>
      <c r="I32" s="261" t="str">
        <f t="shared" si="8"/>
        <v xml:space="preserve">  </v>
      </c>
      <c r="J32" s="367"/>
      <c r="K32" s="262" t="s">
        <v>725</v>
      </c>
      <c r="L32" s="262" t="s">
        <v>725</v>
      </c>
      <c r="M32" s="367"/>
      <c r="N32" s="262" t="s">
        <v>725</v>
      </c>
      <c r="O32" s="370"/>
      <c r="P32" s="370"/>
      <c r="Q32" s="370"/>
      <c r="R32" s="370"/>
      <c r="S32" s="262" t="str">
        <f t="shared" si="7"/>
        <v/>
      </c>
      <c r="T32" s="262">
        <f>IF(L32='[3]11 FORMULAS'!$Q$5,T31-(T31*S32),T31)</f>
        <v>0.56000000000000005</v>
      </c>
      <c r="U32" s="467">
        <f>IF(L32='[3]11 FORMULAS'!$Q$6,U31-(U31*S32),U31)</f>
        <v>0.2</v>
      </c>
      <c r="V32" s="849"/>
      <c r="W32" s="842"/>
      <c r="Y32" s="266"/>
      <c r="Z32" s="267"/>
      <c r="AA32" s="358"/>
    </row>
    <row r="33" spans="1:27" ht="14.25" customHeight="1" x14ac:dyDescent="0.3">
      <c r="A33" s="828"/>
      <c r="B33" s="828"/>
      <c r="C33" s="832"/>
      <c r="D33" s="835"/>
      <c r="E33" s="260">
        <v>3</v>
      </c>
      <c r="F33" s="466"/>
      <c r="G33" s="364"/>
      <c r="H33" s="364"/>
      <c r="I33" s="261" t="str">
        <f t="shared" si="8"/>
        <v xml:space="preserve">  </v>
      </c>
      <c r="J33" s="367"/>
      <c r="K33" s="262" t="s">
        <v>725</v>
      </c>
      <c r="L33" s="262" t="s">
        <v>725</v>
      </c>
      <c r="M33" s="367"/>
      <c r="N33" s="262" t="s">
        <v>725</v>
      </c>
      <c r="O33" s="370"/>
      <c r="P33" s="370"/>
      <c r="Q33" s="370"/>
      <c r="R33" s="370"/>
      <c r="S33" s="262" t="str">
        <f t="shared" si="7"/>
        <v/>
      </c>
      <c r="T33" s="262">
        <f>IF(L33='[3]11 FORMULAS'!$Q$5,T32-(T32*S33),T32)</f>
        <v>0.56000000000000005</v>
      </c>
      <c r="U33" s="467">
        <f>IF(L33='[3]11 FORMULAS'!$Q$6,U32-(U32*S33),U32)</f>
        <v>0.2</v>
      </c>
      <c r="V33" s="849"/>
      <c r="W33" s="842"/>
      <c r="AA33" s="318"/>
    </row>
    <row r="34" spans="1:27" ht="14.25" customHeight="1" x14ac:dyDescent="0.3">
      <c r="A34" s="829"/>
      <c r="B34" s="829"/>
      <c r="C34" s="832"/>
      <c r="D34" s="835"/>
      <c r="E34" s="453">
        <v>4</v>
      </c>
      <c r="F34" s="466"/>
      <c r="G34" s="364"/>
      <c r="H34" s="364"/>
      <c r="I34" s="261" t="str">
        <f t="shared" si="8"/>
        <v xml:space="preserve">  </v>
      </c>
      <c r="J34" s="367"/>
      <c r="K34" s="262"/>
      <c r="L34" s="262"/>
      <c r="M34" s="367"/>
      <c r="N34" s="262"/>
      <c r="O34" s="370"/>
      <c r="P34" s="370"/>
      <c r="Q34" s="370"/>
      <c r="R34" s="370"/>
      <c r="S34" s="262">
        <f t="shared" si="7"/>
        <v>0</v>
      </c>
      <c r="T34" s="262">
        <f>IF(L34='[3]11 FORMULAS'!$Q$5,T33-(T33*S34),T33)</f>
        <v>0.56000000000000005</v>
      </c>
      <c r="U34" s="467">
        <f>IF(L34='[3]11 FORMULAS'!$Q$6,U33-(U33*S34),U33)</f>
        <v>0.2</v>
      </c>
      <c r="V34" s="850"/>
      <c r="W34" s="843"/>
      <c r="AA34" s="318"/>
    </row>
    <row r="35" spans="1:27" ht="14.25" customHeight="1" x14ac:dyDescent="0.3">
      <c r="A35" s="829"/>
      <c r="B35" s="829"/>
      <c r="C35" s="832"/>
      <c r="D35" s="835"/>
      <c r="E35" s="453">
        <v>5</v>
      </c>
      <c r="F35" s="466"/>
      <c r="G35" s="364"/>
      <c r="H35" s="364"/>
      <c r="I35" s="261" t="str">
        <f t="shared" si="8"/>
        <v xml:space="preserve">  </v>
      </c>
      <c r="J35" s="367"/>
      <c r="K35" s="262"/>
      <c r="L35" s="262"/>
      <c r="M35" s="367"/>
      <c r="N35" s="262"/>
      <c r="O35" s="370"/>
      <c r="P35" s="370"/>
      <c r="Q35" s="370"/>
      <c r="R35" s="370"/>
      <c r="S35" s="262">
        <f t="shared" si="7"/>
        <v>0</v>
      </c>
      <c r="T35" s="262">
        <f>IF(L35='[3]11 FORMULAS'!$Q$5,T34-(T34*S35),T34)</f>
        <v>0.56000000000000005</v>
      </c>
      <c r="U35" s="467">
        <f>IF(L35='[3]11 FORMULAS'!$Q$6,U34-(U34*S35),U34)</f>
        <v>0.2</v>
      </c>
      <c r="V35" s="850"/>
      <c r="W35" s="843"/>
      <c r="AA35" s="318"/>
    </row>
    <row r="36" spans="1:27" ht="15.6" thickBot="1" x14ac:dyDescent="0.35">
      <c r="A36" s="830"/>
      <c r="B36" s="830"/>
      <c r="C36" s="833"/>
      <c r="D36" s="836"/>
      <c r="E36" s="263">
        <v>6</v>
      </c>
      <c r="F36" s="468"/>
      <c r="G36" s="365"/>
      <c r="H36" s="365"/>
      <c r="I36" s="264" t="str">
        <f t="shared" si="8"/>
        <v xml:space="preserve">  </v>
      </c>
      <c r="J36" s="368"/>
      <c r="K36" s="265" t="s">
        <v>725</v>
      </c>
      <c r="L36" s="265" t="s">
        <v>725</v>
      </c>
      <c r="M36" s="368"/>
      <c r="N36" s="265" t="s">
        <v>725</v>
      </c>
      <c r="O36" s="371"/>
      <c r="P36" s="371"/>
      <c r="Q36" s="371"/>
      <c r="R36" s="371"/>
      <c r="S36" s="265" t="str">
        <f t="shared" si="7"/>
        <v/>
      </c>
      <c r="T36" s="265">
        <f>IF(L36='[3]11 FORMULAS'!$Q$5,T35-(T35*S36),T35)</f>
        <v>0.56000000000000005</v>
      </c>
      <c r="U36" s="469">
        <f>IF(L36='[3]11 FORMULAS'!$Q$6,U35-(U35*S36),U35)</f>
        <v>0.2</v>
      </c>
      <c r="V36" s="851"/>
      <c r="W36" s="844"/>
      <c r="Y36" s="266"/>
      <c r="Z36" s="267"/>
      <c r="AA36" s="358"/>
    </row>
    <row r="37" spans="1:27" ht="124.2" x14ac:dyDescent="0.3">
      <c r="A37" s="827" t="str">
        <f>'4 MAPA CALOR INHERENTE'!A12</f>
        <v>R6AJ</v>
      </c>
      <c r="B37" s="827" t="str">
        <f>'4 MAPA CALOR INHERENTE'!B12</f>
        <v>Posibilidad de afectación reputacional por una queja de un grupo de valor debido a fallas en la calidad en la prestación del servicio  de atención en el programa Distrital de Justicia Juvenil Restaurativa</v>
      </c>
      <c r="C37" s="831" cm="1">
        <f t="array" ref="C37">IF(MOD(ROW()-7,6)=0, INDEX('3 PROBABIL E IMPACTO INHERENTE'!$E$7:$E$74, (ROW()-7)/6 + 1), "")</f>
        <v>1</v>
      </c>
      <c r="D37" s="834" cm="1">
        <f t="array" ref="D37">IF(MOD(ROW()-7,6)=0, INDEX('3 PROBABIL E IMPACTO INHERENTE'!$M$7:$M$74, (ROW()-7)/6 + 1), "")</f>
        <v>0.8</v>
      </c>
      <c r="E37" s="254">
        <v>1</v>
      </c>
      <c r="F37" s="464" t="s">
        <v>740</v>
      </c>
      <c r="G37" s="363" t="s">
        <v>736</v>
      </c>
      <c r="H37" s="363" t="s">
        <v>746</v>
      </c>
      <c r="I37" s="255" t="str">
        <f t="shared" si="8"/>
        <v>El profesional de la Dirección de Responsabilidad Penal Adolescente  verifica  trimestralmente la realizacion de jornadas de capacitación, sensibilización o inducción a los profesionales del  Programa Distrital de Justicia Juvenil Restaurativa (PDJJR), estas jornadas podrán ser presenciales o virtuales.  Lo anterior se evidenciará por medio actas de reunión, listas de asistencia y presentaciones de apoyo utilizadas durante las jornadas. En caso de que haya una desviación del control (que alguna jornada no pueda llevarse a cabo), se deberá reprogramar y dejar evidencia de la reprogramación y/o ejecución</v>
      </c>
      <c r="J37" s="366" t="s">
        <v>719</v>
      </c>
      <c r="K37" s="256">
        <v>0.25</v>
      </c>
      <c r="L37" s="256" t="s">
        <v>656</v>
      </c>
      <c r="M37" s="366" t="s">
        <v>713</v>
      </c>
      <c r="N37" s="256">
        <v>0.15</v>
      </c>
      <c r="O37" s="369" t="s">
        <v>703</v>
      </c>
      <c r="P37" s="369" t="s">
        <v>714</v>
      </c>
      <c r="Q37" s="369" t="s">
        <v>744</v>
      </c>
      <c r="R37" s="369" t="s">
        <v>745</v>
      </c>
      <c r="S37" s="256">
        <f t="shared" si="7"/>
        <v>0.4</v>
      </c>
      <c r="T37" s="256">
        <f>IF(L37='[3]11 FORMULAS'!$Q$5,C37-(C37*S37),C37)</f>
        <v>0.6</v>
      </c>
      <c r="U37" s="465">
        <f>IF(L37='[3]11 FORMULAS'!$Q$6,D37-(D37*S37),D37)</f>
        <v>0.8</v>
      </c>
      <c r="V37" s="848">
        <f>+IF(T42="","",T42)</f>
        <v>0.6</v>
      </c>
      <c r="W37" s="841">
        <f>+IF(U42="","",U42)</f>
        <v>0.8</v>
      </c>
      <c r="Y37" s="266"/>
      <c r="Z37" s="267"/>
      <c r="AA37" s="358"/>
    </row>
    <row r="38" spans="1:27" ht="15" x14ac:dyDescent="0.3">
      <c r="A38" s="828"/>
      <c r="B38" s="828"/>
      <c r="C38" s="832"/>
      <c r="D38" s="835"/>
      <c r="E38" s="260">
        <v>2</v>
      </c>
      <c r="F38" s="466"/>
      <c r="G38" s="364"/>
      <c r="H38" s="364"/>
      <c r="I38" s="261" t="str">
        <f t="shared" si="8"/>
        <v xml:space="preserve">  </v>
      </c>
      <c r="J38" s="367"/>
      <c r="K38" s="262" t="s">
        <v>725</v>
      </c>
      <c r="L38" s="262" t="s">
        <v>725</v>
      </c>
      <c r="M38" s="367"/>
      <c r="N38" s="262" t="s">
        <v>725</v>
      </c>
      <c r="O38" s="370"/>
      <c r="P38" s="370"/>
      <c r="Q38" s="370"/>
      <c r="R38" s="370"/>
      <c r="S38" s="262" t="str">
        <f t="shared" si="7"/>
        <v/>
      </c>
      <c r="T38" s="262">
        <f>IF(L38='[3]11 FORMULAS'!$Q$5,T37-(T37*S38),T37)</f>
        <v>0.6</v>
      </c>
      <c r="U38" s="467">
        <f>IF(L38='[3]11 FORMULAS'!$Q$6,U37-(U37*S38),U37)</f>
        <v>0.8</v>
      </c>
      <c r="V38" s="849"/>
      <c r="W38" s="842"/>
      <c r="Y38" s="266"/>
      <c r="Z38" s="267"/>
      <c r="AA38" s="358"/>
    </row>
    <row r="39" spans="1:27" ht="15" x14ac:dyDescent="0.3">
      <c r="A39" s="828"/>
      <c r="B39" s="828"/>
      <c r="C39" s="832"/>
      <c r="D39" s="835"/>
      <c r="E39" s="260">
        <v>3</v>
      </c>
      <c r="F39" s="466"/>
      <c r="G39" s="364"/>
      <c r="H39" s="364"/>
      <c r="I39" s="261" t="str">
        <f t="shared" si="8"/>
        <v xml:space="preserve">  </v>
      </c>
      <c r="J39" s="367"/>
      <c r="K39" s="262" t="s">
        <v>725</v>
      </c>
      <c r="L39" s="262" t="s">
        <v>725</v>
      </c>
      <c r="M39" s="367"/>
      <c r="N39" s="262" t="s">
        <v>725</v>
      </c>
      <c r="O39" s="370"/>
      <c r="P39" s="370"/>
      <c r="Q39" s="370"/>
      <c r="R39" s="370"/>
      <c r="S39" s="262" t="str">
        <f t="shared" si="7"/>
        <v/>
      </c>
      <c r="T39" s="262">
        <f>IF(L39='[3]11 FORMULAS'!$Q$5,T38-(T38*S39),T38)</f>
        <v>0.6</v>
      </c>
      <c r="U39" s="467">
        <f>IF(L39='[3]11 FORMULAS'!$Q$6,U38-(U38*S39),U38)</f>
        <v>0.8</v>
      </c>
      <c r="V39" s="849"/>
      <c r="W39" s="842"/>
      <c r="Y39" s="266"/>
      <c r="Z39" s="267"/>
      <c r="AA39" s="358"/>
    </row>
    <row r="40" spans="1:27" ht="15" x14ac:dyDescent="0.3">
      <c r="A40" s="828"/>
      <c r="B40" s="828"/>
      <c r="C40" s="832"/>
      <c r="D40" s="835"/>
      <c r="E40" s="453">
        <v>4</v>
      </c>
      <c r="F40" s="466"/>
      <c r="G40" s="364"/>
      <c r="H40" s="364"/>
      <c r="I40" s="261" t="str">
        <f t="shared" si="8"/>
        <v xml:space="preserve">  </v>
      </c>
      <c r="J40" s="367"/>
      <c r="K40" s="262"/>
      <c r="L40" s="262"/>
      <c r="M40" s="367"/>
      <c r="N40" s="262"/>
      <c r="O40" s="370"/>
      <c r="P40" s="370"/>
      <c r="Q40" s="370"/>
      <c r="R40" s="370"/>
      <c r="S40" s="262">
        <f t="shared" si="7"/>
        <v>0</v>
      </c>
      <c r="T40" s="262">
        <f>IF(L40='[3]11 FORMULAS'!$Q$5,T39-(T39*S40),T39)</f>
        <v>0.6</v>
      </c>
      <c r="U40" s="467">
        <f>IF(L40='[3]11 FORMULAS'!$Q$6,U39-(U39*S40),U39)</f>
        <v>0.8</v>
      </c>
      <c r="V40" s="849"/>
      <c r="W40" s="842"/>
      <c r="Y40" s="266"/>
      <c r="Z40" s="267"/>
      <c r="AA40" s="358"/>
    </row>
    <row r="41" spans="1:27" x14ac:dyDescent="0.3">
      <c r="A41" s="828"/>
      <c r="B41" s="828"/>
      <c r="C41" s="832"/>
      <c r="D41" s="835"/>
      <c r="E41" s="453">
        <v>5</v>
      </c>
      <c r="F41" s="466"/>
      <c r="G41" s="364"/>
      <c r="H41" s="364"/>
      <c r="I41" s="261" t="str">
        <f t="shared" si="8"/>
        <v xml:space="preserve">  </v>
      </c>
      <c r="J41" s="367"/>
      <c r="K41" s="262"/>
      <c r="L41" s="262"/>
      <c r="M41" s="367"/>
      <c r="N41" s="262"/>
      <c r="O41" s="370"/>
      <c r="P41" s="370"/>
      <c r="Q41" s="370"/>
      <c r="R41" s="370"/>
      <c r="S41" s="262">
        <f t="shared" si="7"/>
        <v>0</v>
      </c>
      <c r="T41" s="262">
        <f>IF(L41='[3]11 FORMULAS'!$Q$5,T40-(T40*S41),T40)</f>
        <v>0.6</v>
      </c>
      <c r="U41" s="467">
        <f>IF(L41='[3]11 FORMULAS'!$Q$6,U40-(U40*S41),U40)</f>
        <v>0.8</v>
      </c>
      <c r="V41" s="849"/>
      <c r="W41" s="842"/>
      <c r="AA41" s="318"/>
    </row>
    <row r="42" spans="1:27" ht="15.6" thickBot="1" x14ac:dyDescent="0.35">
      <c r="A42" s="830"/>
      <c r="B42" s="830"/>
      <c r="C42" s="833"/>
      <c r="D42" s="836"/>
      <c r="E42" s="263">
        <v>6</v>
      </c>
      <c r="F42" s="468"/>
      <c r="G42" s="365"/>
      <c r="H42" s="365"/>
      <c r="I42" s="264" t="str">
        <f t="shared" si="8"/>
        <v xml:space="preserve">  </v>
      </c>
      <c r="J42" s="368"/>
      <c r="K42" s="265" t="s">
        <v>725</v>
      </c>
      <c r="L42" s="265" t="s">
        <v>725</v>
      </c>
      <c r="M42" s="368"/>
      <c r="N42" s="265" t="s">
        <v>725</v>
      </c>
      <c r="O42" s="371"/>
      <c r="P42" s="371"/>
      <c r="Q42" s="371"/>
      <c r="R42" s="371"/>
      <c r="S42" s="265" t="str">
        <f t="shared" si="7"/>
        <v/>
      </c>
      <c r="T42" s="265">
        <f>IF(L42='[3]11 FORMULAS'!$Q$5,T41-(T41*S42),T41)</f>
        <v>0.6</v>
      </c>
      <c r="U42" s="469">
        <f>IF(L42='[3]11 FORMULAS'!$Q$6,U41-(U41*S42),U41)</f>
        <v>0.8</v>
      </c>
      <c r="V42" s="851"/>
      <c r="W42" s="844"/>
      <c r="Y42" s="266"/>
      <c r="Z42" s="267"/>
      <c r="AA42" s="358"/>
    </row>
    <row r="43" spans="1:27" ht="207" x14ac:dyDescent="0.3">
      <c r="A43" s="827" t="str">
        <f>'4 MAPA CALOR INHERENTE'!A13</f>
        <v>R1AR</v>
      </c>
      <c r="B43" s="827" t="str">
        <f>'4 MAPA CALOR INHERENTE'!B13</f>
        <v>Posibilidad de afectación reputacional por sanciones de entes de control  debido a responder PQRSDF fuera de los tiempos de ley</v>
      </c>
      <c r="C43" s="831" cm="1">
        <f t="array" ref="C43">IF(MOD(ROW()-7,6)=0, INDEX('3 PROBABIL E IMPACTO INHERENTE'!$E$7:$E$74, (ROW()-7)/6 + 1), "")</f>
        <v>1</v>
      </c>
      <c r="D43" s="834" cm="1">
        <f t="array" ref="D43">IF(MOD(ROW()-7,6)=0, INDEX('3 PROBABIL E IMPACTO INHERENTE'!$M$7:$M$74, (ROW()-7)/6 + 1), "")</f>
        <v>0.8</v>
      </c>
      <c r="E43" s="254">
        <v>1</v>
      </c>
      <c r="F43" s="464" t="s">
        <v>747</v>
      </c>
      <c r="G43" s="363" t="s">
        <v>736</v>
      </c>
      <c r="H43" s="363" t="s">
        <v>748</v>
      </c>
      <c r="I43" s="552" t="str">
        <f>+CONCATENATE(F43," ",G43," ",H43)</f>
        <v>El profesional asignado de atención y servicio al ciudadano  verifica semanalmente las solicitudes de PQRSDF pendientes por dar respuesta, generando alertas tempranas a los responsables de las solicitudes previo al vencimiento. Como evidencia de ejecución del control se registra el formato F-AR-1435 “Matriz de seguimiento y Alertas del trámite de las PQRSDF” y una muestra de correos electrónicos de alertamiento a los responsables de las solicitudes. 
En caso de que se identifiquen  PQRSDF vencidas se procederá a remitir correo electrónico de alertamiento 
En caso de no realizar el alertamiento previo al vencimiento de la PQRSDF, el sistema SIGA genera una alerta visual (Tipo semáforo) al usuario responsable de la solicitud, indicando la proximidad o vencimiento de la respuesta a la solicitud, como evidencia de la desviacion se adjunta certificacion de parametrización de las alertas en SIGA solicitada semestralmente a TI.</v>
      </c>
      <c r="J43" s="366" t="s">
        <v>719</v>
      </c>
      <c r="K43" s="256">
        <v>0.25</v>
      </c>
      <c r="L43" s="256" t="s">
        <v>656</v>
      </c>
      <c r="M43" s="366" t="s">
        <v>713</v>
      </c>
      <c r="N43" s="256">
        <v>0.15</v>
      </c>
      <c r="O43" s="369" t="s">
        <v>703</v>
      </c>
      <c r="P43" s="369" t="s">
        <v>749</v>
      </c>
      <c r="Q43" s="369" t="s">
        <v>744</v>
      </c>
      <c r="R43" s="369" t="s">
        <v>745</v>
      </c>
      <c r="S43" s="256">
        <f t="shared" si="7"/>
        <v>0.4</v>
      </c>
      <c r="T43" s="256">
        <f>IF(L43='[3]11 FORMULAS'!$Q$5,C43-(C43*S43),C43)</f>
        <v>0.6</v>
      </c>
      <c r="U43" s="465">
        <f>IF(L43='[3]11 FORMULAS'!$Q$6,D43-(D43*S43),D43)</f>
        <v>0.8</v>
      </c>
      <c r="V43" s="848">
        <f>+IF(T48="","",T48)</f>
        <v>0.36</v>
      </c>
      <c r="W43" s="841">
        <f>+IF(U48="","",U48)</f>
        <v>0.8</v>
      </c>
      <c r="Y43" s="266"/>
      <c r="Z43" s="267"/>
      <c r="AA43" s="358"/>
    </row>
    <row r="44" spans="1:27" ht="124.2" x14ac:dyDescent="0.3">
      <c r="A44" s="852"/>
      <c r="B44" s="852"/>
      <c r="C44" s="832"/>
      <c r="D44" s="835"/>
      <c r="E44" s="260">
        <v>2</v>
      </c>
      <c r="F44" s="466" t="s">
        <v>750</v>
      </c>
      <c r="G44" s="364" t="s">
        <v>751</v>
      </c>
      <c r="H44" s="364" t="s">
        <v>752</v>
      </c>
      <c r="I44" s="261" t="str">
        <f t="shared" si="8"/>
        <v>El subsecretario de gestión institucional  verifica  semestralmente el cumplimiento de la meta del indicador de oportunidad en las respuestas a las PQRSDF ciudadanas, lo cual se evidencia por medio de memorando electrónico dirigido a los miembros del comité institucional de gestión y desempeño.
En caso de no cumplir con la meta del indicador de oportunidad se realizaran sensibilizaciones con los procesos involucrados para fortalecer la apropiación de la gestión de PQRSDF, como evidencia se adjunta acta de reunión.</v>
      </c>
      <c r="J44" s="367" t="s">
        <v>719</v>
      </c>
      <c r="K44" s="262">
        <v>0.25</v>
      </c>
      <c r="L44" s="262" t="s">
        <v>656</v>
      </c>
      <c r="M44" s="367" t="s">
        <v>713</v>
      </c>
      <c r="N44" s="262">
        <v>0.15</v>
      </c>
      <c r="O44" s="370" t="s">
        <v>703</v>
      </c>
      <c r="P44" s="370" t="s">
        <v>733</v>
      </c>
      <c r="Q44" s="370" t="s">
        <v>744</v>
      </c>
      <c r="R44" s="370" t="s">
        <v>745</v>
      </c>
      <c r="S44" s="262">
        <f t="shared" si="7"/>
        <v>0.4</v>
      </c>
      <c r="T44" s="262">
        <f>IF(L44='[3]11 FORMULAS'!$Q$5,T43-(T43*S44),T43)</f>
        <v>0.36</v>
      </c>
      <c r="U44" s="467">
        <f>IF(L44='[3]11 FORMULAS'!$Q$6,U43-(U43*S44),U43)</f>
        <v>0.8</v>
      </c>
      <c r="V44" s="853"/>
      <c r="W44" s="854"/>
      <c r="Y44" s="266"/>
      <c r="Z44" s="267"/>
      <c r="AA44" s="358"/>
    </row>
    <row r="45" spans="1:27" ht="15" x14ac:dyDescent="0.3">
      <c r="A45" s="852"/>
      <c r="B45" s="852"/>
      <c r="C45" s="832"/>
      <c r="D45" s="835"/>
      <c r="E45" s="260">
        <v>3</v>
      </c>
      <c r="F45" s="466"/>
      <c r="G45" s="364"/>
      <c r="H45" s="364"/>
      <c r="I45" s="261" t="str">
        <f t="shared" si="8"/>
        <v xml:space="preserve">  </v>
      </c>
      <c r="J45" s="367"/>
      <c r="K45" s="262" t="s">
        <v>725</v>
      </c>
      <c r="L45" s="262" t="s">
        <v>725</v>
      </c>
      <c r="M45" s="367"/>
      <c r="N45" s="262" t="s">
        <v>725</v>
      </c>
      <c r="O45" s="370"/>
      <c r="P45" s="370"/>
      <c r="Q45" s="370"/>
      <c r="R45" s="370"/>
      <c r="S45" s="262" t="str">
        <f t="shared" si="7"/>
        <v/>
      </c>
      <c r="T45" s="262">
        <f>IF(L45='[3]11 FORMULAS'!$Q$5,T44-(T44*S45),T44)</f>
        <v>0.36</v>
      </c>
      <c r="U45" s="467">
        <f>IF(L45='[3]11 FORMULAS'!$Q$6,U44-(U44*S45),U44)</f>
        <v>0.8</v>
      </c>
      <c r="V45" s="853"/>
      <c r="W45" s="854"/>
      <c r="Y45" s="266"/>
      <c r="Z45" s="267"/>
      <c r="AA45" s="358"/>
    </row>
    <row r="46" spans="1:27" ht="15" x14ac:dyDescent="0.3">
      <c r="A46" s="828"/>
      <c r="B46" s="828"/>
      <c r="C46" s="832"/>
      <c r="D46" s="835"/>
      <c r="E46" s="453">
        <v>4</v>
      </c>
      <c r="F46" s="466"/>
      <c r="G46" s="364"/>
      <c r="H46" s="364"/>
      <c r="I46" s="261" t="str">
        <f t="shared" si="8"/>
        <v xml:space="preserve">  </v>
      </c>
      <c r="J46" s="367"/>
      <c r="K46" s="262"/>
      <c r="L46" s="262"/>
      <c r="M46" s="367"/>
      <c r="N46" s="262"/>
      <c r="O46" s="370"/>
      <c r="P46" s="370"/>
      <c r="Q46" s="370"/>
      <c r="R46" s="370"/>
      <c r="S46" s="262">
        <f t="shared" si="7"/>
        <v>0</v>
      </c>
      <c r="T46" s="262">
        <f>IF(L46='[3]11 FORMULAS'!$Q$5,T45-(T45*S46),T45)</f>
        <v>0.36</v>
      </c>
      <c r="U46" s="467">
        <f>IF(L46='[3]11 FORMULAS'!$Q$6,U45-(U45*S46),U45)</f>
        <v>0.8</v>
      </c>
      <c r="V46" s="849"/>
      <c r="W46" s="842"/>
      <c r="Y46" s="266"/>
      <c r="Z46" s="267"/>
      <c r="AA46" s="358"/>
    </row>
    <row r="47" spans="1:27" x14ac:dyDescent="0.3">
      <c r="A47" s="828"/>
      <c r="B47" s="828"/>
      <c r="C47" s="832"/>
      <c r="D47" s="835"/>
      <c r="E47" s="453">
        <v>5</v>
      </c>
      <c r="F47" s="466"/>
      <c r="G47" s="364"/>
      <c r="H47" s="364"/>
      <c r="I47" s="261" t="str">
        <f t="shared" si="8"/>
        <v xml:space="preserve">  </v>
      </c>
      <c r="J47" s="367"/>
      <c r="K47" s="262"/>
      <c r="L47" s="262"/>
      <c r="M47" s="367"/>
      <c r="N47" s="262"/>
      <c r="O47" s="370"/>
      <c r="P47" s="370"/>
      <c r="Q47" s="370"/>
      <c r="R47" s="370"/>
      <c r="S47" s="262">
        <f t="shared" si="7"/>
        <v>0</v>
      </c>
      <c r="T47" s="262">
        <f>IF(L47='[3]11 FORMULAS'!$Q$5,T46-(T46*S47),T46)</f>
        <v>0.36</v>
      </c>
      <c r="U47" s="467">
        <f>IF(L47='[3]11 FORMULAS'!$Q$6,U46-(U46*S47),U46)</f>
        <v>0.8</v>
      </c>
      <c r="V47" s="849"/>
      <c r="W47" s="842"/>
      <c r="AA47" s="318"/>
    </row>
    <row r="48" spans="1:27" ht="15.6" thickBot="1" x14ac:dyDescent="0.35">
      <c r="A48" s="830"/>
      <c r="B48" s="830"/>
      <c r="C48" s="833"/>
      <c r="D48" s="836"/>
      <c r="E48" s="263">
        <v>6</v>
      </c>
      <c r="F48" s="468"/>
      <c r="G48" s="365"/>
      <c r="H48" s="365"/>
      <c r="I48" s="264" t="str">
        <f t="shared" si="8"/>
        <v xml:space="preserve">  </v>
      </c>
      <c r="J48" s="368"/>
      <c r="K48" s="265" t="s">
        <v>725</v>
      </c>
      <c r="L48" s="265" t="s">
        <v>725</v>
      </c>
      <c r="M48" s="368"/>
      <c r="N48" s="265" t="s">
        <v>725</v>
      </c>
      <c r="O48" s="371"/>
      <c r="P48" s="371"/>
      <c r="Q48" s="371"/>
      <c r="R48" s="371"/>
      <c r="S48" s="265" t="str">
        <f t="shared" si="7"/>
        <v/>
      </c>
      <c r="T48" s="265">
        <f>IF(L48='[3]11 FORMULAS'!$Q$5,T47-(T47*S48),T47)</f>
        <v>0.36</v>
      </c>
      <c r="U48" s="469">
        <f>IF(L48='[3]11 FORMULAS'!$Q$6,U47-(U47*S48),U47)</f>
        <v>0.8</v>
      </c>
      <c r="V48" s="851"/>
      <c r="W48" s="844"/>
      <c r="Y48" s="266"/>
      <c r="Z48" s="267"/>
      <c r="AA48" s="358"/>
    </row>
    <row r="49" spans="1:27" ht="110.4" x14ac:dyDescent="0.3">
      <c r="A49" s="827" t="str">
        <f>'4 MAPA CALOR INHERENTE'!A14</f>
        <v>R2AR</v>
      </c>
      <c r="B49" s="827" t="str">
        <f>'4 MAPA CALOR INHERENTE'!B14</f>
        <v>Posibilidad de afectación reputacional por sanciones de entes de control  debido a publicación extemporánea de informes de PQRSDF en la pagina web de la entidad</v>
      </c>
      <c r="C49" s="831" cm="1">
        <f t="array" ref="C49">IF(MOD(ROW()-7,6)=0, INDEX('3 PROBABIL E IMPACTO INHERENTE'!$E$7:$E$74, (ROW()-7)/6 + 1), "")</f>
        <v>0.4</v>
      </c>
      <c r="D49" s="834" cm="1">
        <f t="array" ref="D49">IF(MOD(ROW()-7,6)=0, INDEX('3 PROBABIL E IMPACTO INHERENTE'!$M$7:$M$74, (ROW()-7)/6 + 1), "")</f>
        <v>0.6</v>
      </c>
      <c r="E49" s="254">
        <v>1</v>
      </c>
      <c r="F49" s="464" t="s">
        <v>747</v>
      </c>
      <c r="G49" s="363" t="s">
        <v>736</v>
      </c>
      <c r="H49" s="363" t="s">
        <v>753</v>
      </c>
      <c r="I49" s="552" t="str">
        <f t="shared" si="8"/>
        <v>El profesional asignado de atención y servicio al ciudadano  verifica mensualmente que el informe de PQRSDF se encuentre publicado en la pagina web de la entidad, como evidencia de ejecución del control se adjunta captura de pantalla de la publicacion que refleja la fecha de emisión de la misma.
En caso de que que no se encuentre publicado mes vencido, se remitirá por correo electrónico solicitud a los responsables del proceso para publicar en el menor tiempo posible.</v>
      </c>
      <c r="J49" s="366" t="s">
        <v>719</v>
      </c>
      <c r="K49" s="256">
        <v>0.25</v>
      </c>
      <c r="L49" s="256" t="s">
        <v>656</v>
      </c>
      <c r="M49" s="366" t="s">
        <v>713</v>
      </c>
      <c r="N49" s="256">
        <v>0.15</v>
      </c>
      <c r="O49" s="369" t="s">
        <v>703</v>
      </c>
      <c r="P49" s="369" t="s">
        <v>720</v>
      </c>
      <c r="Q49" s="369" t="s">
        <v>744</v>
      </c>
      <c r="R49" s="369" t="s">
        <v>745</v>
      </c>
      <c r="S49" s="256">
        <f t="shared" si="7"/>
        <v>0.4</v>
      </c>
      <c r="T49" s="256">
        <f>IF(L49='[3]11 FORMULAS'!$Q$5,C49-(C49*S49),C49)</f>
        <v>0.24</v>
      </c>
      <c r="U49" s="465">
        <f>IF(L49='[3]11 FORMULAS'!$Q$6,D49-(D49*S49),D49)</f>
        <v>0.6</v>
      </c>
      <c r="V49" s="848">
        <f>+IF(T54="","",T54)</f>
        <v>0.24</v>
      </c>
      <c r="W49" s="841">
        <f>+IF(U54="","",U54)</f>
        <v>0.6</v>
      </c>
      <c r="Y49" s="266"/>
      <c r="Z49" s="267"/>
      <c r="AA49" s="358"/>
    </row>
    <row r="50" spans="1:27" ht="15" x14ac:dyDescent="0.3">
      <c r="A50" s="828"/>
      <c r="B50" s="828"/>
      <c r="C50" s="832"/>
      <c r="D50" s="835"/>
      <c r="E50" s="260">
        <v>2</v>
      </c>
      <c r="F50" s="466"/>
      <c r="G50" s="364"/>
      <c r="H50" s="364"/>
      <c r="I50" s="261" t="str">
        <f t="shared" si="8"/>
        <v xml:space="preserve">  </v>
      </c>
      <c r="J50" s="367"/>
      <c r="K50" s="262" t="s">
        <v>725</v>
      </c>
      <c r="L50" s="262" t="s">
        <v>725</v>
      </c>
      <c r="M50" s="367"/>
      <c r="N50" s="262" t="s">
        <v>725</v>
      </c>
      <c r="O50" s="370"/>
      <c r="P50" s="370"/>
      <c r="Q50" s="370"/>
      <c r="R50" s="370"/>
      <c r="S50" s="262" t="str">
        <f t="shared" si="7"/>
        <v/>
      </c>
      <c r="T50" s="262">
        <f>IF(L50='[3]11 FORMULAS'!$Q$5,T49-(T49*S50),T49)</f>
        <v>0.24</v>
      </c>
      <c r="U50" s="467">
        <f>IF(L50='[3]11 FORMULAS'!$Q$6,U49-(U49*S50),U49)</f>
        <v>0.6</v>
      </c>
      <c r="V50" s="849"/>
      <c r="W50" s="842"/>
      <c r="Y50" s="266"/>
      <c r="Z50" s="267"/>
      <c r="AA50" s="358"/>
    </row>
    <row r="51" spans="1:27" ht="14.25" customHeight="1" x14ac:dyDescent="0.3">
      <c r="A51" s="828"/>
      <c r="B51" s="828"/>
      <c r="C51" s="832"/>
      <c r="D51" s="835"/>
      <c r="E51" s="260">
        <v>3</v>
      </c>
      <c r="F51" s="466"/>
      <c r="G51" s="364"/>
      <c r="H51" s="364"/>
      <c r="I51" s="261" t="str">
        <f t="shared" si="8"/>
        <v xml:space="preserve">  </v>
      </c>
      <c r="J51" s="367"/>
      <c r="K51" s="262" t="s">
        <v>725</v>
      </c>
      <c r="L51" s="262" t="s">
        <v>725</v>
      </c>
      <c r="M51" s="367"/>
      <c r="N51" s="262" t="s">
        <v>725</v>
      </c>
      <c r="O51" s="370"/>
      <c r="P51" s="370"/>
      <c r="Q51" s="370"/>
      <c r="R51" s="370"/>
      <c r="S51" s="262" t="str">
        <f t="shared" si="7"/>
        <v/>
      </c>
      <c r="T51" s="262">
        <f>IF(L51='[3]11 FORMULAS'!$Q$5,T50-(T50*S51),T50)</f>
        <v>0.24</v>
      </c>
      <c r="U51" s="467">
        <f>IF(L51='[3]11 FORMULAS'!$Q$6,U50-(U50*S51),U50)</f>
        <v>0.6</v>
      </c>
      <c r="V51" s="849"/>
      <c r="W51" s="842"/>
      <c r="AA51" s="318"/>
    </row>
    <row r="52" spans="1:27" ht="14.25" customHeight="1" x14ac:dyDescent="0.3">
      <c r="A52" s="829"/>
      <c r="B52" s="829"/>
      <c r="C52" s="832"/>
      <c r="D52" s="835"/>
      <c r="E52" s="453">
        <v>4</v>
      </c>
      <c r="F52" s="466"/>
      <c r="G52" s="364"/>
      <c r="H52" s="364"/>
      <c r="I52" s="261" t="str">
        <f t="shared" si="8"/>
        <v xml:space="preserve">  </v>
      </c>
      <c r="J52" s="367"/>
      <c r="K52" s="262"/>
      <c r="L52" s="262"/>
      <c r="M52" s="367"/>
      <c r="N52" s="262"/>
      <c r="O52" s="370"/>
      <c r="P52" s="370"/>
      <c r="Q52" s="370"/>
      <c r="R52" s="370"/>
      <c r="S52" s="262">
        <f t="shared" si="7"/>
        <v>0</v>
      </c>
      <c r="T52" s="262">
        <f>IF(L52='[3]11 FORMULAS'!$Q$5,T51-(T51*S52),T51)</f>
        <v>0.24</v>
      </c>
      <c r="U52" s="467">
        <f>IF(L52='[3]11 FORMULAS'!$Q$6,U51-(U51*S52),U51)</f>
        <v>0.6</v>
      </c>
      <c r="V52" s="850"/>
      <c r="W52" s="843"/>
      <c r="AA52" s="318"/>
    </row>
    <row r="53" spans="1:27" ht="14.25" customHeight="1" x14ac:dyDescent="0.3">
      <c r="A53" s="829"/>
      <c r="B53" s="829"/>
      <c r="C53" s="832"/>
      <c r="D53" s="835"/>
      <c r="E53" s="453">
        <v>5</v>
      </c>
      <c r="F53" s="466"/>
      <c r="G53" s="364"/>
      <c r="H53" s="364"/>
      <c r="I53" s="261" t="str">
        <f t="shared" si="8"/>
        <v xml:space="preserve">  </v>
      </c>
      <c r="J53" s="367"/>
      <c r="K53" s="262"/>
      <c r="L53" s="262"/>
      <c r="M53" s="367"/>
      <c r="N53" s="262"/>
      <c r="O53" s="370"/>
      <c r="P53" s="370"/>
      <c r="Q53" s="370"/>
      <c r="R53" s="370"/>
      <c r="S53" s="262">
        <f t="shared" si="7"/>
        <v>0</v>
      </c>
      <c r="T53" s="262">
        <f>IF(L53='[3]11 FORMULAS'!$Q$5,T52-(T52*S53),T52)</f>
        <v>0.24</v>
      </c>
      <c r="U53" s="467">
        <f>IF(L53='[3]11 FORMULAS'!$Q$6,U52-(U52*S53),U52)</f>
        <v>0.6</v>
      </c>
      <c r="V53" s="850"/>
      <c r="W53" s="843"/>
      <c r="AA53" s="318"/>
    </row>
    <row r="54" spans="1:27" ht="15.6" thickBot="1" x14ac:dyDescent="0.35">
      <c r="A54" s="830"/>
      <c r="B54" s="830"/>
      <c r="C54" s="833"/>
      <c r="D54" s="836"/>
      <c r="E54" s="263">
        <v>6</v>
      </c>
      <c r="F54" s="468"/>
      <c r="G54" s="365"/>
      <c r="H54" s="365"/>
      <c r="I54" s="264" t="str">
        <f t="shared" si="8"/>
        <v xml:space="preserve">  </v>
      </c>
      <c r="J54" s="368"/>
      <c r="K54" s="265" t="s">
        <v>725</v>
      </c>
      <c r="L54" s="265" t="s">
        <v>725</v>
      </c>
      <c r="M54" s="368"/>
      <c r="N54" s="265" t="s">
        <v>725</v>
      </c>
      <c r="O54" s="371"/>
      <c r="P54" s="371"/>
      <c r="Q54" s="371"/>
      <c r="R54" s="371"/>
      <c r="S54" s="265" t="str">
        <f t="shared" si="7"/>
        <v/>
      </c>
      <c r="T54" s="265">
        <f>IF(L54='[3]11 FORMULAS'!$Q$5,T53-(T53*S54),T53)</f>
        <v>0.24</v>
      </c>
      <c r="U54" s="469">
        <f>IF(L54='[3]11 FORMULAS'!$Q$6,U53-(U53*S54),U53)</f>
        <v>0.6</v>
      </c>
      <c r="V54" s="851"/>
      <c r="W54" s="844"/>
      <c r="Y54" s="266"/>
      <c r="Z54" s="267"/>
      <c r="AA54" s="358"/>
    </row>
    <row r="55" spans="1:27" ht="207" x14ac:dyDescent="0.3">
      <c r="A55" s="827" t="str">
        <f>'4 MAPA CALOR INHERENTE'!A15</f>
        <v>R1CID</v>
      </c>
      <c r="B55" s="827" t="str">
        <f>'4 MAPA CALOR INHERENTE'!B15</f>
        <v>Posibilidad de afectación reputacional y económica por demandas de parte de los particulares o vencimiento de los términos debido a procesos disciplinarios desarrollados y fallados sin cumplir con los parámetros de ley.</v>
      </c>
      <c r="C55" s="831" cm="1">
        <f t="array" ref="C55">IF(MOD(ROW()-7,6)=0, INDEX('3 PROBABIL E IMPACTO INHERENTE'!$E$7:$E$74, (ROW()-7)/6 + 1), "")</f>
        <v>0.8</v>
      </c>
      <c r="D55" s="834" cm="1">
        <f t="array" ref="D55">IF(MOD(ROW()-7,6)=0, INDEX('3 PROBABIL E IMPACTO INHERENTE'!$M$7:$M$74, (ROW()-7)/6 + 1), "")</f>
        <v>0.4</v>
      </c>
      <c r="E55" s="254">
        <v>1</v>
      </c>
      <c r="F55" s="464" t="s">
        <v>754</v>
      </c>
      <c r="G55" s="363" t="s">
        <v>710</v>
      </c>
      <c r="H55" s="363" t="s">
        <v>755</v>
      </c>
      <c r="I55" s="255" t="str">
        <f t="shared" si="8"/>
        <v>El jefe de la oficina de Control Interno Disciplinario  verifica  mes vencido  los procesos impulsados por su equipo de abogados, con el fin de discutir los casos disciplinarios en los cuales se presentan problemas en el levantamiento de pruebas o en la estructura argumentativa, las evidencias de la implementación del control serán las actas de reunión en las cuales se encontrará el detalle de la atención a las limitaciones de obtención de acervo probatorio, capacitación en el levantamiento de pruebas y notificaciones al indagado. Adicionalmente se contará con la gestión de la MATRIZ SEGUIMIENTO PROCESOS Y AUTOS ACTIVOS F-CID-551 en la cual se detallará toda la información de cada Proceso y Auto, aclarando que dicha información es confidencial y únicamente el personal autorizado podrá tener acceso. En caso de no llevar a cabo la reunión el/la profesional a cargo, emitirá un alerta mediante correo electrónico. El cargue de las evidencias se hará trimestralmente.</v>
      </c>
      <c r="J55" s="366" t="s">
        <v>719</v>
      </c>
      <c r="K55" s="256">
        <v>0.25</v>
      </c>
      <c r="L55" s="256" t="s">
        <v>656</v>
      </c>
      <c r="M55" s="366" t="s">
        <v>713</v>
      </c>
      <c r="N55" s="256">
        <v>0.15</v>
      </c>
      <c r="O55" s="369" t="s">
        <v>703</v>
      </c>
      <c r="P55" s="369" t="s">
        <v>720</v>
      </c>
      <c r="Q55" s="369"/>
      <c r="R55" s="369"/>
      <c r="S55" s="256">
        <f t="shared" si="7"/>
        <v>0.4</v>
      </c>
      <c r="T55" s="256">
        <f>IF(L55='[3]11 FORMULAS'!$Q$5,C55-(C55*S55),C55)</f>
        <v>0.48</v>
      </c>
      <c r="U55" s="465">
        <f>IF(L55='[3]11 FORMULAS'!$Q$6,D55-(D55*S55),D55)</f>
        <v>0.4</v>
      </c>
      <c r="V55" s="848">
        <f>+IF(T60="","",T60)</f>
        <v>0.48</v>
      </c>
      <c r="W55" s="841">
        <f>+IF(U60="","",U60)</f>
        <v>0.4</v>
      </c>
      <c r="Y55" s="266"/>
      <c r="Z55" s="267"/>
      <c r="AA55" s="358"/>
    </row>
    <row r="56" spans="1:27" ht="15" x14ac:dyDescent="0.3">
      <c r="A56" s="828"/>
      <c r="B56" s="828"/>
      <c r="C56" s="832"/>
      <c r="D56" s="835"/>
      <c r="E56" s="260">
        <v>2</v>
      </c>
      <c r="F56" s="466"/>
      <c r="G56" s="364"/>
      <c r="H56" s="364"/>
      <c r="I56" s="261" t="str">
        <f t="shared" si="8"/>
        <v xml:space="preserve">  </v>
      </c>
      <c r="J56" s="367"/>
      <c r="K56" s="262" t="s">
        <v>725</v>
      </c>
      <c r="L56" s="262" t="s">
        <v>725</v>
      </c>
      <c r="M56" s="367"/>
      <c r="N56" s="262" t="s">
        <v>725</v>
      </c>
      <c r="O56" s="370"/>
      <c r="P56" s="370"/>
      <c r="Q56" s="370"/>
      <c r="R56" s="370"/>
      <c r="S56" s="262" t="str">
        <f t="shared" si="7"/>
        <v/>
      </c>
      <c r="T56" s="262">
        <f>IF(L56='[3]11 FORMULAS'!$Q$5,T55-(T55*S56),T55)</f>
        <v>0.48</v>
      </c>
      <c r="U56" s="467">
        <f>IF(L56='[3]11 FORMULAS'!$Q$6,U55-(U55*S56),U55)</f>
        <v>0.4</v>
      </c>
      <c r="V56" s="849"/>
      <c r="W56" s="842"/>
      <c r="Y56" s="266"/>
      <c r="Z56" s="267"/>
      <c r="AA56" s="358"/>
    </row>
    <row r="57" spans="1:27" x14ac:dyDescent="0.3">
      <c r="A57" s="828"/>
      <c r="B57" s="828"/>
      <c r="C57" s="832"/>
      <c r="D57" s="835"/>
      <c r="E57" s="260">
        <v>3</v>
      </c>
      <c r="F57" s="466"/>
      <c r="G57" s="364"/>
      <c r="H57" s="364"/>
      <c r="I57" s="261" t="str">
        <f t="shared" si="8"/>
        <v xml:space="preserve">  </v>
      </c>
      <c r="J57" s="367"/>
      <c r="K57" s="262" t="s">
        <v>725</v>
      </c>
      <c r="L57" s="262" t="s">
        <v>725</v>
      </c>
      <c r="M57" s="367"/>
      <c r="N57" s="262" t="s">
        <v>725</v>
      </c>
      <c r="O57" s="370"/>
      <c r="P57" s="370"/>
      <c r="Q57" s="370"/>
      <c r="R57" s="370"/>
      <c r="S57" s="262" t="str">
        <f t="shared" si="7"/>
        <v/>
      </c>
      <c r="T57" s="262">
        <f>IF(L57='[3]11 FORMULAS'!$Q$5,T56-(T56*S57),T56)</f>
        <v>0.48</v>
      </c>
      <c r="U57" s="467">
        <f>IF(L57='[3]11 FORMULAS'!$Q$6,U56-(U56*S57),U56)</f>
        <v>0.4</v>
      </c>
      <c r="V57" s="849"/>
      <c r="W57" s="842"/>
      <c r="AA57" s="318"/>
    </row>
    <row r="58" spans="1:27" x14ac:dyDescent="0.3">
      <c r="A58" s="829"/>
      <c r="B58" s="829"/>
      <c r="C58" s="832"/>
      <c r="D58" s="835"/>
      <c r="E58" s="453">
        <v>4</v>
      </c>
      <c r="F58" s="466"/>
      <c r="G58" s="364"/>
      <c r="H58" s="364"/>
      <c r="I58" s="261" t="str">
        <f t="shared" si="8"/>
        <v xml:space="preserve">  </v>
      </c>
      <c r="J58" s="367"/>
      <c r="K58" s="262"/>
      <c r="L58" s="262"/>
      <c r="M58" s="367"/>
      <c r="N58" s="262"/>
      <c r="O58" s="370"/>
      <c r="P58" s="370"/>
      <c r="Q58" s="370"/>
      <c r="R58" s="370"/>
      <c r="S58" s="262">
        <f t="shared" si="7"/>
        <v>0</v>
      </c>
      <c r="T58" s="262">
        <f>IF(L58='[3]11 FORMULAS'!$Q$5,T57-(T57*S58),T57)</f>
        <v>0.48</v>
      </c>
      <c r="U58" s="467">
        <f>IF(L58='[3]11 FORMULAS'!$Q$6,U57-(U57*S58),U57)</f>
        <v>0.4</v>
      </c>
      <c r="V58" s="850"/>
      <c r="W58" s="843"/>
      <c r="AA58" s="318"/>
    </row>
    <row r="59" spans="1:27" x14ac:dyDescent="0.3">
      <c r="A59" s="829"/>
      <c r="B59" s="829"/>
      <c r="C59" s="832"/>
      <c r="D59" s="835"/>
      <c r="E59" s="453">
        <v>5</v>
      </c>
      <c r="F59" s="466"/>
      <c r="G59" s="364"/>
      <c r="H59" s="364"/>
      <c r="I59" s="261" t="str">
        <f t="shared" si="8"/>
        <v xml:space="preserve">  </v>
      </c>
      <c r="J59" s="367"/>
      <c r="K59" s="262"/>
      <c r="L59" s="262"/>
      <c r="M59" s="367"/>
      <c r="N59" s="262"/>
      <c r="O59" s="370"/>
      <c r="P59" s="370"/>
      <c r="Q59" s="370"/>
      <c r="R59" s="370"/>
      <c r="S59" s="262">
        <f t="shared" si="7"/>
        <v>0</v>
      </c>
      <c r="T59" s="262">
        <f>IF(L59='[3]11 FORMULAS'!$Q$5,T58-(T58*S59),T58)</f>
        <v>0.48</v>
      </c>
      <c r="U59" s="467">
        <f>IF(L59='[3]11 FORMULAS'!$Q$6,U58-(U58*S59),U58)</f>
        <v>0.4</v>
      </c>
      <c r="V59" s="850"/>
      <c r="W59" s="843"/>
      <c r="AA59" s="318"/>
    </row>
    <row r="60" spans="1:27" ht="15.6" thickBot="1" x14ac:dyDescent="0.35">
      <c r="A60" s="830"/>
      <c r="B60" s="830"/>
      <c r="C60" s="833"/>
      <c r="D60" s="836"/>
      <c r="E60" s="263">
        <v>6</v>
      </c>
      <c r="F60" s="468"/>
      <c r="G60" s="365"/>
      <c r="H60" s="365"/>
      <c r="I60" s="264" t="str">
        <f t="shared" si="8"/>
        <v xml:space="preserve">  </v>
      </c>
      <c r="J60" s="368"/>
      <c r="K60" s="265" t="s">
        <v>725</v>
      </c>
      <c r="L60" s="265" t="s">
        <v>725</v>
      </c>
      <c r="M60" s="368"/>
      <c r="N60" s="265" t="s">
        <v>725</v>
      </c>
      <c r="O60" s="371"/>
      <c r="P60" s="371"/>
      <c r="Q60" s="371"/>
      <c r="R60" s="371"/>
      <c r="S60" s="265" t="str">
        <f t="shared" si="7"/>
        <v/>
      </c>
      <c r="T60" s="265">
        <f>IF(L60='[3]11 FORMULAS'!$Q$5,T59-(T59*S60),T59)</f>
        <v>0.48</v>
      </c>
      <c r="U60" s="469">
        <f>IF(L60='[3]11 FORMULAS'!$Q$6,U59-(U59*S60),U59)</f>
        <v>0.4</v>
      </c>
      <c r="V60" s="851"/>
      <c r="W60" s="844"/>
      <c r="Y60" s="266"/>
      <c r="Z60" s="267"/>
      <c r="AA60" s="358"/>
    </row>
    <row r="61" spans="1:27" ht="110.4" x14ac:dyDescent="0.3">
      <c r="A61" s="827" t="str">
        <f>'4 MAPA CALOR INHERENTE'!A16</f>
        <v>R1DE</v>
      </c>
      <c r="B61" s="827" t="str">
        <f>'4 MAPA CALOR INHERENTE'!B16</f>
        <v>Posibilidad de afectación reputacional por sanciones de entes de control y/o quejas de un grupo de valor  debido a otorgar visto bueno a solicitudes de Certificado de Disponibilidad Presupuestal - CDP de los proyectos de inversion sin el lleno de requisitos</v>
      </c>
      <c r="C61" s="831" cm="1">
        <f t="array" ref="C61">IF(MOD(ROW()-7,6)=0, INDEX('3 PROBABIL E IMPACTO INHERENTE'!$E$7:$E$74, (ROW()-7)/6 + 1), "")</f>
        <v>0.6</v>
      </c>
      <c r="D61" s="834" cm="1">
        <f t="array" ref="D61">IF(MOD(ROW()-7,6)=0, INDEX('3 PROBABIL E IMPACTO INHERENTE'!$M$7:$M$74, (ROW()-7)/6 + 1), "")</f>
        <v>0.6</v>
      </c>
      <c r="E61" s="254">
        <v>1</v>
      </c>
      <c r="F61" s="464" t="s">
        <v>756</v>
      </c>
      <c r="G61" s="363" t="s">
        <v>736</v>
      </c>
      <c r="H61" s="363" t="s">
        <v>757</v>
      </c>
      <c r="I61" s="255" t="str">
        <f t="shared" si="8"/>
        <v>El analista asignado en la OAP verifica cada vez que llega una viabilidad de certificados de disponibilidad presupuestal - CDP - ,la consistencia de la información frente a lo contenido en el PAA, como evidencia de ejecución del control se adjunta el reporte de viabilidades de SICAPITAL – SISCO.
En caso de encontrar inconsistencias en la información, se devolvera la solicitud  al enlace del programa de inversion, como evidencia de la desviacion se adjunta el reporte de devoluciones solicitado a GTI.</v>
      </c>
      <c r="J61" s="366" t="s">
        <v>719</v>
      </c>
      <c r="K61" s="256">
        <v>0.25</v>
      </c>
      <c r="L61" s="256" t="s">
        <v>656</v>
      </c>
      <c r="M61" s="366" t="s">
        <v>713</v>
      </c>
      <c r="N61" s="256">
        <v>0.15</v>
      </c>
      <c r="O61" s="369" t="s">
        <v>703</v>
      </c>
      <c r="P61" s="369" t="s">
        <v>724</v>
      </c>
      <c r="Q61" s="369" t="s">
        <v>744</v>
      </c>
      <c r="R61" s="369" t="s">
        <v>745</v>
      </c>
      <c r="S61" s="256">
        <f t="shared" si="7"/>
        <v>0.4</v>
      </c>
      <c r="T61" s="256">
        <f>IF(L61='[3]11 FORMULAS'!$Q$5,C61-(C61*S61),C61)</f>
        <v>0.36</v>
      </c>
      <c r="U61" s="465">
        <f>IF(L61='[3]11 FORMULAS'!$Q$6,D61-(D61*S61),D61)</f>
        <v>0.6</v>
      </c>
      <c r="V61" s="848">
        <f>+IF(T66="","",T66)</f>
        <v>0.36</v>
      </c>
      <c r="W61" s="841">
        <f>+IF(U66="","",U66)</f>
        <v>0.6</v>
      </c>
      <c r="Y61" s="266"/>
      <c r="Z61" s="267"/>
      <c r="AA61" s="358"/>
    </row>
    <row r="62" spans="1:27" ht="15" x14ac:dyDescent="0.3">
      <c r="A62" s="828"/>
      <c r="B62" s="828"/>
      <c r="C62" s="832"/>
      <c r="D62" s="835"/>
      <c r="E62" s="260">
        <v>2</v>
      </c>
      <c r="F62" s="466"/>
      <c r="G62" s="364"/>
      <c r="H62" s="364"/>
      <c r="I62" s="261" t="str">
        <f t="shared" si="8"/>
        <v xml:space="preserve">  </v>
      </c>
      <c r="J62" s="367"/>
      <c r="K62" s="262" t="s">
        <v>725</v>
      </c>
      <c r="L62" s="262" t="s">
        <v>725</v>
      </c>
      <c r="M62" s="367"/>
      <c r="N62" s="262" t="s">
        <v>725</v>
      </c>
      <c r="O62" s="370"/>
      <c r="P62" s="370"/>
      <c r="Q62" s="370"/>
      <c r="R62" s="370"/>
      <c r="S62" s="262" t="str">
        <f t="shared" si="7"/>
        <v/>
      </c>
      <c r="T62" s="262">
        <f>IF(L62='[3]11 FORMULAS'!$Q$5,T61-(T61*S62),T61)</f>
        <v>0.36</v>
      </c>
      <c r="U62" s="467">
        <f>IF(L62='[3]11 FORMULAS'!$Q$6,U61-(U61*S62),U61)</f>
        <v>0.6</v>
      </c>
      <c r="V62" s="849"/>
      <c r="W62" s="842"/>
      <c r="Y62" s="266"/>
      <c r="Z62" s="267"/>
      <c r="AA62" s="358"/>
    </row>
    <row r="63" spans="1:27" x14ac:dyDescent="0.3">
      <c r="A63" s="828"/>
      <c r="B63" s="828"/>
      <c r="C63" s="832"/>
      <c r="D63" s="835"/>
      <c r="E63" s="260">
        <v>3</v>
      </c>
      <c r="F63" s="466"/>
      <c r="G63" s="364"/>
      <c r="H63" s="364"/>
      <c r="I63" s="261" t="str">
        <f t="shared" si="8"/>
        <v xml:space="preserve">  </v>
      </c>
      <c r="J63" s="367"/>
      <c r="K63" s="262" t="s">
        <v>725</v>
      </c>
      <c r="L63" s="262" t="s">
        <v>725</v>
      </c>
      <c r="M63" s="367"/>
      <c r="N63" s="262" t="s">
        <v>725</v>
      </c>
      <c r="O63" s="370"/>
      <c r="P63" s="370"/>
      <c r="Q63" s="370"/>
      <c r="R63" s="370"/>
      <c r="S63" s="262" t="str">
        <f t="shared" si="7"/>
        <v/>
      </c>
      <c r="T63" s="262">
        <f>IF(L63='[3]11 FORMULAS'!$Q$5,T62-(T62*S63),T62)</f>
        <v>0.36</v>
      </c>
      <c r="U63" s="467">
        <f>IF(L63='[3]11 FORMULAS'!$Q$6,U62-(U62*S63),U62)</f>
        <v>0.6</v>
      </c>
      <c r="V63" s="849"/>
      <c r="W63" s="842"/>
      <c r="AA63" s="318"/>
    </row>
    <row r="64" spans="1:27" x14ac:dyDescent="0.3">
      <c r="A64" s="829"/>
      <c r="B64" s="829"/>
      <c r="C64" s="832"/>
      <c r="D64" s="835"/>
      <c r="E64" s="453">
        <v>4</v>
      </c>
      <c r="F64" s="466"/>
      <c r="G64" s="364"/>
      <c r="H64" s="364"/>
      <c r="I64" s="261" t="str">
        <f t="shared" si="8"/>
        <v xml:space="preserve">  </v>
      </c>
      <c r="J64" s="367"/>
      <c r="K64" s="262"/>
      <c r="L64" s="262"/>
      <c r="M64" s="367"/>
      <c r="N64" s="262"/>
      <c r="O64" s="370"/>
      <c r="P64" s="370"/>
      <c r="Q64" s="370"/>
      <c r="R64" s="370"/>
      <c r="S64" s="262">
        <f t="shared" si="7"/>
        <v>0</v>
      </c>
      <c r="T64" s="262">
        <f>IF(L64='[3]11 FORMULAS'!$Q$5,T63-(T63*S64),T63)</f>
        <v>0.36</v>
      </c>
      <c r="U64" s="467">
        <f>IF(L64='[3]11 FORMULAS'!$Q$6,U63-(U63*S64),U63)</f>
        <v>0.6</v>
      </c>
      <c r="V64" s="850"/>
      <c r="W64" s="843"/>
      <c r="AA64" s="318"/>
    </row>
    <row r="65" spans="1:27" x14ac:dyDescent="0.3">
      <c r="A65" s="829"/>
      <c r="B65" s="829"/>
      <c r="C65" s="832"/>
      <c r="D65" s="835"/>
      <c r="E65" s="453">
        <v>5</v>
      </c>
      <c r="F65" s="466"/>
      <c r="G65" s="364"/>
      <c r="H65" s="364"/>
      <c r="I65" s="261" t="str">
        <f t="shared" si="8"/>
        <v xml:space="preserve">  </v>
      </c>
      <c r="J65" s="367"/>
      <c r="K65" s="262"/>
      <c r="L65" s="262"/>
      <c r="M65" s="367"/>
      <c r="N65" s="262"/>
      <c r="O65" s="370"/>
      <c r="P65" s="370"/>
      <c r="Q65" s="370"/>
      <c r="R65" s="370"/>
      <c r="S65" s="262">
        <f t="shared" si="7"/>
        <v>0</v>
      </c>
      <c r="T65" s="262">
        <f>IF(L65='[3]11 FORMULAS'!$Q$5,T64-(T64*S65),T64)</f>
        <v>0.36</v>
      </c>
      <c r="U65" s="467">
        <f>IF(L65='[3]11 FORMULAS'!$Q$6,U64-(U64*S65),U64)</f>
        <v>0.6</v>
      </c>
      <c r="V65" s="850"/>
      <c r="W65" s="843"/>
      <c r="AA65" s="318"/>
    </row>
    <row r="66" spans="1:27" ht="15.6" thickBot="1" x14ac:dyDescent="0.35">
      <c r="A66" s="830"/>
      <c r="B66" s="830"/>
      <c r="C66" s="833"/>
      <c r="D66" s="836"/>
      <c r="E66" s="263">
        <v>6</v>
      </c>
      <c r="F66" s="468"/>
      <c r="G66" s="365"/>
      <c r="H66" s="365"/>
      <c r="I66" s="264" t="str">
        <f t="shared" si="8"/>
        <v xml:space="preserve">  </v>
      </c>
      <c r="J66" s="368"/>
      <c r="K66" s="265" t="s">
        <v>725</v>
      </c>
      <c r="L66" s="265" t="s">
        <v>725</v>
      </c>
      <c r="M66" s="368"/>
      <c r="N66" s="265" t="s">
        <v>725</v>
      </c>
      <c r="O66" s="371"/>
      <c r="P66" s="371"/>
      <c r="Q66" s="371"/>
      <c r="R66" s="371"/>
      <c r="S66" s="265" t="str">
        <f t="shared" si="7"/>
        <v/>
      </c>
      <c r="T66" s="265">
        <f>IF(L66='[3]11 FORMULAS'!$Q$5,T65-(T65*S66),T65)</f>
        <v>0.36</v>
      </c>
      <c r="U66" s="469">
        <f>IF(L66='[3]11 FORMULAS'!$Q$6,U65-(U65*S66),U65)</f>
        <v>0.6</v>
      </c>
      <c r="V66" s="851"/>
      <c r="W66" s="844"/>
      <c r="Y66" s="266"/>
      <c r="Z66" s="267"/>
      <c r="AA66" s="358"/>
    </row>
    <row r="67" spans="1:27" ht="124.2" x14ac:dyDescent="0.3">
      <c r="A67" s="827" t="str">
        <f>'4 MAPA CALOR INHERENTE'!A17</f>
        <v>R2DE</v>
      </c>
      <c r="B67" s="827" t="str">
        <f>'4 MAPA CALOR INHERENTE'!B17</f>
        <v>Posibilidad de afectación reputacional por sanciones de entes de control debido a falencias en la Calidad de la información  sobre la ejecucion de los proyectos de inversion.</v>
      </c>
      <c r="C67" s="831" cm="1">
        <f t="array" ref="C67">IF(MOD(ROW()-7,6)=0, INDEX('3 PROBABIL E IMPACTO INHERENTE'!$E$7:$E$74, (ROW()-7)/6 + 1), "")</f>
        <v>0.6</v>
      </c>
      <c r="D67" s="834" cm="1">
        <f t="array" ref="D67">IF(MOD(ROW()-7,6)=0, INDEX('3 PROBABIL E IMPACTO INHERENTE'!$M$7:$M$74, (ROW()-7)/6 + 1), "")</f>
        <v>0.6</v>
      </c>
      <c r="E67" s="254">
        <v>1</v>
      </c>
      <c r="F67" s="464" t="s">
        <v>758</v>
      </c>
      <c r="G67" s="363" t="s">
        <v>736</v>
      </c>
      <c r="H67" s="363" t="s">
        <v>759</v>
      </c>
      <c r="I67" s="255" t="str">
        <f t="shared" si="8"/>
        <v>El analista asignado de la OAP verifica mensualmente que los formatos F-DE-1374 y F-DE-1530 esten firmados por la gerencia del proyecto de inversión y/o programa con el objetivo de garantizar que la información reportada cuenta con el aval del mismo; como evidencia de ejecución del control se adjuntan los formatos de seguimiento en PDF.
En caso de evidenciar inconsistencias en los reportes mensuales, se realizara la devolucion con las observaciones correspondientes, como evidencia se adjuntan correos electrónicos con dicha solicitud de ajuste.</v>
      </c>
      <c r="J67" s="366" t="s">
        <v>719</v>
      </c>
      <c r="K67" s="256">
        <v>0.25</v>
      </c>
      <c r="L67" s="256" t="s">
        <v>656</v>
      </c>
      <c r="M67" s="366" t="s">
        <v>713</v>
      </c>
      <c r="N67" s="256">
        <v>0.15</v>
      </c>
      <c r="O67" s="369" t="s">
        <v>760</v>
      </c>
      <c r="P67" s="369" t="s">
        <v>720</v>
      </c>
      <c r="Q67" s="369" t="s">
        <v>744</v>
      </c>
      <c r="R67" s="369" t="s">
        <v>745</v>
      </c>
      <c r="S67" s="256">
        <f t="shared" si="7"/>
        <v>0.4</v>
      </c>
      <c r="T67" s="256">
        <f>IF(L67='[3]11 FORMULAS'!$Q$5,C67-(C67*S67),C67)</f>
        <v>0.36</v>
      </c>
      <c r="U67" s="465">
        <f>IF(L67='[3]11 FORMULAS'!$Q$6,D67-(D67*S67),D67)</f>
        <v>0.6</v>
      </c>
      <c r="V67" s="848">
        <f>+IF(T72="","",T72)</f>
        <v>0.36</v>
      </c>
      <c r="W67" s="841">
        <f>+IF(U72="","",U72)</f>
        <v>0.6</v>
      </c>
      <c r="Y67" s="266"/>
      <c r="Z67" s="267"/>
      <c r="AA67" s="358"/>
    </row>
    <row r="68" spans="1:27" ht="15" x14ac:dyDescent="0.3">
      <c r="A68" s="828"/>
      <c r="B68" s="828"/>
      <c r="C68" s="832"/>
      <c r="D68" s="835"/>
      <c r="E68" s="260">
        <v>2</v>
      </c>
      <c r="F68" s="466"/>
      <c r="G68" s="364"/>
      <c r="H68" s="364"/>
      <c r="I68" s="261" t="str">
        <f t="shared" si="8"/>
        <v xml:space="preserve">  </v>
      </c>
      <c r="J68" s="367"/>
      <c r="K68" s="262" t="s">
        <v>725</v>
      </c>
      <c r="L68" s="262" t="s">
        <v>725</v>
      </c>
      <c r="M68" s="367"/>
      <c r="N68" s="262" t="s">
        <v>725</v>
      </c>
      <c r="O68" s="370"/>
      <c r="P68" s="370"/>
      <c r="Q68" s="370"/>
      <c r="R68" s="370"/>
      <c r="S68" s="262" t="str">
        <f t="shared" si="7"/>
        <v/>
      </c>
      <c r="T68" s="262">
        <f>IF(L68='[3]11 FORMULAS'!$Q$5,T67-(T67*S68),T67)</f>
        <v>0.36</v>
      </c>
      <c r="U68" s="467">
        <f>IF(L68='[3]11 FORMULAS'!$Q$6,U67-(U67*S68),U67)</f>
        <v>0.6</v>
      </c>
      <c r="V68" s="849"/>
      <c r="W68" s="842"/>
      <c r="Y68" s="266"/>
      <c r="Z68" s="267"/>
      <c r="AA68" s="358"/>
    </row>
    <row r="69" spans="1:27" ht="14.25" customHeight="1" x14ac:dyDescent="0.3">
      <c r="A69" s="828"/>
      <c r="B69" s="828"/>
      <c r="C69" s="832"/>
      <c r="D69" s="835"/>
      <c r="E69" s="260">
        <v>3</v>
      </c>
      <c r="F69" s="466"/>
      <c r="G69" s="364"/>
      <c r="H69" s="364"/>
      <c r="I69" s="261" t="str">
        <f t="shared" si="8"/>
        <v xml:space="preserve">  </v>
      </c>
      <c r="J69" s="367"/>
      <c r="K69" s="262" t="s">
        <v>725</v>
      </c>
      <c r="L69" s="262" t="s">
        <v>725</v>
      </c>
      <c r="M69" s="367"/>
      <c r="N69" s="262" t="s">
        <v>725</v>
      </c>
      <c r="O69" s="370"/>
      <c r="P69" s="370"/>
      <c r="Q69" s="370"/>
      <c r="R69" s="370"/>
      <c r="S69" s="262" t="str">
        <f t="shared" si="7"/>
        <v/>
      </c>
      <c r="T69" s="262">
        <f>IF(L69='[3]11 FORMULAS'!$Q$5,T68-(T68*S69),T68)</f>
        <v>0.36</v>
      </c>
      <c r="U69" s="467">
        <f>IF(L69='[3]11 FORMULAS'!$Q$6,U68-(U68*S69),U68)</f>
        <v>0.6</v>
      </c>
      <c r="V69" s="849"/>
      <c r="W69" s="842"/>
      <c r="AA69" s="318"/>
    </row>
    <row r="70" spans="1:27" ht="14.25" customHeight="1" x14ac:dyDescent="0.3">
      <c r="A70" s="829"/>
      <c r="B70" s="829"/>
      <c r="C70" s="832"/>
      <c r="D70" s="835"/>
      <c r="E70" s="453">
        <v>4</v>
      </c>
      <c r="F70" s="466"/>
      <c r="G70" s="364"/>
      <c r="H70" s="364"/>
      <c r="I70" s="261" t="str">
        <f t="shared" si="8"/>
        <v xml:space="preserve">  </v>
      </c>
      <c r="J70" s="367"/>
      <c r="K70" s="262"/>
      <c r="L70" s="262"/>
      <c r="M70" s="367"/>
      <c r="N70" s="262"/>
      <c r="O70" s="370"/>
      <c r="P70" s="370"/>
      <c r="Q70" s="370"/>
      <c r="R70" s="370"/>
      <c r="S70" s="262">
        <f t="shared" si="7"/>
        <v>0</v>
      </c>
      <c r="T70" s="262">
        <f>IF(L70='[3]11 FORMULAS'!$Q$5,T69-(T69*S70),T69)</f>
        <v>0.36</v>
      </c>
      <c r="U70" s="467">
        <f>IF(L70='[3]11 FORMULAS'!$Q$6,U69-(U69*S70),U69)</f>
        <v>0.6</v>
      </c>
      <c r="V70" s="850"/>
      <c r="W70" s="843"/>
      <c r="AA70" s="318"/>
    </row>
    <row r="71" spans="1:27" ht="14.25" customHeight="1" x14ac:dyDescent="0.3">
      <c r="A71" s="829"/>
      <c r="B71" s="829"/>
      <c r="C71" s="832"/>
      <c r="D71" s="835"/>
      <c r="E71" s="453">
        <v>5</v>
      </c>
      <c r="F71" s="466"/>
      <c r="G71" s="364"/>
      <c r="H71" s="364"/>
      <c r="I71" s="261" t="str">
        <f t="shared" si="8"/>
        <v xml:space="preserve">  </v>
      </c>
      <c r="J71" s="367"/>
      <c r="K71" s="262"/>
      <c r="L71" s="262"/>
      <c r="M71" s="367"/>
      <c r="N71" s="262"/>
      <c r="O71" s="370"/>
      <c r="P71" s="370"/>
      <c r="Q71" s="370"/>
      <c r="R71" s="370"/>
      <c r="S71" s="262">
        <f t="shared" si="7"/>
        <v>0</v>
      </c>
      <c r="T71" s="262">
        <f>IF(L71='[3]11 FORMULAS'!$Q$5,T70-(T70*S71),T70)</f>
        <v>0.36</v>
      </c>
      <c r="U71" s="467">
        <f>IF(L71='[3]11 FORMULAS'!$Q$6,U70-(U70*S71),U70)</f>
        <v>0.6</v>
      </c>
      <c r="V71" s="850"/>
      <c r="W71" s="843"/>
      <c r="AA71" s="318"/>
    </row>
    <row r="72" spans="1:27" ht="15.6" thickBot="1" x14ac:dyDescent="0.35">
      <c r="A72" s="830"/>
      <c r="B72" s="830"/>
      <c r="C72" s="833"/>
      <c r="D72" s="836"/>
      <c r="E72" s="263">
        <v>6</v>
      </c>
      <c r="F72" s="468"/>
      <c r="G72" s="365"/>
      <c r="H72" s="365"/>
      <c r="I72" s="264" t="str">
        <f t="shared" si="8"/>
        <v xml:space="preserve">  </v>
      </c>
      <c r="J72" s="368"/>
      <c r="K72" s="265" t="s">
        <v>725</v>
      </c>
      <c r="L72" s="265" t="s">
        <v>725</v>
      </c>
      <c r="M72" s="368"/>
      <c r="N72" s="265" t="s">
        <v>725</v>
      </c>
      <c r="O72" s="371"/>
      <c r="P72" s="371"/>
      <c r="Q72" s="371"/>
      <c r="R72" s="371"/>
      <c r="S72" s="265" t="str">
        <f t="shared" si="7"/>
        <v/>
      </c>
      <c r="T72" s="265">
        <f>IF(L72='[3]11 FORMULAS'!$Q$5,T71-(T71*S72),T71)</f>
        <v>0.36</v>
      </c>
      <c r="U72" s="469">
        <f>IF(L72='[3]11 FORMULAS'!$Q$6,U71-(U71*S72),U71)</f>
        <v>0.6</v>
      </c>
      <c r="V72" s="851"/>
      <c r="W72" s="844"/>
      <c r="Y72" s="266"/>
      <c r="Z72" s="267"/>
      <c r="AA72" s="358"/>
    </row>
    <row r="73" spans="1:27" ht="138" x14ac:dyDescent="0.3">
      <c r="A73" s="827" t="str">
        <f>'4 MAPA CALOR INHERENTE'!A18</f>
        <v>R2FI</v>
      </c>
      <c r="B73" s="827" t="str">
        <f>'4 MAPA CALOR INHERENTE'!B18</f>
        <v>Posibilidad de afectación Económica y Reputacional por sanciones o requerimientos de los entes de control y de la autoridad ambiental debido al incumplimiento de lineamientos normativos ambientales aplicables y de formulación, concertación e implementación del Plan Institucional de Gestión Ambiental PIGA</v>
      </c>
      <c r="C73" s="831" cm="1">
        <f t="array" ref="C73">IF(MOD(ROW()-7,6)=0, INDEX('3 PROBABIL E IMPACTO INHERENTE'!$E$7:$E$74, (ROW()-7)/6 + 1), "")</f>
        <v>0.2</v>
      </c>
      <c r="D73" s="834" cm="1">
        <f t="array" ref="D73">IF(MOD(ROW()-7,6)=0, INDEX('3 PROBABIL E IMPACTO INHERENTE'!$M$7:$M$74, (ROW()-7)/6 + 1), "")</f>
        <v>0.8</v>
      </c>
      <c r="E73" s="254">
        <v>1</v>
      </c>
      <c r="F73" s="464" t="s">
        <v>761</v>
      </c>
      <c r="G73" s="363" t="s">
        <v>762</v>
      </c>
      <c r="H73" s="363" t="s">
        <v>763</v>
      </c>
      <c r="I73" s="255" t="str">
        <f t="shared" si="8"/>
        <v>Los referentes Ambientales  verifican  semestralmente el estado del cumplimiento de la normatividad ambiental aplicable a cada sede, priorizando lo relacionado con residuos peligrosos, residuos especiales y vertimientos no domésticos, teniendo en cuenta las observaciones de las visitas de la Secretaría de Ambiente, lo cual se representa en el formato F-DS-115. En caso de evidenciar falencias en el cumplimiento de los aspectos validados, se procede con la formulación de un plan de acción, al cual se le realizará seguimiento mediante la mesa técnica ambiental. Como evidencia queda el Formato F-DS-115. El cargue de las evidencias se hará trimestralmente.</v>
      </c>
      <c r="J73" s="366" t="s">
        <v>719</v>
      </c>
      <c r="K73" s="256">
        <v>0.25</v>
      </c>
      <c r="L73" s="256" t="s">
        <v>656</v>
      </c>
      <c r="M73" s="366" t="s">
        <v>713</v>
      </c>
      <c r="N73" s="256">
        <v>0.15</v>
      </c>
      <c r="O73" s="369" t="s">
        <v>703</v>
      </c>
      <c r="P73" s="369" t="s">
        <v>733</v>
      </c>
      <c r="Q73" s="369"/>
      <c r="R73" s="369"/>
      <c r="S73" s="256">
        <f t="shared" si="7"/>
        <v>0.4</v>
      </c>
      <c r="T73" s="256">
        <f>IF(L73='[3]11 FORMULAS'!$Q$5,C73-(C73*S73),C73)</f>
        <v>0.12</v>
      </c>
      <c r="U73" s="465">
        <f>IF(L73='[3]11 FORMULAS'!$Q$6,D73-(D73*S73),D73)</f>
        <v>0.8</v>
      </c>
      <c r="V73" s="848">
        <f>+IF(T78="","",T78)</f>
        <v>1.5551999999999996E-2</v>
      </c>
      <c r="W73" s="841">
        <f>+IF(U78="","",U78)</f>
        <v>0.8</v>
      </c>
      <c r="Y73" s="266"/>
      <c r="Z73" s="267"/>
      <c r="AA73" s="358"/>
    </row>
    <row r="74" spans="1:27" ht="165.6" x14ac:dyDescent="0.3">
      <c r="A74" s="828"/>
      <c r="B74" s="828"/>
      <c r="C74" s="832"/>
      <c r="D74" s="835"/>
      <c r="E74" s="260">
        <v>2</v>
      </c>
      <c r="F74" s="466" t="s">
        <v>761</v>
      </c>
      <c r="G74" s="364" t="s">
        <v>764</v>
      </c>
      <c r="H74" s="364" t="s">
        <v>765</v>
      </c>
      <c r="I74" s="261" t="str">
        <f t="shared" si="8"/>
        <v>Los referentes Ambientales  realizan  el seguimiento semestralmente a la gestión ambiental, elaborando los informes periódicos del PIGA, de acuerdo con lo establecido en el artículo 20 de la resolución 242 de 2014, en los que se verifica la implementación de los programas del Plan Institucional de Gestión Ambiental y el cumplimiento normativo. En caso de no realizar el seguimiento a través de la elaboración de informes en los tiempos establecidos por la normatividad vigente, el Gestor Ambiental solicitará a la Secretaría Distrital de Ambiente la apertura de la herramienta STORM WEB para su presentación. Como evidencia quedan los informes de seguimiento y el certificado de transmisión de los informes. El cargue de las evidencias se hará trimestralmente.</v>
      </c>
      <c r="J74" s="367" t="s">
        <v>719</v>
      </c>
      <c r="K74" s="262">
        <v>0.25</v>
      </c>
      <c r="L74" s="262" t="s">
        <v>656</v>
      </c>
      <c r="M74" s="367" t="s">
        <v>713</v>
      </c>
      <c r="N74" s="262">
        <v>0.15</v>
      </c>
      <c r="O74" s="370" t="s">
        <v>703</v>
      </c>
      <c r="P74" s="370" t="s">
        <v>733</v>
      </c>
      <c r="Q74" s="370"/>
      <c r="R74" s="370"/>
      <c r="S74" s="262">
        <f t="shared" si="7"/>
        <v>0.4</v>
      </c>
      <c r="T74" s="262">
        <f>IF(L74='[3]11 FORMULAS'!$Q$5,T73-(T73*S74),T73)</f>
        <v>7.1999999999999995E-2</v>
      </c>
      <c r="U74" s="467">
        <f>IF(L74='[3]11 FORMULAS'!$Q$6,U73-(U73*S74),U73)</f>
        <v>0.8</v>
      </c>
      <c r="V74" s="849"/>
      <c r="W74" s="842"/>
      <c r="Y74" s="266"/>
      <c r="Z74" s="267"/>
      <c r="AA74" s="358"/>
    </row>
    <row r="75" spans="1:27" ht="138" x14ac:dyDescent="0.3">
      <c r="A75" s="828"/>
      <c r="B75" s="828"/>
      <c r="C75" s="832"/>
      <c r="D75" s="835"/>
      <c r="E75" s="260">
        <v>3</v>
      </c>
      <c r="F75" s="466" t="s">
        <v>761</v>
      </c>
      <c r="G75" s="364" t="s">
        <v>764</v>
      </c>
      <c r="H75" s="364" t="s">
        <v>766</v>
      </c>
      <c r="I75" s="261" t="str">
        <f t="shared" si="8"/>
        <v>Los referentes Ambientales  realizan  el seguimiento trimestralmente al aprovechamiento de residuos, elaborando informes periódicos con el balance de la gestión, dando cumplimiento a lo establecido en el decreto 400 de 2004. En caso de no realizar el seguimiento a través de la elaboración de informes en los tiempos establecidos por la normatividad vigente, los referentes ambientales procederán en un plazo no mayor a 5 días hábiles a la elaboración del informe para su envío a la UAESP. Como evidencia queda los informes de seguimiento y  la comunicación de envío a la UAESP. El cargue de las evidencias se hará trimestralmente.</v>
      </c>
      <c r="J75" s="367" t="s">
        <v>719</v>
      </c>
      <c r="K75" s="262">
        <v>0.25</v>
      </c>
      <c r="L75" s="262" t="s">
        <v>656</v>
      </c>
      <c r="M75" s="367" t="s">
        <v>713</v>
      </c>
      <c r="N75" s="262">
        <v>0.15</v>
      </c>
      <c r="O75" s="370" t="s">
        <v>703</v>
      </c>
      <c r="P75" s="370" t="s">
        <v>714</v>
      </c>
      <c r="Q75" s="370"/>
      <c r="R75" s="370"/>
      <c r="S75" s="262">
        <f t="shared" si="7"/>
        <v>0.4</v>
      </c>
      <c r="T75" s="262">
        <f>IF(L75='[3]11 FORMULAS'!$Q$5,T74-(T74*S75),T74)</f>
        <v>4.3199999999999995E-2</v>
      </c>
      <c r="U75" s="467">
        <f>IF(L75='[3]11 FORMULAS'!$Q$6,U74-(U74*S75),U74)</f>
        <v>0.8</v>
      </c>
      <c r="V75" s="849"/>
      <c r="W75" s="842"/>
      <c r="AA75" s="318"/>
    </row>
    <row r="76" spans="1:27" ht="179.4" x14ac:dyDescent="0.3">
      <c r="A76" s="829"/>
      <c r="B76" s="829"/>
      <c r="C76" s="832"/>
      <c r="D76" s="835"/>
      <c r="E76" s="453">
        <v>4</v>
      </c>
      <c r="F76" s="466" t="s">
        <v>761</v>
      </c>
      <c r="G76" s="364" t="s">
        <v>762</v>
      </c>
      <c r="H76" s="364" t="s">
        <v>767</v>
      </c>
      <c r="I76" s="261" t="str">
        <f t="shared" si="8"/>
        <v>Los referentes Ambientales  verifican  semestralmente la gestión integral de los residuos y/o especiales, mediante la revisión de manifiestos de recolección, reportes de movilización y certificados de disposición final de los residuos peligrosos y especiales generados en los talleres contratados para el mantenimiento preventivo y correctivo de vehículos, motocicletas y bicicletas. Para los casos en los cuales no se cuente con los soportes respectivos se procede con remisión de correo con reiteración de la solicitud y posteriormente memorando a la dirección encargada de la supervisión del contrato de mantenerse el incumplimiento. Como evidencia quedan los certificados y correos emitidos por el supervisor del contrato o memorandos en caso de haberse remitido. El cargue de las evidencias se hará trimestralmente.</v>
      </c>
      <c r="J76" s="367" t="s">
        <v>719</v>
      </c>
      <c r="K76" s="262">
        <v>0.25</v>
      </c>
      <c r="L76" s="262" t="s">
        <v>656</v>
      </c>
      <c r="M76" s="367" t="s">
        <v>713</v>
      </c>
      <c r="N76" s="262">
        <v>0.15</v>
      </c>
      <c r="O76" s="370" t="s">
        <v>703</v>
      </c>
      <c r="P76" s="370" t="s">
        <v>733</v>
      </c>
      <c r="Q76" s="370"/>
      <c r="R76" s="370"/>
      <c r="S76" s="262">
        <f t="shared" si="7"/>
        <v>0.4</v>
      </c>
      <c r="T76" s="262">
        <f>IF(L76='[3]11 FORMULAS'!$Q$5,T75-(T75*S76),T75)</f>
        <v>2.5919999999999995E-2</v>
      </c>
      <c r="U76" s="467">
        <f>IF(L76='[3]11 FORMULAS'!$Q$6,U75-(U75*S76),U75)</f>
        <v>0.8</v>
      </c>
      <c r="V76" s="850"/>
      <c r="W76" s="843"/>
      <c r="AA76" s="318"/>
    </row>
    <row r="77" spans="1:27" ht="110.4" x14ac:dyDescent="0.3">
      <c r="A77" s="829"/>
      <c r="B77" s="829"/>
      <c r="C77" s="832"/>
      <c r="D77" s="835"/>
      <c r="E77" s="453">
        <v>5</v>
      </c>
      <c r="F77" s="466" t="s">
        <v>761</v>
      </c>
      <c r="G77" s="364" t="s">
        <v>768</v>
      </c>
      <c r="H77" s="364" t="s">
        <v>769</v>
      </c>
      <c r="I77" s="261" t="str">
        <f t="shared" si="8"/>
        <v>Los referentes Ambientales  verifican  anualmente los talleres contratados para el mantenimiento preventivo y correctivo de los vehículos, mediante visita de seguimiento a la gestión ambiental, conforme a lo establecido en el cronograma interno. En caso de presentar inconvenientes con la realización de las visitas se procede con la reprogramación. Como evidencia quedan las actas de reunión de las visitas efectuadas. El cargue de las evidencias se hará trimestralmente.</v>
      </c>
      <c r="J77" s="367" t="s">
        <v>719</v>
      </c>
      <c r="K77" s="262">
        <v>0.25</v>
      </c>
      <c r="L77" s="262" t="s">
        <v>656</v>
      </c>
      <c r="M77" s="367" t="s">
        <v>713</v>
      </c>
      <c r="N77" s="262">
        <v>0.15</v>
      </c>
      <c r="O77" s="370" t="s">
        <v>703</v>
      </c>
      <c r="P77" s="370" t="s">
        <v>728</v>
      </c>
      <c r="Q77" s="370"/>
      <c r="R77" s="370"/>
      <c r="S77" s="262">
        <f t="shared" si="7"/>
        <v>0.4</v>
      </c>
      <c r="T77" s="262">
        <f>IF(L77='[3]11 FORMULAS'!$Q$5,T76-(T76*S77),T76)</f>
        <v>1.5551999999999996E-2</v>
      </c>
      <c r="U77" s="467">
        <f>IF(L77='[3]11 FORMULAS'!$Q$6,U76-(U76*S77),U76)</f>
        <v>0.8</v>
      </c>
      <c r="V77" s="850"/>
      <c r="W77" s="843"/>
      <c r="AA77" s="318"/>
    </row>
    <row r="78" spans="1:27" ht="15.6" thickBot="1" x14ac:dyDescent="0.35">
      <c r="A78" s="830"/>
      <c r="B78" s="830"/>
      <c r="C78" s="833"/>
      <c r="D78" s="836"/>
      <c r="E78" s="263">
        <v>6</v>
      </c>
      <c r="F78" s="468"/>
      <c r="G78" s="365"/>
      <c r="H78" s="365"/>
      <c r="I78" s="264" t="str">
        <f t="shared" si="8"/>
        <v xml:space="preserve">  </v>
      </c>
      <c r="J78" s="368"/>
      <c r="K78" s="265" t="s">
        <v>725</v>
      </c>
      <c r="L78" s="265" t="s">
        <v>725</v>
      </c>
      <c r="M78" s="368"/>
      <c r="N78" s="265" t="s">
        <v>725</v>
      </c>
      <c r="O78" s="371"/>
      <c r="P78" s="371"/>
      <c r="Q78" s="371"/>
      <c r="R78" s="371"/>
      <c r="S78" s="265" t="str">
        <f t="shared" si="7"/>
        <v/>
      </c>
      <c r="T78" s="265">
        <f>IF(L78='[3]11 FORMULAS'!$Q$5,T77-(T77*S78),T77)</f>
        <v>1.5551999999999996E-2</v>
      </c>
      <c r="U78" s="469">
        <f>IF(L78='[3]11 FORMULAS'!$Q$6,U77-(U77*S78),U77)</f>
        <v>0.8</v>
      </c>
      <c r="V78" s="851"/>
      <c r="W78" s="844"/>
      <c r="Y78" s="266"/>
      <c r="Z78" s="267"/>
      <c r="AA78" s="358"/>
    </row>
    <row r="79" spans="1:27" ht="110.4" x14ac:dyDescent="0.3">
      <c r="A79" s="827" t="str">
        <f>'4 MAPA CALOR INHERENTE'!A19</f>
        <v>R3FI</v>
      </c>
      <c r="B79" s="827" t="str">
        <f>'4 MAPA CALOR INHERENTE'!B19</f>
        <v xml:space="preserve">Posibilidad de afectación reputacional por queja de un grupo de valor debido a fallas en la formulacion de planes institucionales en materia de MIPG </v>
      </c>
      <c r="C79" s="831" cm="1">
        <f t="array" ref="C79">IF(MOD(ROW()-7,6)=0, INDEX('3 PROBABIL E IMPACTO INHERENTE'!$E$7:$E$74, (ROW()-7)/6 + 1), "")</f>
        <v>0.2</v>
      </c>
      <c r="D79" s="834" cm="1">
        <f t="array" ref="D79">IF(MOD(ROW()-7,6)=0, INDEX('3 PROBABIL E IMPACTO INHERENTE'!$M$7:$M$74, (ROW()-7)/6 + 1), "")</f>
        <v>0.6</v>
      </c>
      <c r="E79" s="254">
        <v>1</v>
      </c>
      <c r="F79" s="464" t="s">
        <v>770</v>
      </c>
      <c r="G79" s="363" t="s">
        <v>771</v>
      </c>
      <c r="H79" s="363" t="s">
        <v>772</v>
      </c>
      <c r="I79" s="255" t="str">
        <f t="shared" si="8"/>
        <v>Los profesionales asignados de la OAP  verifican  anualmente si respecto a los resultados del FURAG se identifican brechas, como ejecución del control se adjuntan actas de mesas de trabajo con las dependencias.
En caso de de que los resultados del FURAG se demoren en emitirse, se darán las recomendaciones de la vigencia anterior como lineamiento para la formulacion de los planes; como evidencia de la desviacion se adjunta captura de pantalla de la fecha de publicación del FURAG.</v>
      </c>
      <c r="J79" s="366" t="s">
        <v>719</v>
      </c>
      <c r="K79" s="256">
        <v>0.25</v>
      </c>
      <c r="L79" s="256" t="s">
        <v>656</v>
      </c>
      <c r="M79" s="366" t="s">
        <v>713</v>
      </c>
      <c r="N79" s="256">
        <v>0.15</v>
      </c>
      <c r="O79" s="369" t="s">
        <v>703</v>
      </c>
      <c r="P79" s="369" t="s">
        <v>728</v>
      </c>
      <c r="Q79" s="369" t="s">
        <v>744</v>
      </c>
      <c r="R79" s="369" t="s">
        <v>745</v>
      </c>
      <c r="S79" s="256">
        <f t="shared" si="7"/>
        <v>0.4</v>
      </c>
      <c r="T79" s="256">
        <f>IF(L79='[3]11 FORMULAS'!$Q$5,C79-(C79*S79),C79)</f>
        <v>0.12</v>
      </c>
      <c r="U79" s="465">
        <f>IF(L79='[3]11 FORMULAS'!$Q$6,D79-(D79*S79),D79)</f>
        <v>0.6</v>
      </c>
      <c r="V79" s="848">
        <f>+IF(T84="","",T84)</f>
        <v>0.12</v>
      </c>
      <c r="W79" s="841">
        <f>+IF(U84="","",U84)</f>
        <v>0.6</v>
      </c>
      <c r="Y79" s="266"/>
      <c r="Z79" s="267"/>
      <c r="AA79" s="358"/>
    </row>
    <row r="80" spans="1:27" ht="15" x14ac:dyDescent="0.3">
      <c r="A80" s="828"/>
      <c r="B80" s="828"/>
      <c r="C80" s="832"/>
      <c r="D80" s="835"/>
      <c r="E80" s="260">
        <v>2</v>
      </c>
      <c r="F80" s="466"/>
      <c r="G80" s="364"/>
      <c r="H80" s="364"/>
      <c r="I80" s="261" t="str">
        <f t="shared" si="8"/>
        <v xml:space="preserve">  </v>
      </c>
      <c r="J80" s="367"/>
      <c r="K80" s="262" t="s">
        <v>725</v>
      </c>
      <c r="L80" s="262" t="s">
        <v>725</v>
      </c>
      <c r="M80" s="367"/>
      <c r="N80" s="262" t="s">
        <v>725</v>
      </c>
      <c r="O80" s="370"/>
      <c r="P80" s="370"/>
      <c r="Q80" s="370"/>
      <c r="R80" s="370"/>
      <c r="S80" s="262" t="str">
        <f t="shared" si="7"/>
        <v/>
      </c>
      <c r="T80" s="262">
        <f>IF(L80='[3]11 FORMULAS'!$Q$5,T79-(T79*S80),T79)</f>
        <v>0.12</v>
      </c>
      <c r="U80" s="467">
        <f>IF(L80='[3]11 FORMULAS'!$Q$6,U79-(U79*S80),U79)</f>
        <v>0.6</v>
      </c>
      <c r="V80" s="849"/>
      <c r="W80" s="842"/>
      <c r="Y80" s="266"/>
      <c r="Z80" s="267"/>
      <c r="AA80" s="358"/>
    </row>
    <row r="81" spans="1:27" x14ac:dyDescent="0.3">
      <c r="A81" s="828"/>
      <c r="B81" s="828"/>
      <c r="C81" s="832"/>
      <c r="D81" s="835"/>
      <c r="E81" s="260">
        <v>3</v>
      </c>
      <c r="F81" s="466"/>
      <c r="G81" s="364"/>
      <c r="H81" s="364"/>
      <c r="I81" s="261" t="str">
        <f t="shared" si="8"/>
        <v xml:space="preserve">  </v>
      </c>
      <c r="J81" s="367"/>
      <c r="K81" s="262" t="s">
        <v>725</v>
      </c>
      <c r="L81" s="262" t="s">
        <v>725</v>
      </c>
      <c r="M81" s="367"/>
      <c r="N81" s="262" t="s">
        <v>725</v>
      </c>
      <c r="O81" s="370"/>
      <c r="P81" s="370"/>
      <c r="Q81" s="370"/>
      <c r="R81" s="370"/>
      <c r="S81" s="262" t="str">
        <f t="shared" si="7"/>
        <v/>
      </c>
      <c r="T81" s="262">
        <f>IF(L81='[3]11 FORMULAS'!$Q$5,T80-(T80*S81),T80)</f>
        <v>0.12</v>
      </c>
      <c r="U81" s="467">
        <f>IF(L81='[3]11 FORMULAS'!$Q$6,U80-(U80*S81),U80)</f>
        <v>0.6</v>
      </c>
      <c r="V81" s="849"/>
      <c r="W81" s="842"/>
      <c r="AA81" s="318"/>
    </row>
    <row r="82" spans="1:27" x14ac:dyDescent="0.3">
      <c r="A82" s="829"/>
      <c r="B82" s="829"/>
      <c r="C82" s="832"/>
      <c r="D82" s="835"/>
      <c r="E82" s="453">
        <v>4</v>
      </c>
      <c r="F82" s="466"/>
      <c r="G82" s="364"/>
      <c r="H82" s="364"/>
      <c r="I82" s="261" t="str">
        <f t="shared" si="8"/>
        <v xml:space="preserve">  </v>
      </c>
      <c r="J82" s="367"/>
      <c r="K82" s="262"/>
      <c r="L82" s="262"/>
      <c r="M82" s="367"/>
      <c r="N82" s="262"/>
      <c r="O82" s="370"/>
      <c r="P82" s="370"/>
      <c r="Q82" s="370"/>
      <c r="R82" s="370"/>
      <c r="S82" s="262">
        <f t="shared" si="7"/>
        <v>0</v>
      </c>
      <c r="T82" s="262">
        <f>IF(L82='[3]11 FORMULAS'!$Q$5,T81-(T81*S82),T81)</f>
        <v>0.12</v>
      </c>
      <c r="U82" s="467">
        <f>IF(L82='[3]11 FORMULAS'!$Q$6,U81-(U81*S82),U81)</f>
        <v>0.6</v>
      </c>
      <c r="V82" s="850"/>
      <c r="W82" s="843"/>
      <c r="AA82" s="318"/>
    </row>
    <row r="83" spans="1:27" x14ac:dyDescent="0.3">
      <c r="A83" s="829"/>
      <c r="B83" s="829"/>
      <c r="C83" s="832"/>
      <c r="D83" s="835"/>
      <c r="E83" s="453">
        <v>5</v>
      </c>
      <c r="F83" s="466"/>
      <c r="G83" s="364"/>
      <c r="H83" s="364"/>
      <c r="I83" s="261" t="str">
        <f t="shared" si="8"/>
        <v xml:space="preserve">  </v>
      </c>
      <c r="J83" s="367"/>
      <c r="K83" s="262"/>
      <c r="L83" s="262"/>
      <c r="M83" s="367"/>
      <c r="N83" s="262"/>
      <c r="O83" s="370"/>
      <c r="P83" s="370"/>
      <c r="Q83" s="370"/>
      <c r="R83" s="370"/>
      <c r="S83" s="262">
        <f t="shared" si="7"/>
        <v>0</v>
      </c>
      <c r="T83" s="262">
        <f>IF(L83='[3]11 FORMULAS'!$Q$5,T82-(T82*S83),T82)</f>
        <v>0.12</v>
      </c>
      <c r="U83" s="467">
        <f>IF(L83='[3]11 FORMULAS'!$Q$6,U82-(U82*S83),U82)</f>
        <v>0.6</v>
      </c>
      <c r="V83" s="850"/>
      <c r="W83" s="843"/>
      <c r="AA83" s="318"/>
    </row>
    <row r="84" spans="1:27" ht="15.6" thickBot="1" x14ac:dyDescent="0.35">
      <c r="A84" s="830"/>
      <c r="B84" s="830"/>
      <c r="C84" s="833"/>
      <c r="D84" s="836"/>
      <c r="E84" s="263">
        <v>6</v>
      </c>
      <c r="F84" s="468"/>
      <c r="G84" s="365"/>
      <c r="H84" s="365"/>
      <c r="I84" s="264" t="str">
        <f t="shared" si="8"/>
        <v xml:space="preserve">  </v>
      </c>
      <c r="J84" s="368"/>
      <c r="K84" s="265" t="s">
        <v>725</v>
      </c>
      <c r="L84" s="265" t="s">
        <v>725</v>
      </c>
      <c r="M84" s="368"/>
      <c r="N84" s="265" t="s">
        <v>725</v>
      </c>
      <c r="O84" s="371"/>
      <c r="P84" s="371"/>
      <c r="Q84" s="371"/>
      <c r="R84" s="371"/>
      <c r="S84" s="265" t="str">
        <f t="shared" si="7"/>
        <v/>
      </c>
      <c r="T84" s="265">
        <f>IF(L84='[3]11 FORMULAS'!$Q$5,T83-(T83*S84),T83)</f>
        <v>0.12</v>
      </c>
      <c r="U84" s="469">
        <f>IF(L84='[3]11 FORMULAS'!$Q$6,U83-(U83*S84),U83)</f>
        <v>0.6</v>
      </c>
      <c r="V84" s="851"/>
      <c r="W84" s="844"/>
      <c r="Y84" s="266"/>
      <c r="Z84" s="267"/>
      <c r="AA84" s="358"/>
    </row>
    <row r="85" spans="1:27" ht="207" x14ac:dyDescent="0.3">
      <c r="A85" s="827" t="str">
        <f>'4 MAPA CALOR INHERENTE'!A20</f>
        <v>R1GC</v>
      </c>
      <c r="B85" s="827" t="str">
        <f>'4 MAPA CALOR INHERENTE'!B20</f>
        <v xml:space="preserve">Posibilidad de afectación reputacional por sanciones de entes de control y/o quejas de un grupo de valor  debido a  publicación no autorizada que genere desinformación en la opinión pública	</v>
      </c>
      <c r="C85" s="831" cm="1">
        <f t="array" ref="C85">IF(MOD(ROW()-7,6)=0, INDEX('3 PROBABIL E IMPACTO INHERENTE'!$E$7:$E$74, (ROW()-7)/6 + 1), "")</f>
        <v>0.6</v>
      </c>
      <c r="D85" s="834" cm="1">
        <f t="array" ref="D85">IF(MOD(ROW()-7,6)=0, INDEX('3 PROBABIL E IMPACTO INHERENTE'!$M$7:$M$74, (ROW()-7)/6 + 1), "")</f>
        <v>0.6</v>
      </c>
      <c r="E85" s="254">
        <v>1</v>
      </c>
      <c r="F85" s="464" t="s">
        <v>773</v>
      </c>
      <c r="G85" s="363" t="s">
        <v>774</v>
      </c>
      <c r="H85" s="363" t="s">
        <v>775</v>
      </c>
      <c r="I85" s="255" t="str">
        <f t="shared" si="8"/>
        <v>El/la jefe de la OAC o quien se delegue  verifica cada vez que se requiera emitir un boletìn o comunicado de prensa  que la informacion este conforme a los lineamientos y directrices institucionales, así como la veracidad, pertinencia y coherencia del contenido.  Como evidencia de la revisión y autorización de la información a publicar se suministra la certificación de verificacion emitida por el/la Jefe de la OAC o a quien designe. De igual forma, se adjunta matriz con los comunicados de prensa, fecha, temática e hipervinculo con el detalle de cada uno. 
Si se publican contenidos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5" s="366" t="s">
        <v>712</v>
      </c>
      <c r="K85" s="256">
        <v>0.1</v>
      </c>
      <c r="L85" s="256" t="s">
        <v>684</v>
      </c>
      <c r="M85" s="366" t="s">
        <v>713</v>
      </c>
      <c r="N85" s="256">
        <v>0.15</v>
      </c>
      <c r="O85" s="369" t="s">
        <v>703</v>
      </c>
      <c r="P85" s="369" t="s">
        <v>724</v>
      </c>
      <c r="Q85" s="369" t="s">
        <v>744</v>
      </c>
      <c r="R85" s="369" t="s">
        <v>745</v>
      </c>
      <c r="S85" s="256">
        <f t="shared" si="7"/>
        <v>0.25</v>
      </c>
      <c r="T85" s="256">
        <f>IF(L85='[3]11 FORMULAS'!$Q$5,C85-(C85*S85),C85)</f>
        <v>0.6</v>
      </c>
      <c r="U85" s="465">
        <f>IF(L85='[3]11 FORMULAS'!$Q$6,D85-(D85*S85),D85)</f>
        <v>0.44999999999999996</v>
      </c>
      <c r="V85" s="848">
        <f>+IF(T90="","",T90)</f>
        <v>0.216</v>
      </c>
      <c r="W85" s="841">
        <f>+IF(U90="","",U90)</f>
        <v>0.33749999999999997</v>
      </c>
      <c r="Y85" s="266"/>
      <c r="Z85" s="267"/>
      <c r="AA85" s="358"/>
    </row>
    <row r="86" spans="1:27" ht="234.6" x14ac:dyDescent="0.3">
      <c r="A86" s="828"/>
      <c r="B86" s="828"/>
      <c r="C86" s="832"/>
      <c r="D86" s="835"/>
      <c r="E86" s="260">
        <v>2</v>
      </c>
      <c r="F86" s="466" t="s">
        <v>773</v>
      </c>
      <c r="G86" s="364" t="s">
        <v>776</v>
      </c>
      <c r="H86" s="364" t="s">
        <v>777</v>
      </c>
      <c r="I86" s="261" t="str">
        <f t="shared" si="8"/>
        <v>El/la jefe de la OAC o quien se delegue  verifica diariamente  la conformidad, veracidad, pertinencia y coherencia del contenido a publicar en las redes sociales, luego de que el Comunity Manager con base en la información redactada por el equipo de periodistas consolida el contenido a divulgar en las RRSS (Redes Sociales). Para la información que sea coyuntural se pide la autorización del Jefe de la OAC y /o el Secretario de la SSCJ. Como evidencia de las publicaciones en redes sociales se adjunta el certificado de las revisiones de las publicaciones en RRSS emitida por el/la Jefe de la OAC y el reporte de redes sociales. 
Si se publican contenidos en RRSS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6" s="367" t="s">
        <v>712</v>
      </c>
      <c r="K86" s="262">
        <v>0.1</v>
      </c>
      <c r="L86" s="262" t="s">
        <v>684</v>
      </c>
      <c r="M86" s="367" t="s">
        <v>713</v>
      </c>
      <c r="N86" s="262">
        <v>0.15</v>
      </c>
      <c r="O86" s="370" t="s">
        <v>703</v>
      </c>
      <c r="P86" s="370" t="s">
        <v>778</v>
      </c>
      <c r="Q86" s="370" t="s">
        <v>744</v>
      </c>
      <c r="R86" s="370" t="s">
        <v>745</v>
      </c>
      <c r="S86" s="262">
        <f t="shared" si="7"/>
        <v>0.25</v>
      </c>
      <c r="T86" s="262">
        <f>IF(L86='[3]11 FORMULAS'!$Q$5,T85-(T85*S86),T85)</f>
        <v>0.6</v>
      </c>
      <c r="U86" s="467">
        <f>IF(L86='[3]11 FORMULAS'!$Q$6,U85-(U85*S86),U85)</f>
        <v>0.33749999999999997</v>
      </c>
      <c r="V86" s="849"/>
      <c r="W86" s="842"/>
      <c r="Y86" s="266"/>
      <c r="Z86" s="267"/>
      <c r="AA86" s="358"/>
    </row>
    <row r="87" spans="1:27" ht="14.25" customHeight="1" x14ac:dyDescent="0.3">
      <c r="A87" s="828"/>
      <c r="B87" s="828"/>
      <c r="C87" s="832"/>
      <c r="D87" s="835"/>
      <c r="E87" s="260">
        <v>3</v>
      </c>
      <c r="F87" s="466" t="s">
        <v>773</v>
      </c>
      <c r="G87" s="364" t="s">
        <v>779</v>
      </c>
      <c r="H87" s="364" t="s">
        <v>780</v>
      </c>
      <c r="I87" s="261" t="str">
        <f t="shared" si="8"/>
        <v>El/la jefe de la OAC o quien se delegue  verifica  cada vez que se requiera  publicar contenido en la seccion noticias de la pagina web de la entidad que este cumpla con los criterios de veracidad, pertinencia y  principios institucionales.
Como evidencia se encuentra la certificación de publicaciòn del contenido (banners, noticias, archivos multimedia y/o de videos) y un resumen con el enlace, fecha y temática de cada una de las publicaciones. 
Si se publican contenidos en en la sección niticias de la pagina web de la entidad sin la aprobación correspondiente, el/la Jefe de la OAC aplicará correctivos que pueden ir desde una llamada de atención hasta un informe a la OCID o proceso por inclumplimiento y como evidencia se adjunta notificacion formal enviada por los canales oficiales.
El reporte se realizará trimestralmente</v>
      </c>
      <c r="J87" s="367" t="s">
        <v>719</v>
      </c>
      <c r="K87" s="262">
        <v>0.25</v>
      </c>
      <c r="L87" s="262" t="s">
        <v>656</v>
      </c>
      <c r="M87" s="367" t="s">
        <v>713</v>
      </c>
      <c r="N87" s="262">
        <v>0.15</v>
      </c>
      <c r="O87" s="370" t="s">
        <v>703</v>
      </c>
      <c r="P87" s="370" t="s">
        <v>724</v>
      </c>
      <c r="Q87" s="370" t="s">
        <v>744</v>
      </c>
      <c r="R87" s="370" t="s">
        <v>745</v>
      </c>
      <c r="S87" s="262">
        <f t="shared" si="7"/>
        <v>0.4</v>
      </c>
      <c r="T87" s="262">
        <f>IF(L87='[3]11 FORMULAS'!$Q$5,T86-(T86*S87),T86)</f>
        <v>0.36</v>
      </c>
      <c r="U87" s="467">
        <f>IF(L87='[3]11 FORMULAS'!$Q$6,U86-(U86*S87),U86)</f>
        <v>0.33749999999999997</v>
      </c>
      <c r="V87" s="849"/>
      <c r="W87" s="842"/>
      <c r="AA87" s="318"/>
    </row>
    <row r="88" spans="1:27" ht="14.25" customHeight="1" x14ac:dyDescent="0.3">
      <c r="A88" s="829"/>
      <c r="B88" s="829"/>
      <c r="C88" s="832"/>
      <c r="D88" s="835"/>
      <c r="E88" s="453">
        <v>4</v>
      </c>
      <c r="F88" s="466" t="s">
        <v>781</v>
      </c>
      <c r="G88" s="364" t="s">
        <v>782</v>
      </c>
      <c r="H88" s="364" t="s">
        <v>783</v>
      </c>
      <c r="I88" s="261" t="str">
        <f t="shared" si="8"/>
        <v>Los periodistas  verifican   cada vez que se solicite un tramite de comunicación interna que la solicitud este aprobada por el lider del proceso y/o dependencia con el objetivo de evitar la emisión de piezas o contenidos no pertinentes; como evidencia de ejecución del control se adjunta muestra de correos electrónicos con la trazabilidad de aprobación por parte del lider del del proceso o dependencia y los formatos de solicitud y los productos entregados.
En caso de que la solicitud no venga con la trazabilidad de la aprobación, esta no será tramitada y se notificará al solicitante por correo electrónico, ecomo evidencia se adjunta una muestra de correos con la notificación.</v>
      </c>
      <c r="J88" s="367" t="s">
        <v>719</v>
      </c>
      <c r="K88" s="262">
        <v>0.25</v>
      </c>
      <c r="L88" s="262" t="s">
        <v>656</v>
      </c>
      <c r="M88" s="367" t="s">
        <v>713</v>
      </c>
      <c r="N88" s="262">
        <v>0.15</v>
      </c>
      <c r="O88" s="370" t="s">
        <v>703</v>
      </c>
      <c r="P88" s="370" t="s">
        <v>724</v>
      </c>
      <c r="Q88" s="370" t="s">
        <v>744</v>
      </c>
      <c r="R88" s="370" t="s">
        <v>745</v>
      </c>
      <c r="S88" s="262">
        <f t="shared" si="7"/>
        <v>0.4</v>
      </c>
      <c r="T88" s="262">
        <f>IF(L88='[3]11 FORMULAS'!$Q$5,T87-(T87*S88),T87)</f>
        <v>0.216</v>
      </c>
      <c r="U88" s="467">
        <f>IF(L88='[3]11 FORMULAS'!$Q$6,U87-(U87*S88),U87)</f>
        <v>0.33749999999999997</v>
      </c>
      <c r="V88" s="850"/>
      <c r="W88" s="843"/>
      <c r="AA88" s="318"/>
    </row>
    <row r="89" spans="1:27" ht="14.25" customHeight="1" x14ac:dyDescent="0.3">
      <c r="A89" s="829"/>
      <c r="B89" s="829"/>
      <c r="C89" s="832"/>
      <c r="D89" s="835"/>
      <c r="E89" s="453">
        <v>5</v>
      </c>
      <c r="F89" s="466"/>
      <c r="G89" s="364"/>
      <c r="H89" s="364"/>
      <c r="I89" s="261" t="str">
        <f t="shared" si="8"/>
        <v xml:space="preserve">  </v>
      </c>
      <c r="J89" s="367"/>
      <c r="K89" s="262"/>
      <c r="L89" s="262"/>
      <c r="M89" s="367"/>
      <c r="N89" s="262"/>
      <c r="O89" s="370"/>
      <c r="P89" s="370"/>
      <c r="Q89" s="370"/>
      <c r="R89" s="370"/>
      <c r="S89" s="262">
        <f t="shared" ref="S89:S152" si="9">+IFERROR(K89+N89,"")</f>
        <v>0</v>
      </c>
      <c r="T89" s="262">
        <f>IF(L89='[3]11 FORMULAS'!$Q$5,T88-(T88*S89),T88)</f>
        <v>0.216</v>
      </c>
      <c r="U89" s="467">
        <f>IF(L89='[3]11 FORMULAS'!$Q$6,U88-(U88*S89),U88)</f>
        <v>0.33749999999999997</v>
      </c>
      <c r="V89" s="850"/>
      <c r="W89" s="843"/>
      <c r="AA89" s="318"/>
    </row>
    <row r="90" spans="1:27" ht="15.6" thickBot="1" x14ac:dyDescent="0.35">
      <c r="A90" s="830"/>
      <c r="B90" s="830"/>
      <c r="C90" s="833"/>
      <c r="D90" s="836"/>
      <c r="E90" s="263">
        <v>6</v>
      </c>
      <c r="F90" s="468"/>
      <c r="G90" s="365"/>
      <c r="H90" s="365"/>
      <c r="I90" s="264" t="str">
        <f t="shared" si="8"/>
        <v xml:space="preserve">  </v>
      </c>
      <c r="J90" s="368"/>
      <c r="K90" s="265" t="s">
        <v>725</v>
      </c>
      <c r="L90" s="265" t="s">
        <v>725</v>
      </c>
      <c r="M90" s="368"/>
      <c r="N90" s="265" t="s">
        <v>725</v>
      </c>
      <c r="O90" s="371"/>
      <c r="P90" s="371"/>
      <c r="Q90" s="371"/>
      <c r="R90" s="371"/>
      <c r="S90" s="265" t="str">
        <f t="shared" si="9"/>
        <v/>
      </c>
      <c r="T90" s="265">
        <f>IF(L90='[3]11 FORMULAS'!$Q$5,T89-(T89*S90),T89)</f>
        <v>0.216</v>
      </c>
      <c r="U90" s="469">
        <f>IF(L90='[3]11 FORMULAS'!$Q$6,U89-(U89*S90),U89)</f>
        <v>0.33749999999999997</v>
      </c>
      <c r="V90" s="851"/>
      <c r="W90" s="844"/>
      <c r="Y90" s="266"/>
      <c r="Z90" s="267"/>
      <c r="AA90" s="358"/>
    </row>
    <row r="91" spans="1:27" ht="124.2" x14ac:dyDescent="0.3">
      <c r="A91" s="827" t="str">
        <f>'4 MAPA CALOR INHERENTE'!A21</f>
        <v>R1GE</v>
      </c>
      <c r="B91" s="827" t="str">
        <f>'4 MAPA CALOR INHERENTE'!B21</f>
        <v>Posibilidad de afectación reputacional y económica por sanciones o multas de entes de control. 
o por demandas, tutelas, derechos de petición debido a la falla total o parcial en el servicio de atención de la línea de Seguridad y Emergencias 123.</v>
      </c>
      <c r="C91" s="831" cm="1">
        <f t="array" ref="C91">IF(MOD(ROW()-7,6)=0, INDEX('3 PROBABIL E IMPACTO INHERENTE'!$E$7:$E$74, (ROW()-7)/6 + 1), "")</f>
        <v>0.6</v>
      </c>
      <c r="D91" s="834" cm="1">
        <f t="array" ref="D91">IF(MOD(ROW()-7,6)=0, INDEX('3 PROBABIL E IMPACTO INHERENTE'!$M$7:$M$74, (ROW()-7)/6 + 1), "")</f>
        <v>0.8</v>
      </c>
      <c r="E91" s="254">
        <v>1</v>
      </c>
      <c r="F91" s="464" t="s">
        <v>784</v>
      </c>
      <c r="G91" s="363" t="s">
        <v>785</v>
      </c>
      <c r="H91" s="363" t="s">
        <v>786</v>
      </c>
      <c r="I91" s="255" t="str">
        <f t="shared" si="8"/>
        <v>El jefe del C4   delega   al operador tecnológico la implementación y uso de soluciones integrales redundantes y alta disponibilidad, a datacenter principales y alternos para prevenir y atender las fallas en la plataforma tecnológica. Estas actividades se registran en informes de gestión de operador tecnológico recibidos de forma mensual evidenciando la operación de la  plataforma tecnológica controlada por ANS, que en caso de estar por debajo de umbral se penaliza económicamente. Evidencia corresponde al Informe de Operador tecnológico. El cargue de las evidencias se hará trimestralmente.</v>
      </c>
      <c r="J91" s="366" t="s">
        <v>719</v>
      </c>
      <c r="K91" s="256">
        <v>0.25</v>
      </c>
      <c r="L91" s="256" t="s">
        <v>656</v>
      </c>
      <c r="M91" s="366" t="s">
        <v>713</v>
      </c>
      <c r="N91" s="256">
        <v>0.15</v>
      </c>
      <c r="O91" s="369" t="s">
        <v>703</v>
      </c>
      <c r="P91" s="369" t="s">
        <v>720</v>
      </c>
      <c r="Q91" s="369"/>
      <c r="R91" s="369"/>
      <c r="S91" s="256">
        <f t="shared" si="9"/>
        <v>0.4</v>
      </c>
      <c r="T91" s="256">
        <f>IF(L91='[3]11 FORMULAS'!$Q$5,C91-(C91*S91),C91)</f>
        <v>0.36</v>
      </c>
      <c r="U91" s="465">
        <f>IF(L91='[3]11 FORMULAS'!$Q$6,D91-(D91*S91),D91)</f>
        <v>0.8</v>
      </c>
      <c r="V91" s="848">
        <f>+IF(T96="","",T96)</f>
        <v>0.216</v>
      </c>
      <c r="W91" s="841">
        <f>+IF(U96="","",U96)</f>
        <v>0.8</v>
      </c>
      <c r="Y91" s="266"/>
      <c r="Z91" s="267"/>
      <c r="AA91" s="358"/>
    </row>
    <row r="92" spans="1:27" ht="138" x14ac:dyDescent="0.3">
      <c r="A92" s="828"/>
      <c r="B92" s="828"/>
      <c r="C92" s="832"/>
      <c r="D92" s="835"/>
      <c r="E92" s="260">
        <v>2</v>
      </c>
      <c r="F92" s="466" t="s">
        <v>787</v>
      </c>
      <c r="G92" s="364" t="s">
        <v>788</v>
      </c>
      <c r="H92" s="364" t="s">
        <v>789</v>
      </c>
      <c r="I92" s="261" t="str">
        <f t="shared" ref="I92:I155" si="10">+CONCATENATE(F92," ",G92," ",H92)</f>
        <v xml:space="preserve">El jefe del C4   realiza   seguimiento semanalmente a la disponibilidad de potencia eléctrica (UPS´s) en la SUR (Sala Unificada de Recepción) y en el CAD (Centro Automático de Despacho) mediante la revisión de los informes, alertas o estados actuales generados por el software de comunicación de la UPS. Para ello los responsables del seguimiento a UPS´s deberán notificar al Jefe del C4 las novedades en los reportes incluyendo los mantenimientos preventivos o correctivos en caso de que se presenten. Como evidencia se compartirán los reportes generados. El cargue de las evidencias se realizara trimestralmente. </v>
      </c>
      <c r="J92" s="367" t="s">
        <v>719</v>
      </c>
      <c r="K92" s="262">
        <v>0.25</v>
      </c>
      <c r="L92" s="262" t="s">
        <v>656</v>
      </c>
      <c r="M92" s="367" t="s">
        <v>713</v>
      </c>
      <c r="N92" s="262">
        <v>0.15</v>
      </c>
      <c r="O92" s="370" t="s">
        <v>703</v>
      </c>
      <c r="P92" s="370" t="s">
        <v>749</v>
      </c>
      <c r="Q92" s="370"/>
      <c r="R92" s="370"/>
      <c r="S92" s="262">
        <f t="shared" si="9"/>
        <v>0.4</v>
      </c>
      <c r="T92" s="262">
        <f>IF(L92='[3]11 FORMULAS'!$Q$5,T91-(T91*S92),T91)</f>
        <v>0.216</v>
      </c>
      <c r="U92" s="467">
        <f>IF(L92='[3]11 FORMULAS'!$Q$6,U91-(U91*S92),U91)</f>
        <v>0.8</v>
      </c>
      <c r="V92" s="849"/>
      <c r="W92" s="842"/>
      <c r="Y92" s="266"/>
      <c r="Z92" s="267"/>
      <c r="AA92" s="358"/>
    </row>
    <row r="93" spans="1:27" x14ac:dyDescent="0.3">
      <c r="A93" s="828"/>
      <c r="B93" s="828"/>
      <c r="C93" s="832"/>
      <c r="D93" s="835"/>
      <c r="E93" s="260">
        <v>3</v>
      </c>
      <c r="F93" s="466"/>
      <c r="G93" s="364"/>
      <c r="H93" s="364"/>
      <c r="I93" s="261" t="str">
        <f t="shared" si="10"/>
        <v xml:space="preserve">  </v>
      </c>
      <c r="J93" s="367"/>
      <c r="K93" s="262"/>
      <c r="L93" s="262"/>
      <c r="M93" s="367"/>
      <c r="N93" s="262"/>
      <c r="O93" s="370"/>
      <c r="P93" s="370"/>
      <c r="Q93" s="370"/>
      <c r="R93" s="370"/>
      <c r="S93" s="262">
        <f t="shared" si="9"/>
        <v>0</v>
      </c>
      <c r="T93" s="262">
        <f>IF(L93='[3]11 FORMULAS'!$Q$5,T92-(T92*S93),T92)</f>
        <v>0.216</v>
      </c>
      <c r="U93" s="467">
        <f>IF(L93='[3]11 FORMULAS'!$Q$6,U92-(U92*S93),U92)</f>
        <v>0.8</v>
      </c>
      <c r="V93" s="849"/>
      <c r="W93" s="842"/>
      <c r="AA93" s="318"/>
    </row>
    <row r="94" spans="1:27" x14ac:dyDescent="0.3">
      <c r="A94" s="829"/>
      <c r="B94" s="829"/>
      <c r="C94" s="832"/>
      <c r="D94" s="835"/>
      <c r="E94" s="453">
        <v>4</v>
      </c>
      <c r="F94" s="466"/>
      <c r="G94" s="364"/>
      <c r="H94" s="364"/>
      <c r="I94" s="261" t="str">
        <f t="shared" si="10"/>
        <v xml:space="preserve">  </v>
      </c>
      <c r="J94" s="367"/>
      <c r="K94" s="262"/>
      <c r="L94" s="262"/>
      <c r="M94" s="367"/>
      <c r="N94" s="262"/>
      <c r="O94" s="370"/>
      <c r="P94" s="370"/>
      <c r="Q94" s="370"/>
      <c r="R94" s="370"/>
      <c r="S94" s="262">
        <f t="shared" si="9"/>
        <v>0</v>
      </c>
      <c r="T94" s="262">
        <f>IF(L94='[3]11 FORMULAS'!$Q$5,T93-(T93*S94),T93)</f>
        <v>0.216</v>
      </c>
      <c r="U94" s="467">
        <f>IF(L94='[3]11 FORMULAS'!$Q$6,U93-(U93*S94),U93)</f>
        <v>0.8</v>
      </c>
      <c r="V94" s="850"/>
      <c r="W94" s="843"/>
      <c r="AA94" s="318"/>
    </row>
    <row r="95" spans="1:27" x14ac:dyDescent="0.3">
      <c r="A95" s="829"/>
      <c r="B95" s="829"/>
      <c r="C95" s="832"/>
      <c r="D95" s="835"/>
      <c r="E95" s="453">
        <v>5</v>
      </c>
      <c r="F95" s="466"/>
      <c r="G95" s="364"/>
      <c r="H95" s="364"/>
      <c r="I95" s="261" t="str">
        <f t="shared" si="10"/>
        <v xml:space="preserve">  </v>
      </c>
      <c r="J95" s="367"/>
      <c r="K95" s="262"/>
      <c r="L95" s="262"/>
      <c r="M95" s="367"/>
      <c r="N95" s="262"/>
      <c r="O95" s="370"/>
      <c r="P95" s="370"/>
      <c r="Q95" s="370"/>
      <c r="R95" s="370"/>
      <c r="S95" s="262">
        <f t="shared" si="9"/>
        <v>0</v>
      </c>
      <c r="T95" s="262">
        <f>IF(L95='[3]11 FORMULAS'!$Q$5,T94-(T94*S95),T94)</f>
        <v>0.216</v>
      </c>
      <c r="U95" s="467">
        <f>IF(L95='[3]11 FORMULAS'!$Q$6,U94-(U94*S95),U94)</f>
        <v>0.8</v>
      </c>
      <c r="V95" s="850"/>
      <c r="W95" s="843"/>
      <c r="AA95" s="318"/>
    </row>
    <row r="96" spans="1:27" ht="15.6" thickBot="1" x14ac:dyDescent="0.35">
      <c r="A96" s="830"/>
      <c r="B96" s="830"/>
      <c r="C96" s="833"/>
      <c r="D96" s="836"/>
      <c r="E96" s="263">
        <v>6</v>
      </c>
      <c r="F96" s="468"/>
      <c r="G96" s="365"/>
      <c r="H96" s="365"/>
      <c r="I96" s="264" t="str">
        <f t="shared" si="10"/>
        <v xml:space="preserve">  </v>
      </c>
      <c r="J96" s="368"/>
      <c r="K96" s="265" t="s">
        <v>725</v>
      </c>
      <c r="L96" s="265" t="s">
        <v>725</v>
      </c>
      <c r="M96" s="368"/>
      <c r="N96" s="265" t="s">
        <v>725</v>
      </c>
      <c r="O96" s="371"/>
      <c r="P96" s="371"/>
      <c r="Q96" s="371"/>
      <c r="R96" s="371"/>
      <c r="S96" s="265" t="str">
        <f t="shared" si="9"/>
        <v/>
      </c>
      <c r="T96" s="265">
        <f>IF(L96='[3]11 FORMULAS'!$Q$5,T95-(T95*S96),T95)</f>
        <v>0.216</v>
      </c>
      <c r="U96" s="469">
        <f>IF(L96='[3]11 FORMULAS'!$Q$6,U95-(U95*S96),U95)</f>
        <v>0.8</v>
      </c>
      <c r="V96" s="851"/>
      <c r="W96" s="844"/>
      <c r="Y96" s="266"/>
      <c r="Z96" s="267"/>
      <c r="AA96" s="358"/>
    </row>
    <row r="97" spans="1:27" ht="207" x14ac:dyDescent="0.3">
      <c r="A97" s="827" t="str">
        <f>'4 MAPA CALOR INHERENTE'!A22</f>
        <v>R2GE</v>
      </c>
      <c r="B97" s="827" t="str">
        <f>'4 MAPA CALOR INHERENTE'!B22</f>
        <v>Posibilidad de afectación reputacional y económica por sanciones o multas de entes de control. 
o por demandas, tutelas, derechos de petición debido al acceso y uso inadecuado dispositivos para la toma de registros multimedia de la información contenida en el software de Gestión de eventos de seguridad y emergencias.</v>
      </c>
      <c r="C97" s="831" cm="1">
        <f t="array" ref="C97">IF(MOD(ROW()-7,6)=0, INDEX('3 PROBABIL E IMPACTO INHERENTE'!$E$7:$E$74, (ROW()-7)/6 + 1), "")</f>
        <v>0.6</v>
      </c>
      <c r="D97" s="834" cm="1">
        <f t="array" ref="D97">IF(MOD(ROW()-7,6)=0, INDEX('3 PROBABIL E IMPACTO INHERENTE'!$M$7:$M$74, (ROW()-7)/6 + 1), "")</f>
        <v>0.8</v>
      </c>
      <c r="E97" s="254">
        <v>1</v>
      </c>
      <c r="F97" s="464" t="s">
        <v>790</v>
      </c>
      <c r="G97" s="363" t="s">
        <v>791</v>
      </c>
      <c r="H97" s="363" t="s">
        <v>792</v>
      </c>
      <c r="I97" s="255" t="str">
        <f t="shared" si="10"/>
        <v>El jefe del C4 con apoyo del personal contratista de seguridad y vigilancia   realiza  seguimiento  al uso indebido de elementos o dispositivos electrónicos a la SUR diariamente, en caso de no evidenciar ingresos se emitirá correo de parte del responsable. Para los casos de evidenciar un ingreso no autorizado se tomaran los registros de las cámaras del sistema de video vigilancia del edificio, las cuales están disponibles por un periodo de 90 días para consulta antes que se reescriban los videos. Como evidencia queda el correo de parte del personal contratista de seguridad y vigilancia indicando los eventos o incidentes que presentados al responsable designado por el Jefe del C4 para la verificación del control o el Correo mensual del responsable designado para la verificación del control al jefe del C4 indicando que no se evidencio ningún ingreso de elementos o dispositivos electrónicos indebidos. El cargue de las evidencias se hará trimestralmente.</v>
      </c>
      <c r="J97" s="366" t="s">
        <v>719</v>
      </c>
      <c r="K97" s="256">
        <v>0.25</v>
      </c>
      <c r="L97" s="256" t="s">
        <v>656</v>
      </c>
      <c r="M97" s="366" t="s">
        <v>713</v>
      </c>
      <c r="N97" s="256">
        <v>0.15</v>
      </c>
      <c r="O97" s="369" t="s">
        <v>703</v>
      </c>
      <c r="P97" s="369" t="s">
        <v>778</v>
      </c>
      <c r="Q97" s="369"/>
      <c r="R97" s="369"/>
      <c r="S97" s="256">
        <f t="shared" si="9"/>
        <v>0.4</v>
      </c>
      <c r="T97" s="256">
        <f>IF(L97='[3]11 FORMULAS'!$Q$5,C97-(C97*S97),C97)</f>
        <v>0.36</v>
      </c>
      <c r="U97" s="465">
        <f>IF(L97='[3]11 FORMULAS'!$Q$6,D97-(D97*S97),D97)</f>
        <v>0.8</v>
      </c>
      <c r="V97" s="848">
        <f>+IF(T102="","",T102)</f>
        <v>7.7759999999999996E-2</v>
      </c>
      <c r="W97" s="841">
        <f>+IF(U102="","",U102)</f>
        <v>0.8</v>
      </c>
      <c r="Y97" s="266"/>
      <c r="Z97" s="267"/>
      <c r="AA97" s="358"/>
    </row>
    <row r="98" spans="1:27" ht="96.6" x14ac:dyDescent="0.3">
      <c r="A98" s="828"/>
      <c r="B98" s="828"/>
      <c r="C98" s="832"/>
      <c r="D98" s="835"/>
      <c r="E98" s="260">
        <v>2</v>
      </c>
      <c r="F98" s="466" t="s">
        <v>793</v>
      </c>
      <c r="G98" s="364" t="s">
        <v>794</v>
      </c>
      <c r="H98" s="364" t="s">
        <v>795</v>
      </c>
      <c r="I98" s="261" t="str">
        <f t="shared" si="10"/>
        <v>El grupo de entrenamiento del C4   sensibiliza y capacita   a los funcionarios y contratistas en el uso y manejo de la información, actividad que se debe realizar como mínimo una vez por año; para los casos en los cuales el personal no asista se procede con la reprogramación de una nueva sesión de capacitación. Como evidencia quedan las listas de asistencia y documentos de las capacitaciones. El cargue de las evidencias se hará trimestralmente.</v>
      </c>
      <c r="J98" s="367" t="s">
        <v>719</v>
      </c>
      <c r="K98" s="262">
        <v>0.25</v>
      </c>
      <c r="L98" s="262" t="s">
        <v>656</v>
      </c>
      <c r="M98" s="367" t="s">
        <v>713</v>
      </c>
      <c r="N98" s="262">
        <v>0.15</v>
      </c>
      <c r="O98" s="370" t="s">
        <v>703</v>
      </c>
      <c r="P98" s="370" t="s">
        <v>728</v>
      </c>
      <c r="Q98" s="370"/>
      <c r="R98" s="370"/>
      <c r="S98" s="262">
        <f t="shared" si="9"/>
        <v>0.4</v>
      </c>
      <c r="T98" s="262">
        <f>IF(L98='[3]11 FORMULAS'!$Q$5,T97-(T97*S98),T97)</f>
        <v>0.216</v>
      </c>
      <c r="U98" s="467">
        <f>IF(L98='[3]11 FORMULAS'!$Q$6,U97-(U97*S98),U97)</f>
        <v>0.8</v>
      </c>
      <c r="V98" s="849"/>
      <c r="W98" s="842"/>
      <c r="Y98" s="266"/>
      <c r="Z98" s="267"/>
      <c r="AA98" s="358"/>
    </row>
    <row r="99" spans="1:27" ht="110.4" x14ac:dyDescent="0.3">
      <c r="A99" s="828"/>
      <c r="B99" s="828"/>
      <c r="C99" s="832"/>
      <c r="D99" s="835"/>
      <c r="E99" s="260">
        <v>3</v>
      </c>
      <c r="F99" s="466" t="s">
        <v>784</v>
      </c>
      <c r="G99" s="364" t="s">
        <v>785</v>
      </c>
      <c r="H99" s="364" t="s">
        <v>796</v>
      </c>
      <c r="I99" s="261" t="str">
        <f t="shared" si="10"/>
        <v>El jefe del C4   delega   al operador tecnológico para que ejecute una inspección mensual de eventos de seguridad a la plataforma tecnológica del NUSE 123 y genere el informe respectivo. Para los casos en los cuales se evidencien eventos que impacten la estabilidad de la plataforma tecnológica en el informe se detallará como se procedió. Como evidencia de la implementación se tienen los Informes mensuales del operador tecnológico. El cargue de las evidencias se hará trimestralmente.</v>
      </c>
      <c r="J99" s="367" t="s">
        <v>719</v>
      </c>
      <c r="K99" s="262">
        <v>0.25</v>
      </c>
      <c r="L99" s="262" t="s">
        <v>656</v>
      </c>
      <c r="M99" s="367" t="s">
        <v>713</v>
      </c>
      <c r="N99" s="262">
        <v>0.15</v>
      </c>
      <c r="O99" s="370" t="s">
        <v>703</v>
      </c>
      <c r="P99" s="370" t="s">
        <v>720</v>
      </c>
      <c r="Q99" s="370"/>
      <c r="R99" s="370"/>
      <c r="S99" s="262">
        <f t="shared" si="9"/>
        <v>0.4</v>
      </c>
      <c r="T99" s="262">
        <f>IF(L99='[3]11 FORMULAS'!$Q$5,T98-(T98*S99),T98)</f>
        <v>0.12959999999999999</v>
      </c>
      <c r="U99" s="467">
        <f>IF(L99='[3]11 FORMULAS'!$Q$6,U98-(U98*S99),U98)</f>
        <v>0.8</v>
      </c>
      <c r="V99" s="849"/>
      <c r="W99" s="842"/>
      <c r="AA99" s="318"/>
    </row>
    <row r="100" spans="1:27" ht="138" x14ac:dyDescent="0.3">
      <c r="A100" s="829"/>
      <c r="B100" s="829"/>
      <c r="C100" s="832"/>
      <c r="D100" s="835"/>
      <c r="E100" s="453">
        <v>4</v>
      </c>
      <c r="F100" s="466" t="s">
        <v>797</v>
      </c>
      <c r="G100" s="364" t="s">
        <v>798</v>
      </c>
      <c r="H100" s="364" t="s">
        <v>799</v>
      </c>
      <c r="I100" s="261" t="str">
        <f t="shared" si="10"/>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J100" s="367" t="s">
        <v>719</v>
      </c>
      <c r="K100" s="262">
        <v>0.25</v>
      </c>
      <c r="L100" s="262" t="s">
        <v>656</v>
      </c>
      <c r="M100" s="367" t="s">
        <v>713</v>
      </c>
      <c r="N100" s="262">
        <v>0.15</v>
      </c>
      <c r="O100" s="370" t="s">
        <v>703</v>
      </c>
      <c r="P100" s="370" t="s">
        <v>800</v>
      </c>
      <c r="Q100" s="370"/>
      <c r="R100" s="370"/>
      <c r="S100" s="262">
        <f t="shared" si="9"/>
        <v>0.4</v>
      </c>
      <c r="T100" s="262">
        <f>IF(L100='[3]11 FORMULAS'!$Q$5,T99-(T99*S100),T99)</f>
        <v>7.7759999999999996E-2</v>
      </c>
      <c r="U100" s="467">
        <f>IF(L100='[3]11 FORMULAS'!$Q$6,U99-(U99*S100),U99)</f>
        <v>0.8</v>
      </c>
      <c r="V100" s="850"/>
      <c r="W100" s="843"/>
      <c r="AA100" s="318"/>
    </row>
    <row r="101" spans="1:27" x14ac:dyDescent="0.3">
      <c r="A101" s="829"/>
      <c r="B101" s="829"/>
      <c r="C101" s="832"/>
      <c r="D101" s="835"/>
      <c r="E101" s="453">
        <v>5</v>
      </c>
      <c r="F101" s="466"/>
      <c r="G101" s="364"/>
      <c r="H101" s="364"/>
      <c r="I101" s="261" t="str">
        <f t="shared" si="10"/>
        <v xml:space="preserve">  </v>
      </c>
      <c r="J101" s="367"/>
      <c r="K101" s="262"/>
      <c r="L101" s="262"/>
      <c r="M101" s="367"/>
      <c r="N101" s="262"/>
      <c r="O101" s="370"/>
      <c r="P101" s="370"/>
      <c r="Q101" s="370"/>
      <c r="R101" s="370"/>
      <c r="S101" s="262">
        <f t="shared" si="9"/>
        <v>0</v>
      </c>
      <c r="T101" s="262">
        <f>IF(L101='[3]11 FORMULAS'!$Q$5,T100-(T100*S101),T100)</f>
        <v>7.7759999999999996E-2</v>
      </c>
      <c r="U101" s="467">
        <f>IF(L101='[3]11 FORMULAS'!$Q$6,U100-(U100*S101),U100)</f>
        <v>0.8</v>
      </c>
      <c r="V101" s="850"/>
      <c r="W101" s="843"/>
      <c r="AA101" s="318"/>
    </row>
    <row r="102" spans="1:27" ht="15.6" thickBot="1" x14ac:dyDescent="0.35">
      <c r="A102" s="830"/>
      <c r="B102" s="830"/>
      <c r="C102" s="833"/>
      <c r="D102" s="836"/>
      <c r="E102" s="263">
        <v>6</v>
      </c>
      <c r="F102" s="468"/>
      <c r="G102" s="365"/>
      <c r="H102" s="365"/>
      <c r="I102" s="264" t="str">
        <f t="shared" si="10"/>
        <v xml:space="preserve">  </v>
      </c>
      <c r="J102" s="368"/>
      <c r="K102" s="265" t="s">
        <v>725</v>
      </c>
      <c r="L102" s="265" t="s">
        <v>725</v>
      </c>
      <c r="M102" s="368"/>
      <c r="N102" s="265" t="s">
        <v>725</v>
      </c>
      <c r="O102" s="371"/>
      <c r="P102" s="371"/>
      <c r="Q102" s="371"/>
      <c r="R102" s="371"/>
      <c r="S102" s="265" t="str">
        <f t="shared" si="9"/>
        <v/>
      </c>
      <c r="T102" s="265">
        <f>IF(L102='[3]11 FORMULAS'!$Q$5,T101-(T101*S102),T101)</f>
        <v>7.7759999999999996E-2</v>
      </c>
      <c r="U102" s="469">
        <f>IF(L102='[3]11 FORMULAS'!$Q$6,U101-(U101*S102),U101)</f>
        <v>0.8</v>
      </c>
      <c r="V102" s="851"/>
      <c r="W102" s="844"/>
      <c r="Y102" s="266"/>
      <c r="Z102" s="267"/>
      <c r="AA102" s="358"/>
    </row>
    <row r="103" spans="1:27" ht="138" x14ac:dyDescent="0.3">
      <c r="A103" s="827" t="str">
        <f>'4 MAPA CALOR INHERENTE'!A23</f>
        <v>R3GE</v>
      </c>
      <c r="B103" s="827" t="str">
        <f>'4 MAPA CALOR INHERENTE'!B23</f>
        <v>Posibilidad de afectación reputacional y económica por sanciones o multas de entes de control. 
o por demandas, tutelas, derechos de petición debido a la afectación de personas, bienes o recursos por servicio o atención inadecuada de incidentes desde el NUSE 123.</v>
      </c>
      <c r="C103" s="831" cm="1">
        <f t="array" ref="C103">IF(MOD(ROW()-7,6)=0, INDEX('3 PROBABIL E IMPACTO INHERENTE'!$E$7:$E$74, (ROW()-7)/6 + 1), "")</f>
        <v>0.6</v>
      </c>
      <c r="D103" s="834" cm="1">
        <f t="array" ref="D103">IF(MOD(ROW()-7,6)=0, INDEX('3 PROBABIL E IMPACTO INHERENTE'!$M$7:$M$74, (ROW()-7)/6 + 1), "")</f>
        <v>0.8</v>
      </c>
      <c r="E103" s="254">
        <v>1</v>
      </c>
      <c r="F103" s="464" t="s">
        <v>801</v>
      </c>
      <c r="G103" s="363" t="s">
        <v>798</v>
      </c>
      <c r="H103" s="363" t="s">
        <v>802</v>
      </c>
      <c r="I103" s="255" t="str">
        <f t="shared" si="10"/>
        <v>El grupo de capacitación  entrena  al personal del C4 acorde al Instructivo de Formación para el Sistema NUSE Operadores de la S.U.R. y operadores de agencias del despacho I-GE-1, de acuerdo con el cronograma estipulado que puede ser sujeto a modificación dependiendo de la dinámica de funcionamiento. Para los casos en los cuales los funcionarios tengan una falta de asistencia a la capacitación, se reprogramará asistencia a las capacitaciones periódicas que reforzaran y reentrenaran el personal del C4. Como evidencia se tendrán las listas de asistencia y material de Capacitación. El cargue de las evidencias se hará trimestralmente.</v>
      </c>
      <c r="J103" s="366" t="s">
        <v>719</v>
      </c>
      <c r="K103" s="256">
        <v>0.25</v>
      </c>
      <c r="L103" s="256" t="s">
        <v>656</v>
      </c>
      <c r="M103" s="366" t="s">
        <v>713</v>
      </c>
      <c r="N103" s="256">
        <v>0.15</v>
      </c>
      <c r="O103" s="369" t="s">
        <v>703</v>
      </c>
      <c r="P103" s="369" t="s">
        <v>800</v>
      </c>
      <c r="Q103" s="369"/>
      <c r="R103" s="369"/>
      <c r="S103" s="256">
        <f t="shared" si="9"/>
        <v>0.4</v>
      </c>
      <c r="T103" s="256">
        <f>IF(L103='[3]11 FORMULAS'!$Q$5,C103-(C103*S103),C103)</f>
        <v>0.36</v>
      </c>
      <c r="U103" s="465">
        <f>IF(L103='[3]11 FORMULAS'!$Q$6,D103-(D103*S103),D103)</f>
        <v>0.8</v>
      </c>
      <c r="V103" s="848">
        <f>+IF(T108="","",T108)</f>
        <v>0.36</v>
      </c>
      <c r="W103" s="841">
        <f>+IF(U108="","",U108)</f>
        <v>0.8</v>
      </c>
      <c r="Y103" s="266"/>
      <c r="Z103" s="267"/>
      <c r="AA103" s="358"/>
    </row>
    <row r="104" spans="1:27" ht="15" x14ac:dyDescent="0.3">
      <c r="A104" s="828"/>
      <c r="B104" s="828"/>
      <c r="C104" s="832"/>
      <c r="D104" s="835"/>
      <c r="E104" s="260">
        <v>2</v>
      </c>
      <c r="F104" s="466"/>
      <c r="G104" s="364"/>
      <c r="H104" s="364"/>
      <c r="I104" s="261" t="str">
        <f t="shared" si="10"/>
        <v xml:space="preserve">  </v>
      </c>
      <c r="J104" s="367"/>
      <c r="K104" s="262" t="s">
        <v>725</v>
      </c>
      <c r="L104" s="262" t="s">
        <v>725</v>
      </c>
      <c r="M104" s="367"/>
      <c r="N104" s="262" t="s">
        <v>725</v>
      </c>
      <c r="O104" s="370"/>
      <c r="P104" s="370"/>
      <c r="Q104" s="370"/>
      <c r="R104" s="370"/>
      <c r="S104" s="262" t="str">
        <f t="shared" si="9"/>
        <v/>
      </c>
      <c r="T104" s="262">
        <f>IF(L104='[3]11 FORMULAS'!$Q$5,T103-(T103*S104),T103)</f>
        <v>0.36</v>
      </c>
      <c r="U104" s="467">
        <f>IF(L104='[3]11 FORMULAS'!$Q$6,U103-(U103*S104),U103)</f>
        <v>0.8</v>
      </c>
      <c r="V104" s="849"/>
      <c r="W104" s="842"/>
      <c r="Y104" s="266"/>
      <c r="Z104" s="267"/>
      <c r="AA104" s="358"/>
    </row>
    <row r="105" spans="1:27" ht="14.25" customHeight="1" x14ac:dyDescent="0.3">
      <c r="A105" s="828"/>
      <c r="B105" s="828"/>
      <c r="C105" s="832"/>
      <c r="D105" s="835"/>
      <c r="E105" s="260">
        <v>3</v>
      </c>
      <c r="F105" s="466"/>
      <c r="G105" s="364"/>
      <c r="H105" s="364"/>
      <c r="I105" s="261" t="str">
        <f t="shared" si="10"/>
        <v xml:space="preserve">  </v>
      </c>
      <c r="J105" s="367"/>
      <c r="K105" s="262" t="s">
        <v>725</v>
      </c>
      <c r="L105" s="262" t="s">
        <v>725</v>
      </c>
      <c r="M105" s="367"/>
      <c r="N105" s="262" t="s">
        <v>725</v>
      </c>
      <c r="O105" s="370"/>
      <c r="P105" s="370"/>
      <c r="Q105" s="370"/>
      <c r="R105" s="370"/>
      <c r="S105" s="262" t="str">
        <f t="shared" si="9"/>
        <v/>
      </c>
      <c r="T105" s="262">
        <f>IF(L105='[3]11 FORMULAS'!$Q$5,T104-(T104*S105),T104)</f>
        <v>0.36</v>
      </c>
      <c r="U105" s="467">
        <f>IF(L105='[3]11 FORMULAS'!$Q$6,U104-(U104*S105),U104)</f>
        <v>0.8</v>
      </c>
      <c r="V105" s="849"/>
      <c r="W105" s="842"/>
      <c r="AA105" s="318"/>
    </row>
    <row r="106" spans="1:27" ht="14.25" customHeight="1" x14ac:dyDescent="0.3">
      <c r="A106" s="829"/>
      <c r="B106" s="829"/>
      <c r="C106" s="832"/>
      <c r="D106" s="835"/>
      <c r="E106" s="453">
        <v>4</v>
      </c>
      <c r="F106" s="466"/>
      <c r="G106" s="364"/>
      <c r="H106" s="364"/>
      <c r="I106" s="261" t="str">
        <f t="shared" si="10"/>
        <v xml:space="preserve">  </v>
      </c>
      <c r="J106" s="367"/>
      <c r="K106" s="262"/>
      <c r="L106" s="262"/>
      <c r="M106" s="367"/>
      <c r="N106" s="262"/>
      <c r="O106" s="370"/>
      <c r="P106" s="370"/>
      <c r="Q106" s="370"/>
      <c r="R106" s="370"/>
      <c r="S106" s="262">
        <f t="shared" si="9"/>
        <v>0</v>
      </c>
      <c r="T106" s="262">
        <f>IF(L106='[3]11 FORMULAS'!$Q$5,T105-(T105*S106),T105)</f>
        <v>0.36</v>
      </c>
      <c r="U106" s="467">
        <f>IF(L106='[3]11 FORMULAS'!$Q$6,U105-(U105*S106),U105)</f>
        <v>0.8</v>
      </c>
      <c r="V106" s="850"/>
      <c r="W106" s="843"/>
      <c r="AA106" s="318"/>
    </row>
    <row r="107" spans="1:27" ht="14.25" customHeight="1" x14ac:dyDescent="0.3">
      <c r="A107" s="829"/>
      <c r="B107" s="829"/>
      <c r="C107" s="832"/>
      <c r="D107" s="835"/>
      <c r="E107" s="453">
        <v>5</v>
      </c>
      <c r="F107" s="466"/>
      <c r="G107" s="364"/>
      <c r="H107" s="364"/>
      <c r="I107" s="261" t="str">
        <f t="shared" si="10"/>
        <v xml:space="preserve">  </v>
      </c>
      <c r="J107" s="367"/>
      <c r="K107" s="262"/>
      <c r="L107" s="262"/>
      <c r="M107" s="367"/>
      <c r="N107" s="262"/>
      <c r="O107" s="370"/>
      <c r="P107" s="370"/>
      <c r="Q107" s="370"/>
      <c r="R107" s="370"/>
      <c r="S107" s="262">
        <f t="shared" si="9"/>
        <v>0</v>
      </c>
      <c r="T107" s="262">
        <f>IF(L107='[3]11 FORMULAS'!$Q$5,T106-(T106*S107),T106)</f>
        <v>0.36</v>
      </c>
      <c r="U107" s="467">
        <f>IF(L107='[3]11 FORMULAS'!$Q$6,U106-(U106*S107),U106)</f>
        <v>0.8</v>
      </c>
      <c r="V107" s="850"/>
      <c r="W107" s="843"/>
      <c r="AA107" s="318"/>
    </row>
    <row r="108" spans="1:27" ht="15.6" thickBot="1" x14ac:dyDescent="0.35">
      <c r="A108" s="830"/>
      <c r="B108" s="830"/>
      <c r="C108" s="833"/>
      <c r="D108" s="836"/>
      <c r="E108" s="263">
        <v>6</v>
      </c>
      <c r="F108" s="468"/>
      <c r="G108" s="365"/>
      <c r="H108" s="365"/>
      <c r="I108" s="264" t="str">
        <f t="shared" si="10"/>
        <v xml:space="preserve">  </v>
      </c>
      <c r="J108" s="368"/>
      <c r="K108" s="265" t="s">
        <v>725</v>
      </c>
      <c r="L108" s="265" t="s">
        <v>725</v>
      </c>
      <c r="M108" s="368"/>
      <c r="N108" s="265" t="s">
        <v>725</v>
      </c>
      <c r="O108" s="371"/>
      <c r="P108" s="371"/>
      <c r="Q108" s="371"/>
      <c r="R108" s="371"/>
      <c r="S108" s="265" t="str">
        <f t="shared" si="9"/>
        <v/>
      </c>
      <c r="T108" s="265">
        <f>IF(L108='[3]11 FORMULAS'!$Q$5,T107-(T107*S108),T107)</f>
        <v>0.36</v>
      </c>
      <c r="U108" s="469">
        <f>IF(L108='[3]11 FORMULAS'!$Q$6,U107-(U107*S108),U107)</f>
        <v>0.8</v>
      </c>
      <c r="V108" s="851"/>
      <c r="W108" s="844"/>
      <c r="Y108" s="266"/>
      <c r="Z108" s="267"/>
      <c r="AA108" s="358"/>
    </row>
    <row r="109" spans="1:27" ht="96.6" x14ac:dyDescent="0.3">
      <c r="A109" s="827" t="str">
        <f>'4 MAPA CALOR INHERENTE'!A24</f>
        <v>R1GD</v>
      </c>
      <c r="B109" s="827" t="str">
        <f>'4 MAPA CALOR INHERENTE'!B24</f>
        <v>Posibilidad de afectación reputacional por perdida o extravió documental  debido a la falta de acatamiento de las directrices establecidas por el proceso de Recursos Físicos y documental por parte de los servidores y/o contratistas de la entidad</v>
      </c>
      <c r="C109" s="831" cm="1">
        <f t="array" ref="C109">IF(MOD(ROW()-7,6)=0, INDEX('3 PROBABIL E IMPACTO INHERENTE'!$E$7:$E$74, (ROW()-7)/6 + 1), "")</f>
        <v>0.6</v>
      </c>
      <c r="D109" s="834" cm="1">
        <f t="array" ref="D109">IF(MOD(ROW()-7,6)=0, INDEX('3 PROBABIL E IMPACTO INHERENTE'!$M$7:$M$74, (ROW()-7)/6 + 1), "")</f>
        <v>0.4</v>
      </c>
      <c r="E109" s="254">
        <v>1</v>
      </c>
      <c r="F109" s="464" t="s">
        <v>803</v>
      </c>
      <c r="G109" s="363" t="s">
        <v>804</v>
      </c>
      <c r="H109" s="363" t="s">
        <v>805</v>
      </c>
      <c r="I109" s="255" t="str">
        <f t="shared" si="10"/>
        <v>El líder de gestión documental   verifica   semestralmente la implementación del Plan de Capacitación en Gestión Documental de acuerdo a lo establecido en el Cronograma de Trabajo Archivístico, en caso de que no se realizarán se debe citar a una capacitación con los temas programados, como evidencia se presentan las listas o registro de asistencia virtual o presencial. El cargue de las evidencias se hará trimestralmente.</v>
      </c>
      <c r="J109" s="366" t="s">
        <v>719</v>
      </c>
      <c r="K109" s="256">
        <v>0.25</v>
      </c>
      <c r="L109" s="256" t="s">
        <v>656</v>
      </c>
      <c r="M109" s="366" t="s">
        <v>713</v>
      </c>
      <c r="N109" s="256">
        <v>0.15</v>
      </c>
      <c r="O109" s="369" t="s">
        <v>703</v>
      </c>
      <c r="P109" s="369" t="s">
        <v>733</v>
      </c>
      <c r="Q109" s="369"/>
      <c r="R109" s="369"/>
      <c r="S109" s="256">
        <f t="shared" si="9"/>
        <v>0.4</v>
      </c>
      <c r="T109" s="256">
        <f>IF(L109='[3]11 FORMULAS'!$Q$5,C109-(C109*S109),C109)</f>
        <v>0.36</v>
      </c>
      <c r="U109" s="465">
        <f>IF(L109='[3]11 FORMULAS'!$Q$6,D109-(D109*S109),D109)</f>
        <v>0.4</v>
      </c>
      <c r="V109" s="848">
        <f>+IF(T114="","",T114)</f>
        <v>0.12959999999999999</v>
      </c>
      <c r="W109" s="841">
        <f>+IF(U114="","",U114)</f>
        <v>0.4</v>
      </c>
      <c r="Y109" s="266"/>
      <c r="Z109" s="267"/>
      <c r="AA109" s="358"/>
    </row>
    <row r="110" spans="1:27" ht="186" customHeight="1" x14ac:dyDescent="0.3">
      <c r="A110" s="828"/>
      <c r="B110" s="828"/>
      <c r="C110" s="832"/>
      <c r="D110" s="835"/>
      <c r="E110" s="260">
        <v>2</v>
      </c>
      <c r="F110" s="466" t="s">
        <v>806</v>
      </c>
      <c r="G110" s="364" t="s">
        <v>807</v>
      </c>
      <c r="H110" s="364" t="s">
        <v>808</v>
      </c>
      <c r="I110" s="261" t="str">
        <f t="shared" si="10"/>
        <v>El líder de gestión documental   verifica   anualmente el cumplimiento de los requisitos documentales, mediante el Programa de verificación del estado de la organización de los archivos de acuerdo a las capacitaciones impartidas, en caso de no cumplir con la normatividad establecida se debe enviar informe al responsable del proceso, como evidencia periódicamente se presentan actas de visita como avance a la ejecución y el resultado se representará anualmente con el Informe del estado de los Archivos de Gestión. El cargue de las evidencias se hará trimestralmente.</v>
      </c>
      <c r="J110" s="367" t="s">
        <v>719</v>
      </c>
      <c r="K110" s="262">
        <v>0.25</v>
      </c>
      <c r="L110" s="262" t="s">
        <v>656</v>
      </c>
      <c r="M110" s="367" t="s">
        <v>713</v>
      </c>
      <c r="N110" s="262">
        <v>0.15</v>
      </c>
      <c r="O110" s="370" t="s">
        <v>703</v>
      </c>
      <c r="P110" s="370" t="s">
        <v>728</v>
      </c>
      <c r="Q110" s="370"/>
      <c r="R110" s="370"/>
      <c r="S110" s="262">
        <f t="shared" si="9"/>
        <v>0.4</v>
      </c>
      <c r="T110" s="262">
        <f>IF(L110='[3]11 FORMULAS'!$Q$5,T109-(T109*S110),T109)</f>
        <v>0.216</v>
      </c>
      <c r="U110" s="467">
        <f>IF(L110='[3]11 FORMULAS'!$Q$6,U109-(U109*S110),U109)</f>
        <v>0.4</v>
      </c>
      <c r="V110" s="849"/>
      <c r="W110" s="842"/>
      <c r="Y110" s="266"/>
      <c r="Z110" s="267"/>
      <c r="AA110" s="358"/>
    </row>
    <row r="111" spans="1:27" ht="147.75" customHeight="1" x14ac:dyDescent="0.3">
      <c r="A111" s="828"/>
      <c r="B111" s="828"/>
      <c r="C111" s="832"/>
      <c r="D111" s="835"/>
      <c r="E111" s="260">
        <v>3</v>
      </c>
      <c r="F111" s="466" t="s">
        <v>806</v>
      </c>
      <c r="G111" s="364" t="s">
        <v>809</v>
      </c>
      <c r="H111" s="364" t="s">
        <v>810</v>
      </c>
      <c r="I111" s="261" t="str">
        <f t="shared" si="10"/>
        <v>El líder de gestión documental   verifica   cada vez que se solicite el préstamo de expedientes, el cumplimiento de los requisitos documentales en el proceso de registro de préstamo y circulación de material archivístico, en caso de no cumplir con lo establecido no se realizará el préstamo documental, como evidencia se presentan la matriz de Préstamo y Consulta documental. El cargue de las evidencias se hará trimestralmente.</v>
      </c>
      <c r="J111" s="367" t="s">
        <v>719</v>
      </c>
      <c r="K111" s="262">
        <v>0.25</v>
      </c>
      <c r="L111" s="262" t="s">
        <v>656</v>
      </c>
      <c r="M111" s="367" t="s">
        <v>713</v>
      </c>
      <c r="N111" s="262">
        <v>0.15</v>
      </c>
      <c r="O111" s="370" t="s">
        <v>703</v>
      </c>
      <c r="P111" s="370" t="s">
        <v>724</v>
      </c>
      <c r="Q111" s="370"/>
      <c r="R111" s="370"/>
      <c r="S111" s="262">
        <f t="shared" si="9"/>
        <v>0.4</v>
      </c>
      <c r="T111" s="262">
        <f>IF(L111='[3]11 FORMULAS'!$Q$5,T110-(T110*S111),T110)</f>
        <v>0.12959999999999999</v>
      </c>
      <c r="U111" s="467">
        <f>IF(L111='[3]11 FORMULAS'!$Q$6,U110-(U110*S111),U110)</f>
        <v>0.4</v>
      </c>
      <c r="V111" s="849"/>
      <c r="W111" s="842"/>
      <c r="AA111" s="318"/>
    </row>
    <row r="112" spans="1:27" x14ac:dyDescent="0.3">
      <c r="A112" s="829"/>
      <c r="B112" s="829"/>
      <c r="C112" s="832"/>
      <c r="D112" s="835"/>
      <c r="E112" s="453">
        <v>4</v>
      </c>
      <c r="F112" s="466"/>
      <c r="G112" s="364"/>
      <c r="H112" s="364"/>
      <c r="I112" s="261" t="str">
        <f t="shared" si="10"/>
        <v xml:space="preserve">  </v>
      </c>
      <c r="J112" s="367"/>
      <c r="K112" s="262"/>
      <c r="L112" s="262"/>
      <c r="M112" s="367"/>
      <c r="N112" s="262"/>
      <c r="O112" s="370"/>
      <c r="P112" s="370"/>
      <c r="Q112" s="370"/>
      <c r="R112" s="370"/>
      <c r="S112" s="262">
        <f t="shared" si="9"/>
        <v>0</v>
      </c>
      <c r="T112" s="262">
        <f>IF(L112='[3]11 FORMULAS'!$Q$5,T111-(T111*S112),T111)</f>
        <v>0.12959999999999999</v>
      </c>
      <c r="U112" s="467">
        <f>IF(L112='[3]11 FORMULAS'!$Q$6,U111-(U111*S112),U111)</f>
        <v>0.4</v>
      </c>
      <c r="V112" s="850"/>
      <c r="W112" s="843"/>
      <c r="AA112" s="318"/>
    </row>
    <row r="113" spans="1:27" x14ac:dyDescent="0.3">
      <c r="A113" s="829"/>
      <c r="B113" s="829"/>
      <c r="C113" s="832"/>
      <c r="D113" s="835"/>
      <c r="E113" s="453">
        <v>5</v>
      </c>
      <c r="F113" s="466"/>
      <c r="G113" s="364"/>
      <c r="H113" s="364"/>
      <c r="I113" s="261" t="str">
        <f t="shared" si="10"/>
        <v xml:space="preserve">  </v>
      </c>
      <c r="J113" s="367"/>
      <c r="K113" s="262"/>
      <c r="L113" s="262"/>
      <c r="M113" s="367"/>
      <c r="N113" s="262"/>
      <c r="O113" s="370"/>
      <c r="P113" s="370"/>
      <c r="Q113" s="370"/>
      <c r="R113" s="370"/>
      <c r="S113" s="262">
        <f t="shared" si="9"/>
        <v>0</v>
      </c>
      <c r="T113" s="262">
        <f>IF(L113='[3]11 FORMULAS'!$Q$5,T112-(T112*S113),T112)</f>
        <v>0.12959999999999999</v>
      </c>
      <c r="U113" s="467">
        <f>IF(L113='[3]11 FORMULAS'!$Q$6,U112-(U112*S113),U112)</f>
        <v>0.4</v>
      </c>
      <c r="V113" s="850"/>
      <c r="W113" s="843"/>
      <c r="AA113" s="318"/>
    </row>
    <row r="114" spans="1:27" ht="15.6" thickBot="1" x14ac:dyDescent="0.35">
      <c r="A114" s="830"/>
      <c r="B114" s="830"/>
      <c r="C114" s="833"/>
      <c r="D114" s="836"/>
      <c r="E114" s="263">
        <v>6</v>
      </c>
      <c r="F114" s="468"/>
      <c r="G114" s="365"/>
      <c r="H114" s="365"/>
      <c r="I114" s="264" t="str">
        <f t="shared" si="10"/>
        <v xml:space="preserve">  </v>
      </c>
      <c r="J114" s="368"/>
      <c r="K114" s="265" t="s">
        <v>725</v>
      </c>
      <c r="L114" s="265" t="s">
        <v>725</v>
      </c>
      <c r="M114" s="368"/>
      <c r="N114" s="265" t="s">
        <v>725</v>
      </c>
      <c r="O114" s="371"/>
      <c r="P114" s="371"/>
      <c r="Q114" s="371"/>
      <c r="R114" s="371"/>
      <c r="S114" s="265" t="str">
        <f t="shared" si="9"/>
        <v/>
      </c>
      <c r="T114" s="265">
        <f>IF(L114='[3]11 FORMULAS'!$Q$5,T113-(T113*S114),T113)</f>
        <v>0.12959999999999999</v>
      </c>
      <c r="U114" s="469">
        <f>IF(L114='[3]11 FORMULAS'!$Q$6,U113-(U113*S114),U113)</f>
        <v>0.4</v>
      </c>
      <c r="V114" s="851"/>
      <c r="W114" s="844"/>
      <c r="Y114" s="266"/>
      <c r="Z114" s="267"/>
      <c r="AA114" s="358"/>
    </row>
    <row r="115" spans="1:27" ht="110.4" x14ac:dyDescent="0.3">
      <c r="A115" s="827" t="str">
        <f>'4 MAPA CALOR INHERENTE'!A25</f>
        <v>R1GRF</v>
      </c>
      <c r="B115" s="827" t="str">
        <f>'4 MAPA CALOR INHERENTE'!B25</f>
        <v>Posibilidad de afectación reputacional por perdida y/o desaparición de los bienes al servicio de la Entidad  debido a la falta de acatamiento de las directrices establecidas por el proceso de Recursos Físicos y documental por parte de los servidores y/o contratistas de la entidad</v>
      </c>
      <c r="C115" s="831" cm="1">
        <f t="array" ref="C115">IF(MOD(ROW()-7,6)=0, INDEX('3 PROBABIL E IMPACTO INHERENTE'!$E$7:$E$74, (ROW()-7)/6 + 1), "")</f>
        <v>0.6</v>
      </c>
      <c r="D115" s="834" cm="1">
        <f t="array" ref="D115">IF(MOD(ROW()-7,6)=0, INDEX('3 PROBABIL E IMPACTO INHERENTE'!$M$7:$M$74, (ROW()-7)/6 + 1), "")</f>
        <v>0.4</v>
      </c>
      <c r="E115" s="254">
        <v>1</v>
      </c>
      <c r="F115" s="464" t="s">
        <v>811</v>
      </c>
      <c r="G115" s="363" t="s">
        <v>751</v>
      </c>
      <c r="H115" s="363" t="s">
        <v>812</v>
      </c>
      <c r="I115" s="255" t="str">
        <f t="shared" si="10"/>
        <v>El almacenista general  verifica  anualmente el seguimiento de los bienes al servicio de la entidad, en caso de no realizarse se debe justificar mediante memorando las razones por las cuales no se implementó, como evidencia de ejecución del control se presentará periódicamente el Cronograma y los formatos de seguimiento de toma física y el resultado de la vigencia se representará en el Informe de Toma Física anualmente. El cargue de las evidencias se hará trimestralmente.</v>
      </c>
      <c r="J115" s="366" t="s">
        <v>719</v>
      </c>
      <c r="K115" s="256">
        <v>0.25</v>
      </c>
      <c r="L115" s="256" t="s">
        <v>656</v>
      </c>
      <c r="M115" s="366" t="s">
        <v>713</v>
      </c>
      <c r="N115" s="256">
        <v>0.15</v>
      </c>
      <c r="O115" s="369" t="s">
        <v>703</v>
      </c>
      <c r="P115" s="369" t="s">
        <v>728</v>
      </c>
      <c r="Q115" s="369"/>
      <c r="R115" s="369"/>
      <c r="S115" s="256">
        <f t="shared" si="9"/>
        <v>0.4</v>
      </c>
      <c r="T115" s="256">
        <f>IF(L115='[3]11 FORMULAS'!$Q$5,C115-(C115*S115),C115)</f>
        <v>0.36</v>
      </c>
      <c r="U115" s="465">
        <f>IF(L115='[3]11 FORMULAS'!$Q$6,D115-(D115*S115),D115)</f>
        <v>0.4</v>
      </c>
      <c r="V115" s="848">
        <f>+IF(T120="","",T120)</f>
        <v>0.12959999999999999</v>
      </c>
      <c r="W115" s="841">
        <f>+IF(U120="","",U120)</f>
        <v>0.4</v>
      </c>
      <c r="Y115" s="266"/>
      <c r="Z115" s="267"/>
      <c r="AA115" s="358"/>
    </row>
    <row r="116" spans="1:27" ht="96.6" x14ac:dyDescent="0.3">
      <c r="A116" s="828"/>
      <c r="B116" s="828"/>
      <c r="C116" s="832"/>
      <c r="D116" s="835"/>
      <c r="E116" s="260">
        <v>2</v>
      </c>
      <c r="F116" s="466" t="s">
        <v>811</v>
      </c>
      <c r="G116" s="364" t="s">
        <v>736</v>
      </c>
      <c r="H116" s="364" t="s">
        <v>813</v>
      </c>
      <c r="I116" s="261" t="str">
        <f t="shared" si="10"/>
        <v>El almacenista general  verifica  semestralmente la socialización de circulares, resoluciones, procedimientos y/o políticas de almacén para el cuidado de los bienes al servicio de la Entidad, en caso de que no se cumpla con la socialización se debe compartir mediante correo electrónico los documentos correspondientes a los interesados en la Entidad, como evidencia se presentan socializaciones realizadas. El cargue de las evidencias se hará trimestralmente.</v>
      </c>
      <c r="J116" s="367" t="s">
        <v>719</v>
      </c>
      <c r="K116" s="262">
        <v>0.25</v>
      </c>
      <c r="L116" s="262" t="s">
        <v>656</v>
      </c>
      <c r="M116" s="367" t="s">
        <v>713</v>
      </c>
      <c r="N116" s="262">
        <v>0.15</v>
      </c>
      <c r="O116" s="370" t="s">
        <v>703</v>
      </c>
      <c r="P116" s="370" t="s">
        <v>733</v>
      </c>
      <c r="Q116" s="370"/>
      <c r="R116" s="370"/>
      <c r="S116" s="262">
        <f t="shared" si="9"/>
        <v>0.4</v>
      </c>
      <c r="T116" s="262">
        <f>IF(L116='[3]11 FORMULAS'!$Q$5,T115-(T115*S116),T115)</f>
        <v>0.216</v>
      </c>
      <c r="U116" s="467">
        <f>IF(L116='[3]11 FORMULAS'!$Q$6,U115-(U115*S116),U115)</f>
        <v>0.4</v>
      </c>
      <c r="V116" s="849"/>
      <c r="W116" s="842"/>
      <c r="Y116" s="266"/>
      <c r="Z116" s="267"/>
      <c r="AA116" s="358"/>
    </row>
    <row r="117" spans="1:27" ht="82.8" x14ac:dyDescent="0.3">
      <c r="A117" s="828"/>
      <c r="B117" s="828"/>
      <c r="C117" s="832"/>
      <c r="D117" s="835"/>
      <c r="E117" s="260">
        <v>3</v>
      </c>
      <c r="F117" s="466" t="s">
        <v>814</v>
      </c>
      <c r="G117" s="364" t="s">
        <v>710</v>
      </c>
      <c r="H117" s="364" t="s">
        <v>815</v>
      </c>
      <c r="I117" s="261" t="str">
        <f t="shared" si="10"/>
        <v>El almacenista general  verifica  trimestralmente el seguimiento de traslado de bienes al servicio de la entidad mediante la plataforma SISCO, en caso de no realizarse debe justificarse mediante memorando la no implementación del mismo. Como evidencia se presentan los comprobantes de traslado emitidos por la plataforma SISCO. El cargue de las evidencias se hará trimestralmente.</v>
      </c>
      <c r="J117" s="367" t="s">
        <v>719</v>
      </c>
      <c r="K117" s="262">
        <v>0.25</v>
      </c>
      <c r="L117" s="262" t="s">
        <v>656</v>
      </c>
      <c r="M117" s="367" t="s">
        <v>713</v>
      </c>
      <c r="N117" s="262">
        <v>0.15</v>
      </c>
      <c r="O117" s="370" t="s">
        <v>703</v>
      </c>
      <c r="P117" s="370" t="s">
        <v>714</v>
      </c>
      <c r="Q117" s="370"/>
      <c r="R117" s="370"/>
      <c r="S117" s="262">
        <f t="shared" si="9"/>
        <v>0.4</v>
      </c>
      <c r="T117" s="262">
        <f>IF(L117='[3]11 FORMULAS'!$Q$5,T116-(T116*S117),T116)</f>
        <v>0.12959999999999999</v>
      </c>
      <c r="U117" s="467">
        <f>IF(L117='[3]11 FORMULAS'!$Q$6,U116-(U116*S117),U116)</f>
        <v>0.4</v>
      </c>
      <c r="V117" s="849"/>
      <c r="W117" s="842"/>
      <c r="AA117" s="318"/>
    </row>
    <row r="118" spans="1:27" x14ac:dyDescent="0.3">
      <c r="A118" s="829"/>
      <c r="B118" s="829"/>
      <c r="C118" s="832"/>
      <c r="D118" s="835"/>
      <c r="E118" s="453">
        <v>4</v>
      </c>
      <c r="F118" s="466"/>
      <c r="G118" s="364"/>
      <c r="H118" s="364"/>
      <c r="I118" s="261" t="str">
        <f t="shared" si="10"/>
        <v xml:space="preserve">  </v>
      </c>
      <c r="J118" s="367"/>
      <c r="K118" s="262"/>
      <c r="L118" s="262"/>
      <c r="M118" s="367"/>
      <c r="N118" s="262"/>
      <c r="O118" s="370"/>
      <c r="P118" s="370"/>
      <c r="Q118" s="370"/>
      <c r="R118" s="370"/>
      <c r="S118" s="262">
        <f t="shared" si="9"/>
        <v>0</v>
      </c>
      <c r="T118" s="262">
        <f>IF(L118='[3]11 FORMULAS'!$Q$5,T117-(T117*S118),T117)</f>
        <v>0.12959999999999999</v>
      </c>
      <c r="U118" s="467">
        <f>IF(L118='[3]11 FORMULAS'!$Q$6,U117-(U117*S118),U117)</f>
        <v>0.4</v>
      </c>
      <c r="V118" s="850"/>
      <c r="W118" s="843"/>
      <c r="AA118" s="318"/>
    </row>
    <row r="119" spans="1:27" x14ac:dyDescent="0.3">
      <c r="A119" s="829"/>
      <c r="B119" s="829"/>
      <c r="C119" s="832"/>
      <c r="D119" s="835"/>
      <c r="E119" s="453">
        <v>5</v>
      </c>
      <c r="F119" s="466"/>
      <c r="G119" s="364"/>
      <c r="H119" s="364"/>
      <c r="I119" s="261" t="str">
        <f t="shared" si="10"/>
        <v xml:space="preserve">  </v>
      </c>
      <c r="J119" s="367"/>
      <c r="K119" s="262"/>
      <c r="L119" s="262"/>
      <c r="M119" s="367"/>
      <c r="N119" s="262"/>
      <c r="O119" s="370"/>
      <c r="P119" s="370"/>
      <c r="Q119" s="370"/>
      <c r="R119" s="370"/>
      <c r="S119" s="262">
        <f>+IFERROR(K119+N119,"")</f>
        <v>0</v>
      </c>
      <c r="T119" s="262">
        <f>IF(L119='[3]11 FORMULAS'!$Q$5,T118-(T118*S119),T118)</f>
        <v>0.12959999999999999</v>
      </c>
      <c r="U119" s="467">
        <f>IF(L119='[3]11 FORMULAS'!$Q$6,U118-(U118*S119),U118)</f>
        <v>0.4</v>
      </c>
      <c r="V119" s="850"/>
      <c r="W119" s="843"/>
      <c r="AA119" s="318"/>
    </row>
    <row r="120" spans="1:27" ht="15.6" thickBot="1" x14ac:dyDescent="0.35">
      <c r="A120" s="830"/>
      <c r="B120" s="830"/>
      <c r="C120" s="833"/>
      <c r="D120" s="836"/>
      <c r="E120" s="263">
        <v>6</v>
      </c>
      <c r="F120" s="468"/>
      <c r="G120" s="365"/>
      <c r="H120" s="365"/>
      <c r="I120" s="264" t="str">
        <f t="shared" si="10"/>
        <v xml:space="preserve">  </v>
      </c>
      <c r="J120" s="368"/>
      <c r="K120" s="265" t="s">
        <v>725</v>
      </c>
      <c r="L120" s="265" t="s">
        <v>725</v>
      </c>
      <c r="M120" s="368"/>
      <c r="N120" s="265" t="s">
        <v>725</v>
      </c>
      <c r="O120" s="371"/>
      <c r="P120" s="371"/>
      <c r="Q120" s="371"/>
      <c r="R120" s="371"/>
      <c r="S120" s="265" t="str">
        <f t="shared" si="9"/>
        <v/>
      </c>
      <c r="T120" s="265">
        <f>IF(L120='[3]11 FORMULAS'!$Q$5,T119-(T119*S120),T119)</f>
        <v>0.12959999999999999</v>
      </c>
      <c r="U120" s="469">
        <f>IF(L120='[3]11 FORMULAS'!$Q$6,U119-(U119*S120),U119)</f>
        <v>0.4</v>
      </c>
      <c r="V120" s="851"/>
      <c r="W120" s="844"/>
      <c r="Y120" s="266"/>
      <c r="Z120" s="267"/>
      <c r="AA120" s="358"/>
    </row>
    <row r="121" spans="1:27" ht="124.2" x14ac:dyDescent="0.3">
      <c r="A121" s="827" t="str">
        <f>'4 MAPA CALOR INHERENTE'!A26</f>
        <v>R1GT</v>
      </c>
      <c r="B121" s="827" t="str">
        <f>'4 MAPA CALOR INHERENTE'!B26</f>
        <v xml:space="preserve">Posibilidad de afectación económica por detrimento patrimonial por la adquisición de bienes y/o servicios no acordes a las necesidades de la Entidad debido a la insuficiente identificación y/o determinación de las especificaciones y/o características técnicas para la adquisición de un bien y/o  insuficiente identificación y/o determinación en el alcance en la prestación de un servicio y desarticulación entre los procesos para la identificación y/o determinación de las necesidades a cubrir para la adquisición de bienes y/o servicios </v>
      </c>
      <c r="C121" s="831" cm="1">
        <f t="array" ref="C121">IF(MOD(ROW()-7,6)=0, INDEX('3 PROBABIL E IMPACTO INHERENTE'!$E$7:$E$74, (ROW()-7)/6 + 1), "")</f>
        <v>0.6</v>
      </c>
      <c r="D121" s="834" cm="1">
        <f t="array" ref="D121">IF(MOD(ROW()-7,6)=0, INDEX('3 PROBABIL E IMPACTO INHERENTE'!$M$7:$M$74, (ROW()-7)/6 + 1), "")</f>
        <v>0.4</v>
      </c>
      <c r="E121" s="254">
        <v>1</v>
      </c>
      <c r="F121" s="464" t="s">
        <v>816</v>
      </c>
      <c r="G121" s="363" t="s">
        <v>817</v>
      </c>
      <c r="H121" s="363" t="s">
        <v>818</v>
      </c>
      <c r="I121" s="255" t="str">
        <f t="shared" si="10"/>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J121" s="366" t="s">
        <v>743</v>
      </c>
      <c r="K121" s="256">
        <v>0.15</v>
      </c>
      <c r="L121" s="256" t="s">
        <v>656</v>
      </c>
      <c r="M121" s="366" t="s">
        <v>713</v>
      </c>
      <c r="N121" s="256">
        <v>0.15</v>
      </c>
      <c r="O121" s="369" t="s">
        <v>703</v>
      </c>
      <c r="P121" s="369" t="s">
        <v>724</v>
      </c>
      <c r="Q121" s="369"/>
      <c r="R121" s="369"/>
      <c r="S121" s="256">
        <f t="shared" si="9"/>
        <v>0.3</v>
      </c>
      <c r="T121" s="256">
        <f>IF(L121='[3]11 FORMULAS'!$Q$5,C121-(C121*S121),C121)</f>
        <v>0.42</v>
      </c>
      <c r="U121" s="465">
        <f>IF(L121='[3]11 FORMULAS'!$Q$6,D121-(D121*S121),D121)</f>
        <v>0.4</v>
      </c>
      <c r="V121" s="848">
        <f>+IF(T126="","",T126)</f>
        <v>0.42</v>
      </c>
      <c r="W121" s="841">
        <f>+IF(U126="","",U126)</f>
        <v>0.4</v>
      </c>
      <c r="Y121" s="266"/>
      <c r="Z121" s="267"/>
      <c r="AA121" s="358"/>
    </row>
    <row r="122" spans="1:27" ht="15" x14ac:dyDescent="0.3">
      <c r="A122" s="828"/>
      <c r="B122" s="828"/>
      <c r="C122" s="832"/>
      <c r="D122" s="835"/>
      <c r="E122" s="260">
        <v>2</v>
      </c>
      <c r="F122" s="466"/>
      <c r="G122" s="364"/>
      <c r="H122" s="364"/>
      <c r="I122" s="261" t="str">
        <f t="shared" si="10"/>
        <v xml:space="preserve">  </v>
      </c>
      <c r="J122" s="367"/>
      <c r="K122" s="262"/>
      <c r="L122" s="262"/>
      <c r="M122" s="367"/>
      <c r="N122" s="262"/>
      <c r="O122" s="370"/>
      <c r="P122" s="370"/>
      <c r="Q122" s="370"/>
      <c r="R122" s="370"/>
      <c r="S122" s="262">
        <f t="shared" si="9"/>
        <v>0</v>
      </c>
      <c r="T122" s="262">
        <f>IF(L122='[3]11 FORMULAS'!$Q$5,T121-(T121*S122),T121)</f>
        <v>0.42</v>
      </c>
      <c r="U122" s="467">
        <f>IF(L122='[3]11 FORMULAS'!$Q$6,U121-(U121*S122),U121)</f>
        <v>0.4</v>
      </c>
      <c r="V122" s="849"/>
      <c r="W122" s="842"/>
      <c r="Y122" s="266"/>
      <c r="Z122" s="267"/>
      <c r="AA122" s="358"/>
    </row>
    <row r="123" spans="1:27" ht="14.25" customHeight="1" x14ac:dyDescent="0.3">
      <c r="A123" s="828"/>
      <c r="B123" s="828"/>
      <c r="C123" s="832"/>
      <c r="D123" s="835"/>
      <c r="E123" s="260">
        <v>3</v>
      </c>
      <c r="F123" s="466"/>
      <c r="G123" s="364"/>
      <c r="H123" s="364"/>
      <c r="I123" s="261" t="str">
        <f t="shared" si="10"/>
        <v xml:space="preserve">  </v>
      </c>
      <c r="J123" s="367"/>
      <c r="K123" s="262" t="s">
        <v>725</v>
      </c>
      <c r="L123" s="262" t="s">
        <v>725</v>
      </c>
      <c r="M123" s="367"/>
      <c r="N123" s="262" t="s">
        <v>725</v>
      </c>
      <c r="O123" s="370"/>
      <c r="P123" s="370"/>
      <c r="Q123" s="370"/>
      <c r="R123" s="370"/>
      <c r="S123" s="262" t="str">
        <f t="shared" si="9"/>
        <v/>
      </c>
      <c r="T123" s="262">
        <f>IF(L123='[3]11 FORMULAS'!$Q$5,T122-(T122*S123),T122)</f>
        <v>0.42</v>
      </c>
      <c r="U123" s="467">
        <f>IF(L123='[3]11 FORMULAS'!$Q$6,U122-(U122*S123),U122)</f>
        <v>0.4</v>
      </c>
      <c r="V123" s="849"/>
      <c r="W123" s="842"/>
      <c r="AA123" s="318"/>
    </row>
    <row r="124" spans="1:27" ht="14.25" customHeight="1" x14ac:dyDescent="0.3">
      <c r="A124" s="829"/>
      <c r="B124" s="829"/>
      <c r="C124" s="832"/>
      <c r="D124" s="835"/>
      <c r="E124" s="453">
        <v>4</v>
      </c>
      <c r="F124" s="466"/>
      <c r="G124" s="364"/>
      <c r="H124" s="364"/>
      <c r="I124" s="261" t="str">
        <f t="shared" si="10"/>
        <v xml:space="preserve">  </v>
      </c>
      <c r="J124" s="367"/>
      <c r="K124" s="262"/>
      <c r="L124" s="262"/>
      <c r="M124" s="367"/>
      <c r="N124" s="262"/>
      <c r="O124" s="370"/>
      <c r="P124" s="370"/>
      <c r="Q124" s="370"/>
      <c r="R124" s="370"/>
      <c r="S124" s="262">
        <f t="shared" si="9"/>
        <v>0</v>
      </c>
      <c r="T124" s="262">
        <f>IF(L124='[3]11 FORMULAS'!$Q$5,T123-(T123*S124),T123)</f>
        <v>0.42</v>
      </c>
      <c r="U124" s="467">
        <f>IF(L124='[3]11 FORMULAS'!$Q$6,U123-(U123*S124),U123)</f>
        <v>0.4</v>
      </c>
      <c r="V124" s="850"/>
      <c r="W124" s="843"/>
      <c r="AA124" s="318"/>
    </row>
    <row r="125" spans="1:27" ht="14.25" customHeight="1" x14ac:dyDescent="0.3">
      <c r="A125" s="829"/>
      <c r="B125" s="829"/>
      <c r="C125" s="832"/>
      <c r="D125" s="835"/>
      <c r="E125" s="453">
        <v>5</v>
      </c>
      <c r="F125" s="466"/>
      <c r="G125" s="364"/>
      <c r="H125" s="364"/>
      <c r="I125" s="261" t="str">
        <f t="shared" si="10"/>
        <v xml:space="preserve">  </v>
      </c>
      <c r="J125" s="367"/>
      <c r="K125" s="262"/>
      <c r="L125" s="262"/>
      <c r="M125" s="367"/>
      <c r="N125" s="262"/>
      <c r="O125" s="370"/>
      <c r="P125" s="370"/>
      <c r="Q125" s="370"/>
      <c r="R125" s="370"/>
      <c r="S125" s="262">
        <f t="shared" si="9"/>
        <v>0</v>
      </c>
      <c r="T125" s="262">
        <f>IF(L125='[3]11 FORMULAS'!$Q$5,T124-(T124*S125),T124)</f>
        <v>0.42</v>
      </c>
      <c r="U125" s="467">
        <f>IF(L125='[3]11 FORMULAS'!$Q$6,U124-(U124*S125),U124)</f>
        <v>0.4</v>
      </c>
      <c r="V125" s="850"/>
      <c r="W125" s="843"/>
      <c r="AA125" s="318"/>
    </row>
    <row r="126" spans="1:27" ht="15.6" thickBot="1" x14ac:dyDescent="0.35">
      <c r="A126" s="830"/>
      <c r="B126" s="830"/>
      <c r="C126" s="833"/>
      <c r="D126" s="836"/>
      <c r="E126" s="263">
        <v>6</v>
      </c>
      <c r="F126" s="468"/>
      <c r="G126" s="365"/>
      <c r="H126" s="365"/>
      <c r="I126" s="264" t="str">
        <f t="shared" si="10"/>
        <v xml:space="preserve">  </v>
      </c>
      <c r="J126" s="368"/>
      <c r="K126" s="265" t="s">
        <v>725</v>
      </c>
      <c r="L126" s="265" t="s">
        <v>725</v>
      </c>
      <c r="M126" s="368"/>
      <c r="N126" s="265" t="s">
        <v>725</v>
      </c>
      <c r="O126" s="371"/>
      <c r="P126" s="371"/>
      <c r="Q126" s="371"/>
      <c r="R126" s="371"/>
      <c r="S126" s="265" t="str">
        <f t="shared" si="9"/>
        <v/>
      </c>
      <c r="T126" s="265">
        <f>IF(L126='[3]11 FORMULAS'!$Q$5,T125-(T125*S126),T125)</f>
        <v>0.42</v>
      </c>
      <c r="U126" s="469">
        <f>IF(L126='[3]11 FORMULAS'!$Q$6,U125-(U125*S126),U125)</f>
        <v>0.4</v>
      </c>
      <c r="V126" s="851"/>
      <c r="W126" s="844"/>
      <c r="X126" s="359"/>
      <c r="Y126" s="360"/>
      <c r="Z126" s="361"/>
      <c r="AA126" s="362"/>
    </row>
    <row r="127" spans="1:27" ht="193.2" x14ac:dyDescent="0.3">
      <c r="A127" s="827" t="str">
        <f>'4 MAPA CALOR INHERENTE'!A27</f>
        <v>R2GT</v>
      </c>
      <c r="B127" s="827" t="str">
        <f>'4 MAPA CALOR INHERENTE'!B27</f>
        <v>Posibilidad de afectación económica or investigaciones, demandas y/o sanciones debido falencias en el seguimiento a la ejecución contractual</v>
      </c>
      <c r="C127" s="831" cm="1">
        <f t="array" ref="C127">IF(MOD(ROW()-7,6)=0, INDEX('3 PROBABIL E IMPACTO INHERENTE'!$E$7:$E$74, (ROW()-7)/6 + 1), "")</f>
        <v>0.4</v>
      </c>
      <c r="D127" s="834" cm="1">
        <f t="array" ref="D127">IF(MOD(ROW()-7,6)=0, INDEX('3 PROBABIL E IMPACTO INHERENTE'!$M$7:$M$74, (ROW()-7)/6 + 1), "")</f>
        <v>0.4</v>
      </c>
      <c r="E127" s="254">
        <v>1</v>
      </c>
      <c r="F127" s="464" t="s">
        <v>819</v>
      </c>
      <c r="G127" s="363" t="s">
        <v>807</v>
      </c>
      <c r="H127" s="363" t="s">
        <v>820</v>
      </c>
      <c r="I127" s="255" t="str">
        <f t="shared" si="10"/>
        <v>El(la) Director(a) de Tecnologías y Sistemas de la Información o quien designe para apoyar la supervisión  verifica   mensualmente que la ejecución de los contratos se desarrolle acorde a lo estipulado contractualmente y en lo consignado en el Manual de Contratación, Supervisión e Interventoría MA-JC-4, validando que los bienes y/o servicios se entreguen a satisfacción de Entidad, lo cual es respaldado con el diligenciamiento del instrumento de seguimiento técnico, jurídico, administrativo y financiero para cada uno de los contratos suscritos. En el evento que el instrumento de seguimiento no se encuentre diligenciado y no se pueda evidenciar el seguimiento, se adelantará una reunión para hacer la respectiva validación. Como evidencia de la ejecución del control se contará con el instrumento de seguimiento en mención o el acta de la reunión realizada. El cargue de las evidencias se hará trimestralmente.</v>
      </c>
      <c r="J127" s="366" t="s">
        <v>719</v>
      </c>
      <c r="K127" s="256">
        <v>0.25</v>
      </c>
      <c r="L127" s="256" t="s">
        <v>656</v>
      </c>
      <c r="M127" s="366" t="s">
        <v>713</v>
      </c>
      <c r="N127" s="256">
        <v>0.15</v>
      </c>
      <c r="O127" s="369" t="s">
        <v>703</v>
      </c>
      <c r="P127" s="369" t="s">
        <v>720</v>
      </c>
      <c r="Q127" s="369"/>
      <c r="R127" s="369"/>
      <c r="S127" s="256">
        <f t="shared" si="9"/>
        <v>0.4</v>
      </c>
      <c r="T127" s="256">
        <f>IF(L127='[3]11 FORMULAS'!$Q$5,C127-(C127*S127),C127)</f>
        <v>0.24</v>
      </c>
      <c r="U127" s="465">
        <f>IF(L127='[3]11 FORMULAS'!$Q$6,D127-(D127*S127),D127)</f>
        <v>0.4</v>
      </c>
      <c r="V127" s="848">
        <f t="shared" ref="V127:W127" si="11">+IF(T132="","",T132)</f>
        <v>0.24</v>
      </c>
      <c r="W127" s="841">
        <f t="shared" si="11"/>
        <v>0.4</v>
      </c>
      <c r="Y127" s="266"/>
      <c r="Z127" s="267"/>
      <c r="AA127" s="267"/>
    </row>
    <row r="128" spans="1:27" ht="15" x14ac:dyDescent="0.3">
      <c r="A128" s="828"/>
      <c r="B128" s="828"/>
      <c r="C128" s="832"/>
      <c r="D128" s="835"/>
      <c r="E128" s="260">
        <v>2</v>
      </c>
      <c r="F128" s="466"/>
      <c r="G128" s="364"/>
      <c r="H128" s="364"/>
      <c r="I128" s="261" t="str">
        <f t="shared" si="10"/>
        <v xml:space="preserve">  </v>
      </c>
      <c r="J128" s="367"/>
      <c r="K128" s="262"/>
      <c r="L128" s="262"/>
      <c r="M128" s="367"/>
      <c r="N128" s="262"/>
      <c r="O128" s="370"/>
      <c r="P128" s="370"/>
      <c r="Q128" s="370"/>
      <c r="R128" s="370"/>
      <c r="S128" s="262">
        <f t="shared" si="9"/>
        <v>0</v>
      </c>
      <c r="T128" s="262">
        <f>IF(L128='[3]11 FORMULAS'!$Q$5,T127-(T127*S128),T127)</f>
        <v>0.24</v>
      </c>
      <c r="U128" s="467">
        <f>IF(L128='[3]11 FORMULAS'!$Q$6,U127-(U127*S128),U127)</f>
        <v>0.4</v>
      </c>
      <c r="V128" s="849"/>
      <c r="W128" s="842"/>
      <c r="Y128" s="266"/>
      <c r="Z128" s="267"/>
      <c r="AA128" s="267"/>
    </row>
    <row r="129" spans="1:23" x14ac:dyDescent="0.3">
      <c r="A129" s="828"/>
      <c r="B129" s="828"/>
      <c r="C129" s="832"/>
      <c r="D129" s="835"/>
      <c r="E129" s="260">
        <v>3</v>
      </c>
      <c r="F129" s="466"/>
      <c r="G129" s="364"/>
      <c r="H129" s="364"/>
      <c r="I129" s="261" t="str">
        <f t="shared" si="10"/>
        <v xml:space="preserve">  </v>
      </c>
      <c r="J129" s="367"/>
      <c r="K129" s="262"/>
      <c r="L129" s="262"/>
      <c r="M129" s="367"/>
      <c r="N129" s="262"/>
      <c r="O129" s="370"/>
      <c r="P129" s="370"/>
      <c r="Q129" s="370"/>
      <c r="R129" s="370"/>
      <c r="S129" s="262">
        <f t="shared" si="9"/>
        <v>0</v>
      </c>
      <c r="T129" s="262">
        <f>IF(L129='[3]11 FORMULAS'!$Q$5,T128-(T128*S129),T128)</f>
        <v>0.24</v>
      </c>
      <c r="U129" s="467">
        <f>IF(L129='[3]11 FORMULAS'!$Q$6,U128-(U128*S129),U128)</f>
        <v>0.4</v>
      </c>
      <c r="V129" s="849"/>
      <c r="W129" s="842"/>
    </row>
    <row r="130" spans="1:23" x14ac:dyDescent="0.3">
      <c r="A130" s="829"/>
      <c r="B130" s="829"/>
      <c r="C130" s="832"/>
      <c r="D130" s="835"/>
      <c r="E130" s="453">
        <v>4</v>
      </c>
      <c r="F130" s="466"/>
      <c r="G130" s="364"/>
      <c r="H130" s="364"/>
      <c r="I130" s="261" t="str">
        <f t="shared" si="10"/>
        <v xml:space="preserve">  </v>
      </c>
      <c r="J130" s="367"/>
      <c r="K130" s="262"/>
      <c r="L130" s="262"/>
      <c r="M130" s="367"/>
      <c r="N130" s="262"/>
      <c r="O130" s="370"/>
      <c r="P130" s="370"/>
      <c r="Q130" s="370"/>
      <c r="R130" s="370"/>
      <c r="S130" s="262">
        <f t="shared" si="9"/>
        <v>0</v>
      </c>
      <c r="T130" s="262">
        <f>IF(L130='[3]11 FORMULAS'!$Q$5,T129-(T129*S130),T129)</f>
        <v>0.24</v>
      </c>
      <c r="U130" s="467">
        <f>IF(L130='[3]11 FORMULAS'!$Q$6,U129-(U129*S130),U129)</f>
        <v>0.4</v>
      </c>
      <c r="V130" s="850"/>
      <c r="W130" s="843"/>
    </row>
    <row r="131" spans="1:23" x14ac:dyDescent="0.3">
      <c r="A131" s="829"/>
      <c r="B131" s="829"/>
      <c r="C131" s="832"/>
      <c r="D131" s="835"/>
      <c r="E131" s="453">
        <v>5</v>
      </c>
      <c r="F131" s="466"/>
      <c r="G131" s="364"/>
      <c r="H131" s="364"/>
      <c r="I131" s="261" t="str">
        <f t="shared" si="10"/>
        <v xml:space="preserve">  </v>
      </c>
      <c r="J131" s="367"/>
      <c r="K131" s="262"/>
      <c r="L131" s="262"/>
      <c r="M131" s="367"/>
      <c r="N131" s="262"/>
      <c r="O131" s="370"/>
      <c r="P131" s="370"/>
      <c r="Q131" s="370"/>
      <c r="R131" s="370"/>
      <c r="S131" s="262">
        <f t="shared" si="9"/>
        <v>0</v>
      </c>
      <c r="T131" s="262">
        <f>IF(L131='[3]11 FORMULAS'!$Q$5,T130-(T130*S131),T130)</f>
        <v>0.24</v>
      </c>
      <c r="U131" s="467">
        <f>IF(L131='[3]11 FORMULAS'!$Q$6,U130-(U130*S131),U130)</f>
        <v>0.4</v>
      </c>
      <c r="V131" s="850"/>
      <c r="W131" s="843"/>
    </row>
    <row r="132" spans="1:23" ht="14.4" thickBot="1" x14ac:dyDescent="0.35">
      <c r="A132" s="830"/>
      <c r="B132" s="830"/>
      <c r="C132" s="833"/>
      <c r="D132" s="836"/>
      <c r="E132" s="263">
        <v>6</v>
      </c>
      <c r="F132" s="468"/>
      <c r="G132" s="365"/>
      <c r="H132" s="365"/>
      <c r="I132" s="264" t="str">
        <f t="shared" si="10"/>
        <v xml:space="preserve">  </v>
      </c>
      <c r="J132" s="368"/>
      <c r="K132" s="265" t="s">
        <v>725</v>
      </c>
      <c r="L132" s="265" t="s">
        <v>725</v>
      </c>
      <c r="M132" s="368"/>
      <c r="N132" s="265" t="s">
        <v>725</v>
      </c>
      <c r="O132" s="371"/>
      <c r="P132" s="371"/>
      <c r="Q132" s="371"/>
      <c r="R132" s="371"/>
      <c r="S132" s="265" t="str">
        <f t="shared" si="9"/>
        <v/>
      </c>
      <c r="T132" s="265">
        <f>IF(L132='[3]11 FORMULAS'!$Q$5,T131-(T131*S132),T131)</f>
        <v>0.24</v>
      </c>
      <c r="U132" s="469">
        <f>IF(L132='[3]11 FORMULAS'!$Q$6,U131-(U131*S132),U131)</f>
        <v>0.4</v>
      </c>
      <c r="V132" s="851"/>
      <c r="W132" s="844"/>
    </row>
    <row r="133" spans="1:23" ht="14.25" customHeight="1" x14ac:dyDescent="0.3">
      <c r="A133" s="827" t="str">
        <f>'4 MAPA CALOR INHERENTE'!A28</f>
        <v>R3GT</v>
      </c>
      <c r="B133" s="827" t="str">
        <f>'4 MAPA CALOR INHERENTE'!B28</f>
        <v>Posibilidad de afectación reputacional por indisponibilidad de las soluciones tecnológicas que apoyan la gestión de los procesos o insatisfacción de los usuarios en la operación de las mismas  debido a: Inadecuado seguimiento a las condiciones de contratos de soporte y/o mantenimiento para los bienes de la Infraestructura tecnológica (Hardware, software y comunicaciones), inadecuado  mantenimiento preventivo, correctivo, adaptativo y/o perfectivo sobre la  Infraestructura tecnológica (Hardware, software y comunicaciones, obsolencia en los elementos de la infraestructura tecnológica o no acordes para la prestación de los servicios tecnológicos, inadecuada estructuración y/o aplicación de acuerdos de niveles de servicio y/o operación, inadecuada estructuración y/o aplicación de  procedimientos  para la administración, operación, mantenimiento y/o soporte de la infraestructura tecnológica, falta de procedimientos para la administración, operación, mantenimiento y/o soporte de la  infraestructura tecnológica
- Deficiente monitoreo en el funcionamiento u operación de la infraestructura tecnológica, deficiente atención (oportunidad y calidad) en las acciones de soporte (Incidentes y/o problemas) y/o mantenimiento por parte del fabricante del bien (Hardware y/o software) y/o ataque a la infraestructura tecnológica</v>
      </c>
      <c r="C133" s="831" cm="1">
        <f t="array" ref="C133">IF(MOD(ROW()-7,6)=0, INDEX('3 PROBABIL E IMPACTO INHERENTE'!$E$7:$E$74, (ROW()-7)/6 + 1), "")</f>
        <v>0.4</v>
      </c>
      <c r="D133" s="834" cm="1">
        <f t="array" ref="D133">IF(MOD(ROW()-7,6)=0, INDEX('3 PROBABIL E IMPACTO INHERENTE'!$M$7:$M$74, (ROW()-7)/6 + 1), "")</f>
        <v>0.4</v>
      </c>
      <c r="E133" s="254">
        <v>1</v>
      </c>
      <c r="F133" s="464" t="s">
        <v>821</v>
      </c>
      <c r="G133" s="363" t="s">
        <v>710</v>
      </c>
      <c r="H133" s="363" t="s">
        <v>822</v>
      </c>
      <c r="I133" s="255" t="str">
        <f t="shared" si="10"/>
        <v>Los profesionales de la Dirección de Tecnologías y Sistemas de la Información   verifica  verifican mensualmente el cumplimiento del Plan de Mantenimiento de la Infraestructura tecnológica (Hardware, software y comunicaciones) que es estructurado anualmente, acorde a las condiciones de soporte y garantía pactadas contractualmente. En el evento de evidenciar incumplimiento en la estructuración o ejecución del plan, se llevará a cabo una mesa de trabajo en las que se identifiquen las causas de la situación y se adelanten las acciones correctivas requeridas. Como evidencia de la ejecución del control se contará con el Plan de Mantenimiento actualizado o el acta de la mesa de trabajo adelantada. El cargue de las evidencias se hará trimestralmente.</v>
      </c>
      <c r="J133" s="366" t="s">
        <v>719</v>
      </c>
      <c r="K133" s="256">
        <v>0.25</v>
      </c>
      <c r="L133" s="256" t="s">
        <v>656</v>
      </c>
      <c r="M133" s="366" t="s">
        <v>713</v>
      </c>
      <c r="N133" s="256">
        <v>0.15</v>
      </c>
      <c r="O133" s="369" t="s">
        <v>703</v>
      </c>
      <c r="P133" s="369" t="s">
        <v>720</v>
      </c>
      <c r="Q133" s="369"/>
      <c r="R133" s="369"/>
      <c r="S133" s="256">
        <f t="shared" si="9"/>
        <v>0.4</v>
      </c>
      <c r="T133" s="256">
        <f>IF(L133='[3]11 FORMULAS'!$Q$5,C133-(C133*S133),C133)</f>
        <v>0.24</v>
      </c>
      <c r="U133" s="465">
        <f>IF(L133='[3]11 FORMULAS'!$Q$6,D133-(D133*S133),D133)</f>
        <v>0.4</v>
      </c>
      <c r="V133" s="848">
        <f t="shared" ref="V133:W133" si="12">+IF(T138="","",T138)</f>
        <v>8.6399999999999991E-2</v>
      </c>
      <c r="W133" s="841">
        <f t="shared" si="12"/>
        <v>0.4</v>
      </c>
    </row>
    <row r="134" spans="1:23" ht="207" x14ac:dyDescent="0.3">
      <c r="A134" s="828"/>
      <c r="B134" s="828"/>
      <c r="C134" s="832"/>
      <c r="D134" s="835"/>
      <c r="E134" s="260">
        <v>2</v>
      </c>
      <c r="F134" s="466" t="s">
        <v>821</v>
      </c>
      <c r="G134" s="364" t="s">
        <v>823</v>
      </c>
      <c r="H134" s="364" t="s">
        <v>824</v>
      </c>
      <c r="I134" s="261" t="str">
        <f t="shared" si="10"/>
        <v>Los profesionales de la Dirección de Tecnologías y Sistemas de la Información  validan  cada vez que sea necesario que en los documentos contractuales estén definidos los acuerdos de niveles de servicio de acuerdo a las condiciones y/o características requeridas en la prestación del servicio, verificando el cumplimiento de los mismos. En el evento de no evidenciar la definición de los acuerdos, se solicitarán los ajustes respectivos a los documentos que soportan el proceso; de no evidenciar el seguimiento en la ejecución se llevará a cabo una mesa de trabajo en la que se identifiquen las causas de la situación y se adelanten las acciones correctivas requeridas. Como evidencia de la ejecución del control se contará con la definición de los acuerdos de niveles de servicios en los documentos que soportan el proceso y para el seguimiento con el instrumento de Seguimiento Contractual establecido. El cargue de las evidencias se hará trimestralmente.</v>
      </c>
      <c r="J134" s="367" t="s">
        <v>719</v>
      </c>
      <c r="K134" s="262">
        <v>0.25</v>
      </c>
      <c r="L134" s="262" t="s">
        <v>656</v>
      </c>
      <c r="M134" s="367" t="s">
        <v>713</v>
      </c>
      <c r="N134" s="262">
        <v>0.15</v>
      </c>
      <c r="O134" s="370" t="s">
        <v>703</v>
      </c>
      <c r="P134" s="370" t="s">
        <v>724</v>
      </c>
      <c r="Q134" s="370"/>
      <c r="R134" s="370"/>
      <c r="S134" s="262">
        <f t="shared" si="9"/>
        <v>0.4</v>
      </c>
      <c r="T134" s="262">
        <f>IF(L134='[3]11 FORMULAS'!$Q$5,T133-(T133*S134),T133)</f>
        <v>0.14399999999999999</v>
      </c>
      <c r="U134" s="467">
        <f>IF(L134='[3]11 FORMULAS'!$Q$6,U133-(U133*S134),U133)</f>
        <v>0.4</v>
      </c>
      <c r="V134" s="849"/>
      <c r="W134" s="842"/>
    </row>
    <row r="135" spans="1:23" ht="179.4" x14ac:dyDescent="0.3">
      <c r="A135" s="828"/>
      <c r="B135" s="828"/>
      <c r="C135" s="832"/>
      <c r="D135" s="835"/>
      <c r="E135" s="260">
        <v>3</v>
      </c>
      <c r="F135" s="466" t="s">
        <v>821</v>
      </c>
      <c r="G135" s="364" t="s">
        <v>823</v>
      </c>
      <c r="H135" s="364" t="s">
        <v>825</v>
      </c>
      <c r="I135" s="261" t="str">
        <f t="shared" si="10"/>
        <v>Los profesionales de la Dirección de Tecnologías y Sistemas de la Información  validan  semestralmente la existencia de procedimientos para la administración, operación, mantenimiento y soporte de la infraestructura tecnológica y/o que las políticas de operación de los existentes estén acordes y sean aplicadas teniendo en cuenta las características técnicas y funcionales de los elementos y las mejores prácticas de industria para tal fin.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J135" s="367" t="s">
        <v>719</v>
      </c>
      <c r="K135" s="262">
        <v>0.25</v>
      </c>
      <c r="L135" s="262" t="s">
        <v>656</v>
      </c>
      <c r="M135" s="367" t="s">
        <v>713</v>
      </c>
      <c r="N135" s="262">
        <v>0.15</v>
      </c>
      <c r="O135" s="370" t="s">
        <v>703</v>
      </c>
      <c r="P135" s="370" t="s">
        <v>733</v>
      </c>
      <c r="Q135" s="370"/>
      <c r="R135" s="370"/>
      <c r="S135" s="262">
        <f t="shared" si="9"/>
        <v>0.4</v>
      </c>
      <c r="T135" s="262">
        <f>IF(L135='[3]11 FORMULAS'!$Q$5,T134-(T134*S135),T134)</f>
        <v>8.6399999999999991E-2</v>
      </c>
      <c r="U135" s="467">
        <f>IF(L135='[3]11 FORMULAS'!$Q$6,U134-(U134*S135),U134)</f>
        <v>0.4</v>
      </c>
      <c r="V135" s="849"/>
      <c r="W135" s="842"/>
    </row>
    <row r="136" spans="1:23" x14ac:dyDescent="0.3">
      <c r="A136" s="829"/>
      <c r="B136" s="829"/>
      <c r="C136" s="832"/>
      <c r="D136" s="835"/>
      <c r="E136" s="453">
        <v>4</v>
      </c>
      <c r="F136" s="466"/>
      <c r="G136" s="364"/>
      <c r="H136" s="364"/>
      <c r="I136" s="261" t="str">
        <f t="shared" si="10"/>
        <v xml:space="preserve">  </v>
      </c>
      <c r="J136" s="367"/>
      <c r="K136" s="262"/>
      <c r="L136" s="262"/>
      <c r="M136" s="367"/>
      <c r="N136" s="262"/>
      <c r="O136" s="370"/>
      <c r="P136" s="370"/>
      <c r="Q136" s="370"/>
      <c r="R136" s="370"/>
      <c r="S136" s="262">
        <f t="shared" si="9"/>
        <v>0</v>
      </c>
      <c r="T136" s="262">
        <f>IF(L136='[3]11 FORMULAS'!$Q$5,T135-(T135*S136),T135)</f>
        <v>8.6399999999999991E-2</v>
      </c>
      <c r="U136" s="467">
        <f>IF(L136='[3]11 FORMULAS'!$Q$6,U135-(U135*S136),U135)</f>
        <v>0.4</v>
      </c>
      <c r="V136" s="850"/>
      <c r="W136" s="843"/>
    </row>
    <row r="137" spans="1:23" x14ac:dyDescent="0.3">
      <c r="A137" s="829"/>
      <c r="B137" s="829"/>
      <c r="C137" s="832"/>
      <c r="D137" s="835"/>
      <c r="E137" s="453">
        <v>5</v>
      </c>
      <c r="F137" s="466"/>
      <c r="G137" s="364"/>
      <c r="H137" s="364"/>
      <c r="I137" s="261" t="str">
        <f t="shared" si="10"/>
        <v xml:space="preserve">  </v>
      </c>
      <c r="J137" s="367"/>
      <c r="K137" s="262"/>
      <c r="L137" s="262"/>
      <c r="M137" s="367"/>
      <c r="N137" s="262"/>
      <c r="O137" s="370"/>
      <c r="P137" s="370"/>
      <c r="Q137" s="370"/>
      <c r="R137" s="370"/>
      <c r="S137" s="262">
        <f t="shared" si="9"/>
        <v>0</v>
      </c>
      <c r="T137" s="262">
        <f>IF(L137='[3]11 FORMULAS'!$Q$5,T136-(T136*S137),T136)</f>
        <v>8.6399999999999991E-2</v>
      </c>
      <c r="U137" s="467">
        <f>IF(L137='[3]11 FORMULAS'!$Q$6,U136-(U136*S137),U136)</f>
        <v>0.4</v>
      </c>
      <c r="V137" s="850"/>
      <c r="W137" s="843"/>
    </row>
    <row r="138" spans="1:23" ht="14.4" thickBot="1" x14ac:dyDescent="0.35">
      <c r="A138" s="830"/>
      <c r="B138" s="830"/>
      <c r="C138" s="833"/>
      <c r="D138" s="836"/>
      <c r="E138" s="263">
        <v>6</v>
      </c>
      <c r="F138" s="468"/>
      <c r="G138" s="365"/>
      <c r="H138" s="365"/>
      <c r="I138" s="264" t="str">
        <f t="shared" si="10"/>
        <v xml:space="preserve">  </v>
      </c>
      <c r="J138" s="368"/>
      <c r="K138" s="265" t="s">
        <v>725</v>
      </c>
      <c r="L138" s="265" t="s">
        <v>725</v>
      </c>
      <c r="M138" s="368"/>
      <c r="N138" s="265" t="s">
        <v>725</v>
      </c>
      <c r="O138" s="371"/>
      <c r="P138" s="371"/>
      <c r="Q138" s="371"/>
      <c r="R138" s="371"/>
      <c r="S138" s="265" t="str">
        <f t="shared" si="9"/>
        <v/>
      </c>
      <c r="T138" s="265">
        <f>IF(L138='[3]11 FORMULAS'!$Q$5,T137-(T137*S138),T137)</f>
        <v>8.6399999999999991E-2</v>
      </c>
      <c r="U138" s="469">
        <f>IF(L138='[3]11 FORMULAS'!$Q$6,U137-(U137*S138),U137)</f>
        <v>0.4</v>
      </c>
      <c r="V138" s="851"/>
      <c r="W138" s="844"/>
    </row>
    <row r="139" spans="1:23" ht="165.6" x14ac:dyDescent="0.3">
      <c r="A139" s="827" t="str">
        <f>'4 MAPA CALOR INHERENTE'!A29</f>
        <v>R4GT</v>
      </c>
      <c r="B139" s="827" t="str">
        <f>'4 MAPA CALOR INHERENTE'!B29</f>
        <v>Posibilidad de afectación reputacional y económica por la no atención oportuna o de calidad los  de requerimientos (solicitudes o incidentes)  o problemas derivados de la operación de las soluciones tecnológicas debido a la inadecuada estructuración y/o aplicación de  procedimientos para la atención de requerimientos, incidentes y/o problemas, o falta de procedimientos para la atención de requerimientos, o incidentes y/o problemas o ausencia o debilidad en la estructuración y/o aplicación de acuerdos de niveles de operación</v>
      </c>
      <c r="C139" s="831" cm="1">
        <f t="array" ref="C139">IF(MOD(ROW()-7,6)=0, INDEX('3 PROBABIL E IMPACTO INHERENTE'!$E$7:$E$74, (ROW()-7)/6 + 1), "")</f>
        <v>0.4</v>
      </c>
      <c r="D139" s="834" cm="1">
        <f t="array" ref="D139">IF(MOD(ROW()-7,6)=0, INDEX('3 PROBABIL E IMPACTO INHERENTE'!$M$7:$M$74, (ROW()-7)/6 + 1), "")</f>
        <v>0.4</v>
      </c>
      <c r="E139" s="254">
        <v>1</v>
      </c>
      <c r="F139" s="464" t="s">
        <v>826</v>
      </c>
      <c r="G139" s="363" t="s">
        <v>827</v>
      </c>
      <c r="H139" s="363" t="s">
        <v>828</v>
      </c>
      <c r="I139" s="255" t="str">
        <f t="shared" si="10"/>
        <v>Los profesionales de la Dirección de Tecnologías y Sistemas de la Información  validan  anualmente por la existencia de procedimientos para la atención de requerimientos, incidentes y/o problemas y/o que las políticas de operación de los existentes estén acordes y sean aplicadas teniendo en cuenda las características de los servicios que se prestan. En el evento de inexistencia de procedimientos y/o evidenciar falencias en la definición y/o aplicación de las políticas de los existentes, se procederá con la estructuración de un plan para la elaboración y/o actualización de los procedimientos. Como evidencia de la ejecución del control se contará con un plan de elaboración y/o actualización de los procedimientos y la ejecución del mismo. El cargue de las evidencias se hará trimestralmente.</v>
      </c>
      <c r="J139" s="366" t="s">
        <v>719</v>
      </c>
      <c r="K139" s="256">
        <v>0.25</v>
      </c>
      <c r="L139" s="256" t="s">
        <v>656</v>
      </c>
      <c r="M139" s="366" t="s">
        <v>713</v>
      </c>
      <c r="N139" s="256">
        <v>0.15</v>
      </c>
      <c r="O139" s="369" t="s">
        <v>703</v>
      </c>
      <c r="P139" s="369" t="s">
        <v>728</v>
      </c>
      <c r="Q139" s="369"/>
      <c r="R139" s="369"/>
      <c r="S139" s="256">
        <f t="shared" si="9"/>
        <v>0.4</v>
      </c>
      <c r="T139" s="256">
        <f>IF(L139='[3]11 FORMULAS'!$Q$5,C139-(C139*S139),C139)</f>
        <v>0.24</v>
      </c>
      <c r="U139" s="465">
        <f>IF(L139='[3]11 FORMULAS'!$Q$6,D139-(D139*S139),D139)</f>
        <v>0.4</v>
      </c>
      <c r="V139" s="848">
        <f t="shared" ref="V139:W139" si="13">+IF(T144="","",T144)</f>
        <v>0.14399999999999999</v>
      </c>
      <c r="W139" s="841">
        <f t="shared" si="13"/>
        <v>0.4</v>
      </c>
    </row>
    <row r="140" spans="1:23" ht="220.8" x14ac:dyDescent="0.3">
      <c r="A140" s="828"/>
      <c r="B140" s="828"/>
      <c r="C140" s="832"/>
      <c r="D140" s="835"/>
      <c r="E140" s="260">
        <v>2</v>
      </c>
      <c r="F140" s="466" t="s">
        <v>821</v>
      </c>
      <c r="G140" s="364" t="s">
        <v>823</v>
      </c>
      <c r="H140" s="364" t="s">
        <v>829</v>
      </c>
      <c r="I140" s="261" t="str">
        <f t="shared" si="10"/>
        <v>Los profesionales de la Dirección de Tecnologías y Sistemas de la Información  validan  cada vez que sea necesario que en los procedimientos para la atención de requerimientos (solicitudes e  incidentes) y/o problemas estén definidos los acuerdos de niveles de operación de acuerdo a las condiciones y/o características de los servicios que se prestan, verificando el cumplimiento de los mismos. En el evento de no evidenciar la definición de los acuerdos se solicitará los ajustes respectivos a los procedimientos; si no se evidencia el seguimiento en la ejecución se llevará a cabo una mesa de trabajo en las que se identifiquen las causas de la situación y se adelanten las acciones correctivas requeridas. Como evidencia de la ejecución del control se contará con la definición de los acuerdos de niveles de operación en los procedimientos que soportan el proceso, y para el seguimiento se contará con los registros de aplicabilidad de los procedimientos a través de la herramienta de Servicio (reporte de parametrización). El cargue de las evidencias se hará trimestralmente.</v>
      </c>
      <c r="J140" s="367" t="s">
        <v>719</v>
      </c>
      <c r="K140" s="262">
        <v>0.25</v>
      </c>
      <c r="L140" s="262" t="s">
        <v>656</v>
      </c>
      <c r="M140" s="367" t="s">
        <v>713</v>
      </c>
      <c r="N140" s="262">
        <v>0.15</v>
      </c>
      <c r="O140" s="370" t="s">
        <v>703</v>
      </c>
      <c r="P140" s="370" t="s">
        <v>724</v>
      </c>
      <c r="Q140" s="370"/>
      <c r="R140" s="370"/>
      <c r="S140" s="262">
        <f t="shared" si="9"/>
        <v>0.4</v>
      </c>
      <c r="T140" s="262">
        <f>IF(L140='[3]11 FORMULAS'!$Q$5,T139-(T139*S140),T139)</f>
        <v>0.14399999999999999</v>
      </c>
      <c r="U140" s="467">
        <f>IF(L140='[3]11 FORMULAS'!$Q$6,U139-(U139*S140),U139)</f>
        <v>0.4</v>
      </c>
      <c r="V140" s="849"/>
      <c r="W140" s="842"/>
    </row>
    <row r="141" spans="1:23" ht="14.25" customHeight="1" x14ac:dyDescent="0.3">
      <c r="A141" s="828"/>
      <c r="B141" s="828"/>
      <c r="C141" s="832"/>
      <c r="D141" s="835"/>
      <c r="E141" s="260">
        <v>3</v>
      </c>
      <c r="F141" s="466"/>
      <c r="G141" s="364"/>
      <c r="H141" s="364"/>
      <c r="I141" s="261" t="str">
        <f t="shared" si="10"/>
        <v xml:space="preserve">  </v>
      </c>
      <c r="J141" s="367"/>
      <c r="K141" s="262"/>
      <c r="L141" s="262"/>
      <c r="M141" s="367"/>
      <c r="N141" s="262"/>
      <c r="O141" s="370"/>
      <c r="P141" s="370"/>
      <c r="Q141" s="370"/>
      <c r="R141" s="370"/>
      <c r="S141" s="262">
        <f t="shared" si="9"/>
        <v>0</v>
      </c>
      <c r="T141" s="262">
        <f>IF(L141='[3]11 FORMULAS'!$Q$5,T140-(T140*S141),T140)</f>
        <v>0.14399999999999999</v>
      </c>
      <c r="U141" s="467">
        <f>IF(L141='[3]11 FORMULAS'!$Q$6,U140-(U140*S141),U140)</f>
        <v>0.4</v>
      </c>
      <c r="V141" s="849"/>
      <c r="W141" s="842"/>
    </row>
    <row r="142" spans="1:23" ht="14.25" customHeight="1" x14ac:dyDescent="0.3">
      <c r="A142" s="829"/>
      <c r="B142" s="829"/>
      <c r="C142" s="832"/>
      <c r="D142" s="835"/>
      <c r="E142" s="453">
        <v>4</v>
      </c>
      <c r="F142" s="466"/>
      <c r="G142" s="364"/>
      <c r="H142" s="364"/>
      <c r="I142" s="261" t="str">
        <f t="shared" si="10"/>
        <v xml:space="preserve">  </v>
      </c>
      <c r="J142" s="367"/>
      <c r="K142" s="262"/>
      <c r="L142" s="262"/>
      <c r="M142" s="367"/>
      <c r="N142" s="262"/>
      <c r="O142" s="370"/>
      <c r="P142" s="370"/>
      <c r="Q142" s="370"/>
      <c r="R142" s="370"/>
      <c r="S142" s="262">
        <f t="shared" si="9"/>
        <v>0</v>
      </c>
      <c r="T142" s="262">
        <f>IF(L142='[3]11 FORMULAS'!$Q$5,T141-(T141*S142),T141)</f>
        <v>0.14399999999999999</v>
      </c>
      <c r="U142" s="467">
        <f>IF(L142='[3]11 FORMULAS'!$Q$6,U141-(U141*S142),U141)</f>
        <v>0.4</v>
      </c>
      <c r="V142" s="850"/>
      <c r="W142" s="843"/>
    </row>
    <row r="143" spans="1:23" ht="14.25" customHeight="1" x14ac:dyDescent="0.3">
      <c r="A143" s="829"/>
      <c r="B143" s="829"/>
      <c r="C143" s="832"/>
      <c r="D143" s="835"/>
      <c r="E143" s="453">
        <v>5</v>
      </c>
      <c r="F143" s="466"/>
      <c r="G143" s="364"/>
      <c r="H143" s="364"/>
      <c r="I143" s="261" t="str">
        <f t="shared" si="10"/>
        <v xml:space="preserve">  </v>
      </c>
      <c r="J143" s="367"/>
      <c r="K143" s="262"/>
      <c r="L143" s="262"/>
      <c r="M143" s="367"/>
      <c r="N143" s="262"/>
      <c r="O143" s="370"/>
      <c r="P143" s="370"/>
      <c r="Q143" s="370"/>
      <c r="R143" s="370"/>
      <c r="S143" s="262">
        <f t="shared" si="9"/>
        <v>0</v>
      </c>
      <c r="T143" s="262">
        <f>IF(L143='[3]11 FORMULAS'!$Q$5,T142-(T142*S143),T142)</f>
        <v>0.14399999999999999</v>
      </c>
      <c r="U143" s="467">
        <f>IF(L143='[3]11 FORMULAS'!$Q$6,U142-(U142*S143),U142)</f>
        <v>0.4</v>
      </c>
      <c r="V143" s="850"/>
      <c r="W143" s="843"/>
    </row>
    <row r="144" spans="1:23" ht="14.4" thickBot="1" x14ac:dyDescent="0.35">
      <c r="A144" s="830"/>
      <c r="B144" s="830"/>
      <c r="C144" s="833"/>
      <c r="D144" s="836"/>
      <c r="E144" s="263">
        <v>6</v>
      </c>
      <c r="F144" s="468"/>
      <c r="G144" s="365"/>
      <c r="H144" s="365"/>
      <c r="I144" s="264" t="str">
        <f t="shared" si="10"/>
        <v xml:space="preserve">  </v>
      </c>
      <c r="J144" s="368"/>
      <c r="K144" s="265" t="s">
        <v>725</v>
      </c>
      <c r="L144" s="265" t="s">
        <v>725</v>
      </c>
      <c r="M144" s="368"/>
      <c r="N144" s="265" t="s">
        <v>725</v>
      </c>
      <c r="O144" s="371"/>
      <c r="P144" s="371"/>
      <c r="Q144" s="371"/>
      <c r="R144" s="371"/>
      <c r="S144" s="265" t="str">
        <f t="shared" si="9"/>
        <v/>
      </c>
      <c r="T144" s="265">
        <f>IF(L144='[3]11 FORMULAS'!$Q$5,T143-(T143*S144),T143)</f>
        <v>0.14399999999999999</v>
      </c>
      <c r="U144" s="469">
        <f>IF(L144='[3]11 FORMULAS'!$Q$6,U143-(U143*S144),U143)</f>
        <v>0.4</v>
      </c>
      <c r="V144" s="851"/>
      <c r="W144" s="844"/>
    </row>
    <row r="145" spans="1:23" ht="262.2" x14ac:dyDescent="0.3">
      <c r="A145" s="827" t="str">
        <f>'4 MAPA CALOR INHERENTE'!A30</f>
        <v>R5GT</v>
      </c>
      <c r="B145" s="827" t="str">
        <f>'4 MAPA CALOR INHERENTE'!B30</f>
        <v>Posibilidad de afectación reputacional y económica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determinación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v>
      </c>
      <c r="C145" s="831" cm="1">
        <f t="array" ref="C145">IF(MOD(ROW()-7,6)=0, INDEX('3 PROBABIL E IMPACTO INHERENTE'!$E$7:$E$74, (ROW()-7)/6 + 1), "")</f>
        <v>0.4</v>
      </c>
      <c r="D145" s="834" cm="1">
        <f t="array" ref="D145">IF(MOD(ROW()-7,6)=0, INDEX('3 PROBABIL E IMPACTO INHERENTE'!$M$7:$M$74, (ROW()-7)/6 + 1), "")</f>
        <v>0.4</v>
      </c>
      <c r="E145" s="254">
        <v>1</v>
      </c>
      <c r="F145" s="464" t="s">
        <v>816</v>
      </c>
      <c r="G145" s="363" t="s">
        <v>830</v>
      </c>
      <c r="H145" s="363" t="s">
        <v>831</v>
      </c>
      <c r="I145" s="255" t="str">
        <f t="shared" si="10"/>
        <v>El (la) Director(a) de Tecnologías y Sistemas de la Información  divulga y socializa  durante la vigencia como mínimo una (1) vez al año sobre el proceso de Gestión de Tecnología de Información, Política de Gobierno Digital, Política de Seguridad Digital y Plan Estratégico de Tecnologías - PETIC, a través de la(s) mesa(s) técnica(s) de implementación de la(s) política(s) u otras instancias, y de ser necesario durante la vigencia las sesiones a que haya lugar para la validación y determinación de los recursos requeridos para atender las necesidades a atender por el proceso, las cuales se identifican de manera conjunta con los lideres de procesos. En el evento de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J145" s="366" t="s">
        <v>719</v>
      </c>
      <c r="K145" s="256">
        <v>0.25</v>
      </c>
      <c r="L145" s="256" t="s">
        <v>656</v>
      </c>
      <c r="M145" s="366" t="s">
        <v>713</v>
      </c>
      <c r="N145" s="256">
        <v>0.15</v>
      </c>
      <c r="O145" s="369" t="s">
        <v>703</v>
      </c>
      <c r="P145" s="369" t="s">
        <v>728</v>
      </c>
      <c r="Q145" s="369"/>
      <c r="R145" s="369"/>
      <c r="S145" s="256">
        <f t="shared" si="9"/>
        <v>0.4</v>
      </c>
      <c r="T145" s="256">
        <f>IF(L145='[3]11 FORMULAS'!$Q$5,C145-(C145*S145),C145)</f>
        <v>0.24</v>
      </c>
      <c r="U145" s="465">
        <f>IF(L145='[3]11 FORMULAS'!$Q$6,D145-(D145*S145),D145)</f>
        <v>0.4</v>
      </c>
      <c r="V145" s="848">
        <f t="shared" ref="V145:W145" si="14">+IF(T150="","",T150)</f>
        <v>1.8662399999999996E-2</v>
      </c>
      <c r="W145" s="841">
        <f t="shared" si="14"/>
        <v>0.4</v>
      </c>
    </row>
    <row r="146" spans="1:23" ht="179.4" x14ac:dyDescent="0.3">
      <c r="A146" s="828"/>
      <c r="B146" s="828"/>
      <c r="C146" s="832"/>
      <c r="D146" s="835"/>
      <c r="E146" s="260">
        <v>2</v>
      </c>
      <c r="F146" s="466" t="s">
        <v>832</v>
      </c>
      <c r="G146" s="364" t="s">
        <v>833</v>
      </c>
      <c r="H146" s="364" t="s">
        <v>834</v>
      </c>
      <c r="I146" s="261" t="str">
        <f t="shared" si="10"/>
        <v>El (la) Director(a) de Tecnologías y Sistemas de la Información  gestiona  cada vez que sea necesario a través de acciones de uso y apropiación y de la política de gestión de conocimiento e innovación, con otras entidades, academia y proveedores, actividades que permitan conocer y/ o estar informado del avance de nuevas tendencias tecnológicas aplicables al proceso de gestión de tecnologías de información. En caso de no ejecutarse el control, se adelantará al interior de la Dirección la exploración y/o consulta respectiva con el fin de conocer las nuevas tendencias aplicables al proceso. Como evidencia de la ejecución del control se contará con las presentaciones y/o documentos en los que se consignan los avances mencionados, junto al listado de Asistencia que genera la herramienta TEAMS. El cargue de las evidencias se hará trimestralmente.</v>
      </c>
      <c r="J146" s="367" t="s">
        <v>719</v>
      </c>
      <c r="K146" s="262">
        <v>0.25</v>
      </c>
      <c r="L146" s="262" t="s">
        <v>656</v>
      </c>
      <c r="M146" s="367" t="s">
        <v>713</v>
      </c>
      <c r="N146" s="262">
        <v>0.15</v>
      </c>
      <c r="O146" s="370" t="s">
        <v>703</v>
      </c>
      <c r="P146" s="370" t="s">
        <v>724</v>
      </c>
      <c r="Q146" s="370"/>
      <c r="R146" s="370"/>
      <c r="S146" s="262">
        <f t="shared" si="9"/>
        <v>0.4</v>
      </c>
      <c r="T146" s="262">
        <f>IF(L146='[3]11 FORMULAS'!$Q$5,T145-(T145*S146),T145)</f>
        <v>0.14399999999999999</v>
      </c>
      <c r="U146" s="467">
        <f>IF(L146='[3]11 FORMULAS'!$Q$6,U145-(U145*S146),U145)</f>
        <v>0.4</v>
      </c>
      <c r="V146" s="849"/>
      <c r="W146" s="842"/>
    </row>
    <row r="147" spans="1:23" ht="138" x14ac:dyDescent="0.3">
      <c r="A147" s="828"/>
      <c r="B147" s="828"/>
      <c r="C147" s="832"/>
      <c r="D147" s="835"/>
      <c r="E147" s="260">
        <v>3</v>
      </c>
      <c r="F147" s="466" t="s">
        <v>832</v>
      </c>
      <c r="G147" s="364" t="s">
        <v>835</v>
      </c>
      <c r="H147" s="364" t="s">
        <v>836</v>
      </c>
      <c r="I147" s="261" t="str">
        <f t="shared" si="10"/>
        <v>El (la) Director(a) de Tecnologías y Sistemas de la Información  socializa  una vez culmina el trimestre, la planificación y seguimiento del Plan Estratégico de Tecnologías de Información - PETI, mediante el reporte en el Comité de Gestión y Desempeño Institucional. En caso de no poder socializar la planificación y el seguimiento se procede con el envió del reporte de avance a los integrantes del Comité de Gestión y Desempeño Institucional. Como evidencia queda el Acta del Comité de Gestión y Desempeño Institucional o el memorando radicado por ORFEO mes vencido. El cargue de las evidencias se hará trimestralmente.</v>
      </c>
      <c r="J147" s="367" t="s">
        <v>719</v>
      </c>
      <c r="K147" s="262">
        <v>0.25</v>
      </c>
      <c r="L147" s="262" t="s">
        <v>656</v>
      </c>
      <c r="M147" s="367" t="s">
        <v>713</v>
      </c>
      <c r="N147" s="262">
        <v>0.15</v>
      </c>
      <c r="O147" s="370" t="s">
        <v>703</v>
      </c>
      <c r="P147" s="370" t="s">
        <v>714</v>
      </c>
      <c r="Q147" s="370"/>
      <c r="R147" s="370"/>
      <c r="S147" s="262">
        <f t="shared" si="9"/>
        <v>0.4</v>
      </c>
      <c r="T147" s="262">
        <f>IF(L147='[3]11 FORMULAS'!$Q$5,T146-(T146*S147),T146)</f>
        <v>8.6399999999999991E-2</v>
      </c>
      <c r="U147" s="467">
        <f>IF(L147='[3]11 FORMULAS'!$Q$6,U146-(U146*S147),U146)</f>
        <v>0.4</v>
      </c>
      <c r="V147" s="849"/>
      <c r="W147" s="842"/>
    </row>
    <row r="148" spans="1:23" ht="124.2" x14ac:dyDescent="0.3">
      <c r="A148" s="829"/>
      <c r="B148" s="829"/>
      <c r="C148" s="832"/>
      <c r="D148" s="835"/>
      <c r="E148" s="453">
        <v>4</v>
      </c>
      <c r="F148" s="466" t="s">
        <v>816</v>
      </c>
      <c r="G148" s="364" t="s">
        <v>817</v>
      </c>
      <c r="H148" s="364" t="s">
        <v>818</v>
      </c>
      <c r="I148" s="261" t="str">
        <f t="shared" si="10"/>
        <v>El (la) Director(a) de Tecnologías y Sistemas de la Información  valida  cada vez que sea necesario con el líder del proceso o profesional responsable que demanda el bien y/o servicio a adquirir que lo consignado en la ficha técnica corresponde a la necesidad a suplir. En el evento de no contar con la ficha técnica o que el contenido de la misma no se ajuste a la necesidad, se solicita elaboración y/o ajuste a la misma. Como evidencia de la ejecución del control se contará con la ficha técnica aprobada o comunicación de solicitud de elaboración y/o ajuste. El cargue de las evidencias se hará trimestralmente.</v>
      </c>
      <c r="J148" s="367" t="s">
        <v>719</v>
      </c>
      <c r="K148" s="262">
        <v>0.25</v>
      </c>
      <c r="L148" s="262" t="s">
        <v>656</v>
      </c>
      <c r="M148" s="367" t="s">
        <v>713</v>
      </c>
      <c r="N148" s="262">
        <v>0.15</v>
      </c>
      <c r="O148" s="370" t="s">
        <v>703</v>
      </c>
      <c r="P148" s="370" t="s">
        <v>724</v>
      </c>
      <c r="Q148" s="370"/>
      <c r="R148" s="370"/>
      <c r="S148" s="262">
        <f t="shared" si="9"/>
        <v>0.4</v>
      </c>
      <c r="T148" s="262">
        <f>IF(L148='[3]11 FORMULAS'!$Q$5,T147-(T147*S148),T147)</f>
        <v>5.183999999999999E-2</v>
      </c>
      <c r="U148" s="467">
        <f>IF(L148='[3]11 FORMULAS'!$Q$6,U147-(U147*S148),U147)</f>
        <v>0.4</v>
      </c>
      <c r="V148" s="850"/>
      <c r="W148" s="843"/>
    </row>
    <row r="149" spans="1:23" ht="165.6" x14ac:dyDescent="0.3">
      <c r="A149" s="829"/>
      <c r="B149" s="829"/>
      <c r="C149" s="832"/>
      <c r="D149" s="835"/>
      <c r="E149" s="453">
        <v>5</v>
      </c>
      <c r="F149" s="466" t="s">
        <v>837</v>
      </c>
      <c r="G149" s="364" t="s">
        <v>838</v>
      </c>
      <c r="H149" s="364" t="s">
        <v>839</v>
      </c>
      <c r="I149" s="261" t="str">
        <f t="shared" si="10"/>
        <v>El profesional asignado por el (la) Director(a) de Tecnologías y Sistema de la Información  determina  cada vez que sea necesario las expectativas y necesidades de los funcionarios y los contratistas a fin de estructurar y ejecutar (planificar, ejecutar y realizar seguimiento) el Plan de Uso y Apropiación de los servicios tecnológicos. En caso de no contarse con la identificación de las expectativas y necesidades, se tomará como fuente los requerimientos, incidentes y/o problemas registrados en la mesa de servicios. Como evidencia se cuenta con la encuesta de identificación de expectativas y necesidades de los funcionarios y los contratistas en relación con acciones de uso y apropiación de los servicios tecnológicos. El cargue de las evidencias se hará trimestralmente.</v>
      </c>
      <c r="J149" s="367" t="s">
        <v>719</v>
      </c>
      <c r="K149" s="262">
        <v>0.25</v>
      </c>
      <c r="L149" s="262" t="s">
        <v>656</v>
      </c>
      <c r="M149" s="367" t="s">
        <v>713</v>
      </c>
      <c r="N149" s="262">
        <v>0.15</v>
      </c>
      <c r="O149" s="370" t="s">
        <v>703</v>
      </c>
      <c r="P149" s="370" t="s">
        <v>724</v>
      </c>
      <c r="Q149" s="370"/>
      <c r="R149" s="370"/>
      <c r="S149" s="262">
        <f t="shared" si="9"/>
        <v>0.4</v>
      </c>
      <c r="T149" s="262">
        <f>IF(L149='[3]11 FORMULAS'!$Q$5,T148-(T148*S149),T148)</f>
        <v>3.1103999999999993E-2</v>
      </c>
      <c r="U149" s="467">
        <f>IF(L149='[3]11 FORMULAS'!$Q$6,U148-(U148*S149),U148)</f>
        <v>0.4</v>
      </c>
      <c r="V149" s="850"/>
      <c r="W149" s="843"/>
    </row>
    <row r="150" spans="1:23" ht="124.8" thickBot="1" x14ac:dyDescent="0.35">
      <c r="A150" s="830"/>
      <c r="B150" s="830"/>
      <c r="C150" s="833"/>
      <c r="D150" s="836"/>
      <c r="E150" s="263">
        <v>6</v>
      </c>
      <c r="F150" s="468" t="s">
        <v>837</v>
      </c>
      <c r="G150" s="365" t="s">
        <v>840</v>
      </c>
      <c r="H150" s="365" t="s">
        <v>841</v>
      </c>
      <c r="I150" s="264" t="str">
        <f t="shared" si="10"/>
        <v>El profesional asignado por el (la) Director(a) de Tecnologías y Sistema de la Información  evalúa  (planificación, ejecución y análisis) respecto de la ejecución de cada una las acciones consignadas en el plan de uso y apropiación de los servicios tecnológicos cada vez que sea necesario. En caso de no contarse con la evaluación por cada acción, se adelantarán sesiones de trabajo con los participantes en las diferentes acciones. Como evidencia se cuenta con los avances del Plan de uso y apropiación. El cargue de las evidencias se hará trimestralmente.</v>
      </c>
      <c r="J150" s="368" t="s">
        <v>719</v>
      </c>
      <c r="K150" s="265">
        <v>0.25</v>
      </c>
      <c r="L150" s="265" t="s">
        <v>656</v>
      </c>
      <c r="M150" s="368" t="s">
        <v>713</v>
      </c>
      <c r="N150" s="265">
        <v>0.15</v>
      </c>
      <c r="O150" s="371" t="s">
        <v>703</v>
      </c>
      <c r="P150" s="371" t="s">
        <v>724</v>
      </c>
      <c r="Q150" s="371"/>
      <c r="R150" s="371"/>
      <c r="S150" s="265">
        <f t="shared" si="9"/>
        <v>0.4</v>
      </c>
      <c r="T150" s="265">
        <f>IF(L150='[3]11 FORMULAS'!$Q$5,T149-(T149*S150),T149)</f>
        <v>1.8662399999999996E-2</v>
      </c>
      <c r="U150" s="469">
        <f>IF(L150='[3]11 FORMULAS'!$Q$6,U149-(U149*S150),U149)</f>
        <v>0.4</v>
      </c>
      <c r="V150" s="851"/>
      <c r="W150" s="844"/>
    </row>
    <row r="151" spans="1:23" ht="14.25" customHeight="1" x14ac:dyDescent="0.3">
      <c r="A151" s="827" t="str">
        <f>'4 MAPA CALOR INHERENTE'!A31</f>
        <v>R6GT</v>
      </c>
      <c r="B151" s="827" t="str">
        <f>'4 MAPA CALOR INHERENTE'!B31</f>
        <v>Posibilidad de afectación reputacional y económica por Incumplimiento normativo, rezago en la trasformación digital de la entidad, o posible incumplimiento del plan de seguridad de la información que se implementa cada año en la entidad (Baja implementación de los controles del Anexo A de la norma ISO 27001), o perdida de información o aumento en la probabilidad de ataques cibernéticos debido a la indisponibilidad del talento humano y/o insuficiente asignación de recursos presupuestales, o insuficiente divulgación y socialización de la Política de Gobierno Digital y la Política de Seguridad Digital, o indisponibilidad o falta de seguimiento para la implementación de las políticas al interior del proceso</v>
      </c>
      <c r="C151" s="831" cm="1">
        <f t="array" ref="C151">IF(MOD(ROW()-7,6)=0, INDEX('3 PROBABIL E IMPACTO INHERENTE'!$E$7:$E$74, (ROW()-7)/6 + 1), "")</f>
        <v>0.4</v>
      </c>
      <c r="D151" s="834" cm="1">
        <f t="array" ref="D151">IF(MOD(ROW()-7,6)=0, INDEX('3 PROBABIL E IMPACTO INHERENTE'!$M$7:$M$74, (ROW()-7)/6 + 1), "")</f>
        <v>0.4</v>
      </c>
      <c r="E151" s="254">
        <v>1</v>
      </c>
      <c r="F151" s="464" t="s">
        <v>842</v>
      </c>
      <c r="G151" s="363" t="s">
        <v>830</v>
      </c>
      <c r="H151" s="363" t="s">
        <v>843</v>
      </c>
      <c r="I151" s="255" t="str">
        <f t="shared" si="10"/>
        <v>El (la) Director(a) de Tecnologías y Sistemas de la Información   divulga y socializa   durante la vigencia como mínimo una (1) vez al año la sesión del proceso de Gestión de Tecnología de Información, Política de Gobierno Digital, Política de Seguridad Digital y Plan Estratégico de Tecnologías - PETIC, y durante la vigencia las sesiones necesarias para la validación y determinación de los recursos requeridos para atender las necesidades a atender por el proceso, las cuales se identifican de manera conjunta con los lideres de procesos. En el evento que no contar con la asistencia de alguno de los lideres de procesos, se generaran las comunicaciones a que haya lugar para socializar la información y/o la identificación de necesidades. Como evidencia de la ejecución del control se contará con comunicación de invitación a la sesión de divulgación y socialización, acta de dicha sesión y de las que se lleven a cabo para la validación y determinación de los recursos requeridos para atender las necesidades o las comunicaciones a que haya lugar para conocer las necesidades de los procesos. El cargue de las evidencias se hará trimestralmente.</v>
      </c>
      <c r="J151" s="366" t="s">
        <v>743</v>
      </c>
      <c r="K151" s="256">
        <v>0.15</v>
      </c>
      <c r="L151" s="256" t="s">
        <v>656</v>
      </c>
      <c r="M151" s="366" t="s">
        <v>713</v>
      </c>
      <c r="N151" s="256">
        <v>0.15</v>
      </c>
      <c r="O151" s="369" t="s">
        <v>703</v>
      </c>
      <c r="P151" s="369" t="s">
        <v>728</v>
      </c>
      <c r="Q151" s="369"/>
      <c r="R151" s="369"/>
      <c r="S151" s="256">
        <f t="shared" si="9"/>
        <v>0.3</v>
      </c>
      <c r="T151" s="256">
        <f>IF(L151='[3]11 FORMULAS'!$Q$5,C151-(C151*S151),C151)</f>
        <v>0.28000000000000003</v>
      </c>
      <c r="U151" s="465">
        <f>IF(L151='[3]11 FORMULAS'!$Q$6,D151-(D151*S151),D151)</f>
        <v>0.4</v>
      </c>
      <c r="V151" s="848">
        <f t="shared" ref="V151:W151" si="15">+IF(T156="","",T156)</f>
        <v>0.28000000000000003</v>
      </c>
      <c r="W151" s="841">
        <f t="shared" si="15"/>
        <v>0.4</v>
      </c>
    </row>
    <row r="152" spans="1:23" x14ac:dyDescent="0.3">
      <c r="A152" s="828"/>
      <c r="B152" s="828"/>
      <c r="C152" s="832"/>
      <c r="D152" s="835"/>
      <c r="E152" s="260">
        <v>2</v>
      </c>
      <c r="F152" s="466"/>
      <c r="G152" s="364"/>
      <c r="H152" s="364"/>
      <c r="I152" s="261" t="str">
        <f t="shared" si="10"/>
        <v xml:space="preserve">  </v>
      </c>
      <c r="J152" s="367"/>
      <c r="K152" s="262" t="s">
        <v>725</v>
      </c>
      <c r="L152" s="262" t="s">
        <v>725</v>
      </c>
      <c r="M152" s="367"/>
      <c r="N152" s="262" t="s">
        <v>725</v>
      </c>
      <c r="O152" s="370"/>
      <c r="P152" s="370"/>
      <c r="Q152" s="370"/>
      <c r="R152" s="370"/>
      <c r="S152" s="262" t="str">
        <f t="shared" si="9"/>
        <v/>
      </c>
      <c r="T152" s="262">
        <f>IF(L152='[3]11 FORMULAS'!$Q$5,T151-(T151*S152),T151)</f>
        <v>0.28000000000000003</v>
      </c>
      <c r="U152" s="467">
        <f>IF(L152='[3]11 FORMULAS'!$Q$6,U151-(U151*S152),U151)</f>
        <v>0.4</v>
      </c>
      <c r="V152" s="849"/>
      <c r="W152" s="842"/>
    </row>
    <row r="153" spans="1:23" x14ac:dyDescent="0.3">
      <c r="A153" s="828"/>
      <c r="B153" s="828"/>
      <c r="C153" s="832"/>
      <c r="D153" s="835"/>
      <c r="E153" s="260">
        <v>3</v>
      </c>
      <c r="F153" s="466"/>
      <c r="G153" s="364"/>
      <c r="H153" s="364"/>
      <c r="I153" s="261" t="str">
        <f t="shared" si="10"/>
        <v xml:space="preserve">  </v>
      </c>
      <c r="J153" s="367"/>
      <c r="K153" s="262" t="s">
        <v>725</v>
      </c>
      <c r="L153" s="262" t="s">
        <v>725</v>
      </c>
      <c r="M153" s="367"/>
      <c r="N153" s="262" t="s">
        <v>725</v>
      </c>
      <c r="O153" s="370"/>
      <c r="P153" s="370"/>
      <c r="Q153" s="370"/>
      <c r="R153" s="370"/>
      <c r="S153" s="262" t="str">
        <f t="shared" ref="S153:S216" si="16">+IFERROR(K153+N153,"")</f>
        <v/>
      </c>
      <c r="T153" s="262">
        <f>IF(L153='[3]11 FORMULAS'!$Q$5,T152-(T152*S153),T152)</f>
        <v>0.28000000000000003</v>
      </c>
      <c r="U153" s="467">
        <f>IF(L153='[3]11 FORMULAS'!$Q$6,U152-(U152*S153),U152)</f>
        <v>0.4</v>
      </c>
      <c r="V153" s="849"/>
      <c r="W153" s="842"/>
    </row>
    <row r="154" spans="1:23" x14ac:dyDescent="0.3">
      <c r="A154" s="829"/>
      <c r="B154" s="829"/>
      <c r="C154" s="832"/>
      <c r="D154" s="835"/>
      <c r="E154" s="453">
        <v>4</v>
      </c>
      <c r="F154" s="466"/>
      <c r="G154" s="364"/>
      <c r="H154" s="364"/>
      <c r="I154" s="261" t="str">
        <f t="shared" si="10"/>
        <v xml:space="preserve">  </v>
      </c>
      <c r="J154" s="367"/>
      <c r="K154" s="262"/>
      <c r="L154" s="262"/>
      <c r="M154" s="367"/>
      <c r="N154" s="262"/>
      <c r="O154" s="370"/>
      <c r="P154" s="370"/>
      <c r="Q154" s="370"/>
      <c r="R154" s="370"/>
      <c r="S154" s="262">
        <f t="shared" si="16"/>
        <v>0</v>
      </c>
      <c r="T154" s="262">
        <f>IF(L154='[3]11 FORMULAS'!$Q$5,T153-(T153*S154),T153)</f>
        <v>0.28000000000000003</v>
      </c>
      <c r="U154" s="467">
        <f>IF(L154='[3]11 FORMULAS'!$Q$6,U153-(U153*S154),U153)</f>
        <v>0.4</v>
      </c>
      <c r="V154" s="850"/>
      <c r="W154" s="843"/>
    </row>
    <row r="155" spans="1:23" x14ac:dyDescent="0.3">
      <c r="A155" s="829"/>
      <c r="B155" s="829"/>
      <c r="C155" s="832"/>
      <c r="D155" s="835"/>
      <c r="E155" s="453">
        <v>5</v>
      </c>
      <c r="F155" s="466"/>
      <c r="G155" s="364"/>
      <c r="H155" s="364"/>
      <c r="I155" s="261" t="str">
        <f t="shared" si="10"/>
        <v xml:space="preserve">  </v>
      </c>
      <c r="J155" s="367"/>
      <c r="K155" s="262"/>
      <c r="L155" s="262"/>
      <c r="M155" s="367"/>
      <c r="N155" s="262"/>
      <c r="O155" s="370"/>
      <c r="P155" s="370"/>
      <c r="Q155" s="370"/>
      <c r="R155" s="370"/>
      <c r="S155" s="262">
        <f t="shared" si="16"/>
        <v>0</v>
      </c>
      <c r="T155" s="262">
        <f>IF(L155='[3]11 FORMULAS'!$Q$5,T154-(T154*S155),T154)</f>
        <v>0.28000000000000003</v>
      </c>
      <c r="U155" s="467">
        <f>IF(L155='[3]11 FORMULAS'!$Q$6,U154-(U154*S155),U154)</f>
        <v>0.4</v>
      </c>
      <c r="V155" s="850"/>
      <c r="W155" s="843"/>
    </row>
    <row r="156" spans="1:23" ht="14.4" thickBot="1" x14ac:dyDescent="0.35">
      <c r="A156" s="830"/>
      <c r="B156" s="830"/>
      <c r="C156" s="833"/>
      <c r="D156" s="836"/>
      <c r="E156" s="263">
        <v>6</v>
      </c>
      <c r="F156" s="468"/>
      <c r="G156" s="365"/>
      <c r="H156" s="365"/>
      <c r="I156" s="264" t="str">
        <f t="shared" ref="I156:I219" si="17">+CONCATENATE(F156," ",G156," ",H156)</f>
        <v xml:space="preserve">  </v>
      </c>
      <c r="J156" s="368"/>
      <c r="K156" s="265" t="s">
        <v>725</v>
      </c>
      <c r="L156" s="265" t="s">
        <v>725</v>
      </c>
      <c r="M156" s="368"/>
      <c r="N156" s="265" t="s">
        <v>725</v>
      </c>
      <c r="O156" s="371"/>
      <c r="P156" s="371"/>
      <c r="Q156" s="371"/>
      <c r="R156" s="371"/>
      <c r="S156" s="265" t="str">
        <f t="shared" si="16"/>
        <v/>
      </c>
      <c r="T156" s="265">
        <f>IF(L156='[3]11 FORMULAS'!$Q$5,T155-(T155*S156),T155)</f>
        <v>0.28000000000000003</v>
      </c>
      <c r="U156" s="469">
        <f>IF(L156='[3]11 FORMULAS'!$Q$6,U155-(U155*S156),U155)</f>
        <v>0.4</v>
      </c>
      <c r="V156" s="851"/>
      <c r="W156" s="844"/>
    </row>
    <row r="157" spans="1:23" ht="165.6" x14ac:dyDescent="0.3">
      <c r="A157" s="827" t="str">
        <f>'4 MAPA CALOR INHERENTE'!A32</f>
        <v>R7GT</v>
      </c>
      <c r="B157" s="827" t="str">
        <f>'4 MAPA CALOR INHERENTE'!B32</f>
        <v>Posibilidad de afectación económica por Incremento de costos en la implementación de una solución tecnológica o inconvenientes de interoperabilidad entre soluciones debido a que la solución tecnológica de apoyo a la gestión del proceso no esta implementado acorde a las necesidades del mismo en razón a falencias en la relación que debe existir entre el alcance del solución y la necesidad a cubrir o demora en la implementación del mismo o desconocimiento y/o falta de apropiación de tendencias tecnológicas</v>
      </c>
      <c r="C157" s="831" cm="1">
        <f t="array" ref="C157">IF(MOD(ROW()-7,6)=0, INDEX('3 PROBABIL E IMPACTO INHERENTE'!$E$7:$E$74, (ROW()-7)/6 + 1), "")</f>
        <v>0.4</v>
      </c>
      <c r="D157" s="834" cm="1">
        <f t="array" ref="D157">IF(MOD(ROW()-7,6)=0, INDEX('3 PROBABIL E IMPACTO INHERENTE'!$M$7:$M$74, (ROW()-7)/6 + 1), "")</f>
        <v>0.4</v>
      </c>
      <c r="E157" s="254">
        <v>1</v>
      </c>
      <c r="F157" s="464" t="s">
        <v>832</v>
      </c>
      <c r="G157" s="363" t="s">
        <v>844</v>
      </c>
      <c r="H157" s="363" t="s">
        <v>845</v>
      </c>
      <c r="I157" s="255" t="str">
        <f t="shared" si="17"/>
        <v>El (la) Director(a) de Tecnologías y Sistemas de la Información   convoca y lidera   cada vez que se requiera, la ejecución de las sesiones que se establezcan de manera conjunta para estructurar y validar que el diseño, desarrollo y puesta en operación de la solución tecnológica cumpla con las necesidades identificadas por los lideres de procesos. En el evento de no contar con la asistencia alguno de los lideres de procesos, se generarán las comunicaciones a que haya lugar para socializar la información. Como evidencia de la ejecución del control se contará con comunicación de invitación a la sesión de validación, acta de dicha sesión y de las que se lleven a cabo junto a la lista de asistencia que genera la Herramienta TEAMS. El cargue de las evidencias se hará trimestralmente.</v>
      </c>
      <c r="J157" s="366" t="s">
        <v>719</v>
      </c>
      <c r="K157" s="256">
        <v>0.25</v>
      </c>
      <c r="L157" s="256" t="s">
        <v>656</v>
      </c>
      <c r="M157" s="366" t="s">
        <v>713</v>
      </c>
      <c r="N157" s="256">
        <v>0.15</v>
      </c>
      <c r="O157" s="369" t="s">
        <v>703</v>
      </c>
      <c r="P157" s="369" t="s">
        <v>724</v>
      </c>
      <c r="Q157" s="369"/>
      <c r="R157" s="369"/>
      <c r="S157" s="256">
        <f t="shared" si="16"/>
        <v>0.4</v>
      </c>
      <c r="T157" s="256">
        <f>IF(L157='[3]11 FORMULAS'!$Q$5,C157-(C157*S157),C157)</f>
        <v>0.24</v>
      </c>
      <c r="U157" s="465">
        <f>IF(L157='[3]11 FORMULAS'!$Q$6,D157-(D157*S157),D157)</f>
        <v>0.4</v>
      </c>
      <c r="V157" s="848">
        <f t="shared" ref="V157:W157" si="18">+IF(T162="","",T162)</f>
        <v>0.24</v>
      </c>
      <c r="W157" s="841">
        <f t="shared" si="18"/>
        <v>0.4</v>
      </c>
    </row>
    <row r="158" spans="1:23" x14ac:dyDescent="0.3">
      <c r="A158" s="828"/>
      <c r="B158" s="828"/>
      <c r="C158" s="832"/>
      <c r="D158" s="835"/>
      <c r="E158" s="260">
        <v>2</v>
      </c>
      <c r="F158" s="466"/>
      <c r="G158" s="364"/>
      <c r="H158" s="364"/>
      <c r="I158" s="261" t="str">
        <f t="shared" si="17"/>
        <v xml:space="preserve">  </v>
      </c>
      <c r="J158" s="367"/>
      <c r="K158" s="262" t="s">
        <v>725</v>
      </c>
      <c r="L158" s="262" t="s">
        <v>725</v>
      </c>
      <c r="M158" s="367"/>
      <c r="N158" s="262" t="s">
        <v>725</v>
      </c>
      <c r="O158" s="370"/>
      <c r="P158" s="370"/>
      <c r="Q158" s="370"/>
      <c r="R158" s="370"/>
      <c r="S158" s="262" t="str">
        <f t="shared" si="16"/>
        <v/>
      </c>
      <c r="T158" s="262">
        <f>IF(L158='[3]11 FORMULAS'!$Q$5,T157-(T157*S158),T157)</f>
        <v>0.24</v>
      </c>
      <c r="U158" s="467">
        <f>IF(L158='[3]11 FORMULAS'!$Q$6,U157-(U157*S158),U157)</f>
        <v>0.4</v>
      </c>
      <c r="V158" s="849"/>
      <c r="W158" s="842"/>
    </row>
    <row r="159" spans="1:23" ht="14.25" customHeight="1" x14ac:dyDescent="0.3">
      <c r="A159" s="828"/>
      <c r="B159" s="828"/>
      <c r="C159" s="832"/>
      <c r="D159" s="835"/>
      <c r="E159" s="260">
        <v>3</v>
      </c>
      <c r="F159" s="466"/>
      <c r="G159" s="364"/>
      <c r="H159" s="364"/>
      <c r="I159" s="261" t="str">
        <f t="shared" si="17"/>
        <v xml:space="preserve">  </v>
      </c>
      <c r="J159" s="367"/>
      <c r="K159" s="262" t="s">
        <v>725</v>
      </c>
      <c r="L159" s="262" t="s">
        <v>725</v>
      </c>
      <c r="M159" s="367"/>
      <c r="N159" s="262" t="s">
        <v>725</v>
      </c>
      <c r="O159" s="370"/>
      <c r="P159" s="370"/>
      <c r="Q159" s="370"/>
      <c r="R159" s="370"/>
      <c r="S159" s="262" t="str">
        <f t="shared" si="16"/>
        <v/>
      </c>
      <c r="T159" s="262">
        <f>IF(L159='[3]11 FORMULAS'!$Q$5,T158-(T158*S159),T158)</f>
        <v>0.24</v>
      </c>
      <c r="U159" s="467">
        <f>IF(L159='[3]11 FORMULAS'!$Q$6,U158-(U158*S159),U158)</f>
        <v>0.4</v>
      </c>
      <c r="V159" s="849"/>
      <c r="W159" s="842"/>
    </row>
    <row r="160" spans="1:23" ht="14.25" customHeight="1" x14ac:dyDescent="0.3">
      <c r="A160" s="829"/>
      <c r="B160" s="829"/>
      <c r="C160" s="832"/>
      <c r="D160" s="835"/>
      <c r="E160" s="453">
        <v>4</v>
      </c>
      <c r="F160" s="466"/>
      <c r="G160" s="364"/>
      <c r="H160" s="364"/>
      <c r="I160" s="261" t="str">
        <f t="shared" si="17"/>
        <v xml:space="preserve">  </v>
      </c>
      <c r="J160" s="367"/>
      <c r="K160" s="262"/>
      <c r="L160" s="262"/>
      <c r="M160" s="367"/>
      <c r="N160" s="262"/>
      <c r="O160" s="370"/>
      <c r="P160" s="370"/>
      <c r="Q160" s="370"/>
      <c r="R160" s="370"/>
      <c r="S160" s="262">
        <f t="shared" si="16"/>
        <v>0</v>
      </c>
      <c r="T160" s="262">
        <f>IF(L160='[3]11 FORMULAS'!$Q$5,T159-(T159*S160),T159)</f>
        <v>0.24</v>
      </c>
      <c r="U160" s="467">
        <f>IF(L160='[3]11 FORMULAS'!$Q$6,U159-(U159*S160),U159)</f>
        <v>0.4</v>
      </c>
      <c r="V160" s="850"/>
      <c r="W160" s="843"/>
    </row>
    <row r="161" spans="1:23" ht="14.25" customHeight="1" x14ac:dyDescent="0.3">
      <c r="A161" s="829"/>
      <c r="B161" s="829"/>
      <c r="C161" s="832"/>
      <c r="D161" s="835"/>
      <c r="E161" s="453">
        <v>5</v>
      </c>
      <c r="F161" s="466"/>
      <c r="G161" s="364"/>
      <c r="H161" s="364"/>
      <c r="I161" s="261" t="str">
        <f t="shared" si="17"/>
        <v xml:space="preserve">  </v>
      </c>
      <c r="J161" s="367"/>
      <c r="K161" s="262"/>
      <c r="L161" s="262"/>
      <c r="M161" s="367"/>
      <c r="N161" s="262"/>
      <c r="O161" s="370"/>
      <c r="P161" s="370"/>
      <c r="Q161" s="370"/>
      <c r="R161" s="370"/>
      <c r="S161" s="262">
        <f t="shared" si="16"/>
        <v>0</v>
      </c>
      <c r="T161" s="262">
        <f>IF(L161='[3]11 FORMULAS'!$Q$5,T160-(T160*S161),T160)</f>
        <v>0.24</v>
      </c>
      <c r="U161" s="467">
        <f>IF(L161='[3]11 FORMULAS'!$Q$6,U160-(U160*S161),U160)</f>
        <v>0.4</v>
      </c>
      <c r="V161" s="850"/>
      <c r="W161" s="843"/>
    </row>
    <row r="162" spans="1:23" ht="14.4" thickBot="1" x14ac:dyDescent="0.35">
      <c r="A162" s="830"/>
      <c r="B162" s="830"/>
      <c r="C162" s="833"/>
      <c r="D162" s="836"/>
      <c r="E162" s="263">
        <v>6</v>
      </c>
      <c r="F162" s="468"/>
      <c r="G162" s="365"/>
      <c r="H162" s="365"/>
      <c r="I162" s="264" t="str">
        <f t="shared" si="17"/>
        <v xml:space="preserve">  </v>
      </c>
      <c r="J162" s="368"/>
      <c r="K162" s="265" t="s">
        <v>725</v>
      </c>
      <c r="L162" s="265" t="s">
        <v>725</v>
      </c>
      <c r="M162" s="368"/>
      <c r="N162" s="265" t="s">
        <v>725</v>
      </c>
      <c r="O162" s="371"/>
      <c r="P162" s="371"/>
      <c r="Q162" s="371"/>
      <c r="R162" s="371"/>
      <c r="S162" s="265" t="str">
        <f t="shared" si="16"/>
        <v/>
      </c>
      <c r="T162" s="265">
        <f>IF(L162='[3]11 FORMULAS'!$Q$5,T161-(T161*S162),T161)</f>
        <v>0.24</v>
      </c>
      <c r="U162" s="469">
        <f>IF(L162='[3]11 FORMULAS'!$Q$6,U161-(U161*S162),U161)</f>
        <v>0.4</v>
      </c>
      <c r="V162" s="851"/>
      <c r="W162" s="844"/>
    </row>
    <row r="163" spans="1:23" ht="124.2" x14ac:dyDescent="0.3">
      <c r="A163" s="827" t="str">
        <f>'4 MAPA CALOR INHERENTE'!A33</f>
        <v>R1GF</v>
      </c>
      <c r="B163" s="827" t="str">
        <f>'4 MAPA CALOR INHERENTE'!B33</f>
        <v>Posibilidad de afectación reputacional por no contar con el fenecimiento de la cuenta en la vigencia  debido a la identificación, clasificación y registro de información contable en rubros y cuantías que no correspondan</v>
      </c>
      <c r="C163" s="831" cm="1">
        <f t="array" ref="C163">IF(MOD(ROW()-7,6)=0, INDEX('3 PROBABIL E IMPACTO INHERENTE'!$E$7:$E$74, (ROW()-7)/6 + 1), "")</f>
        <v>0.4</v>
      </c>
      <c r="D163" s="834" cm="1">
        <f t="array" ref="D163">IF(MOD(ROW()-7,6)=0, INDEX('3 PROBABIL E IMPACTO INHERENTE'!$M$7:$M$74, (ROW()-7)/6 + 1), "")</f>
        <v>0.4</v>
      </c>
      <c r="E163" s="254">
        <v>1</v>
      </c>
      <c r="F163" s="464" t="s">
        <v>846</v>
      </c>
      <c r="G163" s="363" t="s">
        <v>847</v>
      </c>
      <c r="H163" s="363" t="s">
        <v>848</v>
      </c>
      <c r="I163" s="255" t="str">
        <f t="shared" si="17"/>
        <v>El funcionario encargado del área contable de la Dirección Financiera  concilia  mensualmente, la información contenida en el aplicativo contable de la entidad frente a los reportes generados por los aplicativos que alimentan por interfaz la contabilidad, para validar la conciliación de las cifras. Para los casos en los cuales se evidencien diferencias en la conciliación, se elaborará un comprobante de contabilidad de ajuste. De esta manera como evidencia se suministrarán las conciliaciones y libros auxiliares realizadas en el mes. El cargue de las evidencias se hará trimestralmente.</v>
      </c>
      <c r="J163" s="366" t="s">
        <v>719</v>
      </c>
      <c r="K163" s="256">
        <v>0.25</v>
      </c>
      <c r="L163" s="256" t="s">
        <v>656</v>
      </c>
      <c r="M163" s="366" t="s">
        <v>713</v>
      </c>
      <c r="N163" s="256">
        <v>0.15</v>
      </c>
      <c r="O163" s="369" t="s">
        <v>703</v>
      </c>
      <c r="P163" s="369" t="s">
        <v>720</v>
      </c>
      <c r="Q163" s="369"/>
      <c r="R163" s="369"/>
      <c r="S163" s="256">
        <f t="shared" si="16"/>
        <v>0.4</v>
      </c>
      <c r="T163" s="256">
        <f>IF(L163='[3]11 FORMULAS'!$Q$5,C163-(C163*S163),C163)</f>
        <v>0.24</v>
      </c>
      <c r="U163" s="465">
        <f>IF(L163='[3]11 FORMULAS'!$Q$6,D163-(D163*S163),D163)</f>
        <v>0.4</v>
      </c>
      <c r="V163" s="848">
        <f t="shared" ref="V163:W163" si="19">+IF(T168="","",T168)</f>
        <v>0.16799999999999998</v>
      </c>
      <c r="W163" s="841">
        <f t="shared" si="19"/>
        <v>0.4</v>
      </c>
    </row>
    <row r="164" spans="1:23" ht="124.2" x14ac:dyDescent="0.3">
      <c r="A164" s="828"/>
      <c r="B164" s="828"/>
      <c r="C164" s="832"/>
      <c r="D164" s="835"/>
      <c r="E164" s="260">
        <v>2</v>
      </c>
      <c r="F164" s="466" t="s">
        <v>846</v>
      </c>
      <c r="G164" s="364" t="s">
        <v>849</v>
      </c>
      <c r="H164" s="364" t="s">
        <v>850</v>
      </c>
      <c r="I164" s="261" t="str">
        <f t="shared" si="17"/>
        <v>El funcionario encargado del área contable de la Dirección Financiera  circulariza  de manera mensual, la información que remiten las áreas, como resultado de la circularización de la información registrada contablemente de forma manual, permitiendo así realizar la conciliación de las cifras. En caso de que no se reciba la información se procede con la notificación vía correo electrónico a los directivos encargados. De esta manera queda como evidencia las circularizaciones y  los correos enviados en caso de no recibir respuesta. El cargue de las evidencias se hará trimestralmente.</v>
      </c>
      <c r="J164" s="367" t="s">
        <v>743</v>
      </c>
      <c r="K164" s="262">
        <v>0.15</v>
      </c>
      <c r="L164" s="262" t="s">
        <v>656</v>
      </c>
      <c r="M164" s="367" t="s">
        <v>713</v>
      </c>
      <c r="N164" s="262">
        <v>0.15</v>
      </c>
      <c r="O164" s="370" t="s">
        <v>703</v>
      </c>
      <c r="P164" s="370" t="s">
        <v>720</v>
      </c>
      <c r="Q164" s="370"/>
      <c r="R164" s="370"/>
      <c r="S164" s="262">
        <f t="shared" si="16"/>
        <v>0.3</v>
      </c>
      <c r="T164" s="262">
        <f>IF(L164='[3]11 FORMULAS'!$Q$5,T163-(T163*S164),T163)</f>
        <v>0.16799999999999998</v>
      </c>
      <c r="U164" s="467">
        <f>IF(L164='[3]11 FORMULAS'!$Q$6,U163-(U163*S164),U163)</f>
        <v>0.4</v>
      </c>
      <c r="V164" s="849"/>
      <c r="W164" s="842"/>
    </row>
    <row r="165" spans="1:23" x14ac:dyDescent="0.3">
      <c r="A165" s="828"/>
      <c r="B165" s="828"/>
      <c r="C165" s="832"/>
      <c r="D165" s="835"/>
      <c r="E165" s="260">
        <v>3</v>
      </c>
      <c r="F165" s="466"/>
      <c r="G165" s="364"/>
      <c r="H165" s="364"/>
      <c r="I165" s="261" t="str">
        <f t="shared" si="17"/>
        <v xml:space="preserve">  </v>
      </c>
      <c r="J165" s="367"/>
      <c r="K165" s="262"/>
      <c r="L165" s="262"/>
      <c r="M165" s="367"/>
      <c r="N165" s="262"/>
      <c r="O165" s="370"/>
      <c r="P165" s="370"/>
      <c r="Q165" s="370"/>
      <c r="R165" s="370"/>
      <c r="S165" s="262">
        <f t="shared" si="16"/>
        <v>0</v>
      </c>
      <c r="T165" s="262">
        <f>IF(L165='[3]11 FORMULAS'!$Q$5,T164-(T164*S165),T164)</f>
        <v>0.16799999999999998</v>
      </c>
      <c r="U165" s="467">
        <f>IF(L165='[3]11 FORMULAS'!$Q$6,U164-(U164*S165),U164)</f>
        <v>0.4</v>
      </c>
      <c r="V165" s="849"/>
      <c r="W165" s="842"/>
    </row>
    <row r="166" spans="1:23" x14ac:dyDescent="0.3">
      <c r="A166" s="829"/>
      <c r="B166" s="829"/>
      <c r="C166" s="832"/>
      <c r="D166" s="835"/>
      <c r="E166" s="453">
        <v>4</v>
      </c>
      <c r="F166" s="466"/>
      <c r="G166" s="364"/>
      <c r="H166" s="364"/>
      <c r="I166" s="261" t="str">
        <f t="shared" si="17"/>
        <v xml:space="preserve">  </v>
      </c>
      <c r="J166" s="367"/>
      <c r="K166" s="262"/>
      <c r="L166" s="262"/>
      <c r="M166" s="367"/>
      <c r="N166" s="262"/>
      <c r="O166" s="370"/>
      <c r="P166" s="370"/>
      <c r="Q166" s="370"/>
      <c r="R166" s="370"/>
      <c r="S166" s="262">
        <f t="shared" si="16"/>
        <v>0</v>
      </c>
      <c r="T166" s="262">
        <f>IF(L166='[3]11 FORMULAS'!$Q$5,T165-(T165*S166),T165)</f>
        <v>0.16799999999999998</v>
      </c>
      <c r="U166" s="467">
        <f>IF(L166='[3]11 FORMULAS'!$Q$6,U165-(U165*S166),U165)</f>
        <v>0.4</v>
      </c>
      <c r="V166" s="850"/>
      <c r="W166" s="843"/>
    </row>
    <row r="167" spans="1:23" x14ac:dyDescent="0.3">
      <c r="A167" s="829"/>
      <c r="B167" s="829"/>
      <c r="C167" s="832"/>
      <c r="D167" s="835"/>
      <c r="E167" s="453">
        <v>5</v>
      </c>
      <c r="F167" s="466"/>
      <c r="G167" s="364"/>
      <c r="H167" s="364"/>
      <c r="I167" s="261" t="str">
        <f t="shared" si="17"/>
        <v xml:space="preserve">  </v>
      </c>
      <c r="J167" s="367"/>
      <c r="K167" s="262"/>
      <c r="L167" s="262"/>
      <c r="M167" s="367"/>
      <c r="N167" s="262"/>
      <c r="O167" s="370"/>
      <c r="P167" s="370"/>
      <c r="Q167" s="370"/>
      <c r="R167" s="370"/>
      <c r="S167" s="262">
        <f t="shared" si="16"/>
        <v>0</v>
      </c>
      <c r="T167" s="262">
        <f>IF(L167='[3]11 FORMULAS'!$Q$5,T166-(T166*S167),T166)</f>
        <v>0.16799999999999998</v>
      </c>
      <c r="U167" s="467">
        <f>IF(L167='[3]11 FORMULAS'!$Q$6,U166-(U166*S167),U166)</f>
        <v>0.4</v>
      </c>
      <c r="V167" s="850"/>
      <c r="W167" s="843"/>
    </row>
    <row r="168" spans="1:23" ht="14.4" thickBot="1" x14ac:dyDescent="0.35">
      <c r="A168" s="830"/>
      <c r="B168" s="830"/>
      <c r="C168" s="833"/>
      <c r="D168" s="836"/>
      <c r="E168" s="263">
        <v>6</v>
      </c>
      <c r="F168" s="468"/>
      <c r="G168" s="365"/>
      <c r="H168" s="365"/>
      <c r="I168" s="264" t="str">
        <f t="shared" si="17"/>
        <v xml:space="preserve">  </v>
      </c>
      <c r="J168" s="368"/>
      <c r="K168" s="265" t="s">
        <v>725</v>
      </c>
      <c r="L168" s="265" t="s">
        <v>725</v>
      </c>
      <c r="M168" s="368"/>
      <c r="N168" s="265" t="s">
        <v>725</v>
      </c>
      <c r="O168" s="371"/>
      <c r="P168" s="371"/>
      <c r="Q168" s="371"/>
      <c r="R168" s="371"/>
      <c r="S168" s="265" t="str">
        <f t="shared" si="16"/>
        <v/>
      </c>
      <c r="T168" s="265">
        <f>IF(L168='[3]11 FORMULAS'!$Q$5,T167-(T167*S168),T167)</f>
        <v>0.16799999999999998</v>
      </c>
      <c r="U168" s="469">
        <f>IF(L168='[3]11 FORMULAS'!$Q$6,U167-(U167*S168),U167)</f>
        <v>0.4</v>
      </c>
      <c r="V168" s="851"/>
      <c r="W168" s="844"/>
    </row>
    <row r="169" spans="1:23" ht="14.25" customHeight="1" x14ac:dyDescent="0.3">
      <c r="A169" s="827" t="str">
        <f>'4 MAPA CALOR INHERENTE'!A34</f>
        <v>R2GF</v>
      </c>
      <c r="B169" s="827" t="str">
        <f>'4 MAPA CALOR INHERENTE'!B34</f>
        <v>Posibilidad de afectación económica por sanciones o multas de entes de control o demandas de terceros  debido a la realización de pagos indebidos</v>
      </c>
      <c r="C169" s="831" cm="1">
        <f t="array" ref="C169">IF(MOD(ROW()-7,6)=0, INDEX('3 PROBABIL E IMPACTO INHERENTE'!$E$7:$E$74, (ROW()-7)/6 + 1), "")</f>
        <v>0.4</v>
      </c>
      <c r="D169" s="834" cm="1">
        <f t="array" ref="D169">IF(MOD(ROW()-7,6)=0, INDEX('3 PROBABIL E IMPACTO INHERENTE'!$M$7:$M$74, (ROW()-7)/6 + 1), "")</f>
        <v>0.4</v>
      </c>
      <c r="E169" s="254">
        <v>1</v>
      </c>
      <c r="F169" s="464" t="s">
        <v>851</v>
      </c>
      <c r="G169" s="363" t="s">
        <v>852</v>
      </c>
      <c r="H169" s="363" t="s">
        <v>853</v>
      </c>
      <c r="I169" s="255" t="str">
        <f t="shared" si="17"/>
        <v>Las personas designadas por la Dirección Financiera   verifican   el cumplimiento de los requisitos para pago de las cuentas radicadas mensualmente, de los documentos soporte dirigidos a la Dirección Financiera; los cuales son registrados en la "herramienta ofimática control órdenes de pago virtual". La cuenta pasara por revisión contable, registrando esta trazabilidad en el sistema ORFEO y la Herramienta Ofimática. Finalmente se realiza una revisión final por parte de los funcionarios designados por la Dirección verificando el lleno de los requisitos para pago, si en esta o cualquier instancia de la revisión se identifica incumplimiento de los requisitos, la cuenta se devuelve y los motivos se evidenciarán en el ORFEO, Herramienta Ofimática y correo que se le remita al supervisor con copia al contratista. Como evidencia se suministrará la Herramienta Ofimática Control órdenes de pago virtual F-GF-882. El cargue de las evidencias se hará trimestralmente</v>
      </c>
      <c r="J169" s="366" t="s">
        <v>719</v>
      </c>
      <c r="K169" s="256">
        <v>0.25</v>
      </c>
      <c r="L169" s="256" t="s">
        <v>656</v>
      </c>
      <c r="M169" s="366" t="s">
        <v>713</v>
      </c>
      <c r="N169" s="256">
        <v>0.15</v>
      </c>
      <c r="O169" s="369" t="s">
        <v>703</v>
      </c>
      <c r="P169" s="369" t="s">
        <v>720</v>
      </c>
      <c r="Q169" s="369"/>
      <c r="R169" s="369"/>
      <c r="S169" s="256">
        <f t="shared" si="16"/>
        <v>0.4</v>
      </c>
      <c r="T169" s="256">
        <f>IF(L169='[3]11 FORMULAS'!$Q$5,C169-(C169*S169),C169)</f>
        <v>0.24</v>
      </c>
      <c r="U169" s="465">
        <f>IF(L169='[3]11 FORMULAS'!$Q$6,D169-(D169*S169),D169)</f>
        <v>0.4</v>
      </c>
      <c r="V169" s="848">
        <f t="shared" ref="V169:W169" si="20">+IF(T174="","",T174)</f>
        <v>0.24</v>
      </c>
      <c r="W169" s="841">
        <f t="shared" si="20"/>
        <v>0.4</v>
      </c>
    </row>
    <row r="170" spans="1:23" x14ac:dyDescent="0.3">
      <c r="A170" s="828"/>
      <c r="B170" s="828"/>
      <c r="C170" s="832"/>
      <c r="D170" s="835"/>
      <c r="E170" s="260">
        <v>2</v>
      </c>
      <c r="F170" s="466"/>
      <c r="G170" s="364"/>
      <c r="H170" s="364"/>
      <c r="I170" s="261" t="str">
        <f t="shared" si="17"/>
        <v xml:space="preserve">  </v>
      </c>
      <c r="J170" s="367"/>
      <c r="K170" s="262"/>
      <c r="L170" s="262"/>
      <c r="M170" s="367"/>
      <c r="N170" s="262"/>
      <c r="O170" s="370"/>
      <c r="P170" s="370"/>
      <c r="Q170" s="370"/>
      <c r="R170" s="370"/>
      <c r="S170" s="262">
        <f t="shared" si="16"/>
        <v>0</v>
      </c>
      <c r="T170" s="262">
        <f>IF(L170='[3]11 FORMULAS'!$Q$5,T169-(T169*S170),T169)</f>
        <v>0.24</v>
      </c>
      <c r="U170" s="467">
        <f>IF(L170='[3]11 FORMULAS'!$Q$6,U169-(U169*S170),U169)</f>
        <v>0.4</v>
      </c>
      <c r="V170" s="849"/>
      <c r="W170" s="842"/>
    </row>
    <row r="171" spans="1:23" x14ac:dyDescent="0.3">
      <c r="A171" s="828"/>
      <c r="B171" s="828"/>
      <c r="C171" s="832"/>
      <c r="D171" s="835"/>
      <c r="E171" s="260">
        <v>3</v>
      </c>
      <c r="F171" s="466"/>
      <c r="G171" s="364"/>
      <c r="H171" s="364"/>
      <c r="I171" s="261" t="str">
        <f t="shared" si="17"/>
        <v xml:space="preserve">  </v>
      </c>
      <c r="J171" s="367"/>
      <c r="K171" s="262" t="s">
        <v>725</v>
      </c>
      <c r="L171" s="262" t="s">
        <v>725</v>
      </c>
      <c r="M171" s="367"/>
      <c r="N171" s="262" t="s">
        <v>725</v>
      </c>
      <c r="O171" s="370"/>
      <c r="P171" s="370"/>
      <c r="Q171" s="370"/>
      <c r="R171" s="370"/>
      <c r="S171" s="262" t="str">
        <f t="shared" si="16"/>
        <v/>
      </c>
      <c r="T171" s="262">
        <f>IF(L171='[3]11 FORMULAS'!$Q$5,T170-(T170*S171),T170)</f>
        <v>0.24</v>
      </c>
      <c r="U171" s="467">
        <f>IF(L171='[3]11 FORMULAS'!$Q$6,U170-(U170*S171),U170)</f>
        <v>0.4</v>
      </c>
      <c r="V171" s="849"/>
      <c r="W171" s="842"/>
    </row>
    <row r="172" spans="1:23" x14ac:dyDescent="0.3">
      <c r="A172" s="829"/>
      <c r="B172" s="829"/>
      <c r="C172" s="832"/>
      <c r="D172" s="835"/>
      <c r="E172" s="453">
        <v>4</v>
      </c>
      <c r="F172" s="466"/>
      <c r="G172" s="364"/>
      <c r="H172" s="364"/>
      <c r="I172" s="261" t="str">
        <f t="shared" si="17"/>
        <v xml:space="preserve">  </v>
      </c>
      <c r="J172" s="367"/>
      <c r="K172" s="262"/>
      <c r="L172" s="262"/>
      <c r="M172" s="367"/>
      <c r="N172" s="262"/>
      <c r="O172" s="370"/>
      <c r="P172" s="370"/>
      <c r="Q172" s="370"/>
      <c r="R172" s="370"/>
      <c r="S172" s="262">
        <f t="shared" si="16"/>
        <v>0</v>
      </c>
      <c r="T172" s="262">
        <f>IF(L172='[3]11 FORMULAS'!$Q$5,T171-(T171*S172),T171)</f>
        <v>0.24</v>
      </c>
      <c r="U172" s="467">
        <f>IF(L172='[3]11 FORMULAS'!$Q$6,U171-(U171*S172),U171)</f>
        <v>0.4</v>
      </c>
      <c r="V172" s="850"/>
      <c r="W172" s="843"/>
    </row>
    <row r="173" spans="1:23" x14ac:dyDescent="0.3">
      <c r="A173" s="829"/>
      <c r="B173" s="829"/>
      <c r="C173" s="832"/>
      <c r="D173" s="835"/>
      <c r="E173" s="453">
        <v>5</v>
      </c>
      <c r="F173" s="466"/>
      <c r="G173" s="364"/>
      <c r="H173" s="364"/>
      <c r="I173" s="261" t="str">
        <f t="shared" si="17"/>
        <v xml:space="preserve">  </v>
      </c>
      <c r="J173" s="367"/>
      <c r="K173" s="262"/>
      <c r="L173" s="262"/>
      <c r="M173" s="367"/>
      <c r="N173" s="262"/>
      <c r="O173" s="370"/>
      <c r="P173" s="370"/>
      <c r="Q173" s="370"/>
      <c r="R173" s="370"/>
      <c r="S173" s="262">
        <f t="shared" si="16"/>
        <v>0</v>
      </c>
      <c r="T173" s="262">
        <f>IF(L173='[3]11 FORMULAS'!$Q$5,T172-(T172*S173),T172)</f>
        <v>0.24</v>
      </c>
      <c r="U173" s="467">
        <f>IF(L173='[3]11 FORMULAS'!$Q$6,U172-(U172*S173),U172)</f>
        <v>0.4</v>
      </c>
      <c r="V173" s="850"/>
      <c r="W173" s="843"/>
    </row>
    <row r="174" spans="1:23" ht="14.4" thickBot="1" x14ac:dyDescent="0.35">
      <c r="A174" s="830"/>
      <c r="B174" s="830"/>
      <c r="C174" s="833"/>
      <c r="D174" s="836"/>
      <c r="E174" s="263">
        <v>6</v>
      </c>
      <c r="F174" s="468"/>
      <c r="G174" s="365"/>
      <c r="H174" s="365"/>
      <c r="I174" s="264" t="str">
        <f t="shared" si="17"/>
        <v xml:space="preserve">  </v>
      </c>
      <c r="J174" s="368"/>
      <c r="K174" s="265" t="s">
        <v>725</v>
      </c>
      <c r="L174" s="265" t="s">
        <v>725</v>
      </c>
      <c r="M174" s="368"/>
      <c r="N174" s="265" t="s">
        <v>725</v>
      </c>
      <c r="O174" s="371"/>
      <c r="P174" s="371"/>
      <c r="Q174" s="371"/>
      <c r="R174" s="371"/>
      <c r="S174" s="265" t="str">
        <f t="shared" si="16"/>
        <v/>
      </c>
      <c r="T174" s="265">
        <f>IF(L174='[3]11 FORMULAS'!$Q$5,T173-(T173*S174),T173)</f>
        <v>0.24</v>
      </c>
      <c r="U174" s="469">
        <f>IF(L174='[3]11 FORMULAS'!$Q$6,U173-(U173*S174),U173)</f>
        <v>0.4</v>
      </c>
      <c r="V174" s="851"/>
      <c r="W174" s="844"/>
    </row>
    <row r="175" spans="1:23" ht="124.2" x14ac:dyDescent="0.3">
      <c r="A175" s="827" t="str">
        <f>'4 MAPA CALOR INHERENTE'!A35</f>
        <v>R3GF</v>
      </c>
      <c r="B175" s="827" t="str">
        <f>'4 MAPA CALOR INHERENTE'!B35</f>
        <v>Posibilidad de afectación económica  por la expedición del Registro Presupuestal sin el cumplimiento de los requisitos para el perfeccionamiento del contrato debido a falencias en la aplicación del Instructivo Solicitud de expedición y/o anulación de Certificado de Registro Presupuestal CRP I-GF-8</v>
      </c>
      <c r="C175" s="831" cm="1">
        <f t="array" ref="C175">IF(MOD(ROW()-7,6)=0, INDEX('3 PROBABIL E IMPACTO INHERENTE'!$E$7:$E$74, (ROW()-7)/6 + 1), "")</f>
        <v>0.6</v>
      </c>
      <c r="D175" s="834" cm="1">
        <f t="array" ref="D175">IF(MOD(ROW()-7,6)=0, INDEX('3 PROBABIL E IMPACTO INHERENTE'!$M$7:$M$74, (ROW()-7)/6 + 1), "")</f>
        <v>0.4</v>
      </c>
      <c r="E175" s="254">
        <v>1</v>
      </c>
      <c r="F175" s="464" t="s">
        <v>854</v>
      </c>
      <c r="G175" s="363" t="s">
        <v>771</v>
      </c>
      <c r="H175" s="363" t="s">
        <v>855</v>
      </c>
      <c r="I175" s="255" t="str">
        <f t="shared" si="17"/>
        <v>Los profesionales del área presupuesto  verifican  cada vez que se requiera que el Certificado de Registro Presupuestal - CRP corresponda a la solicitud recibida por parte del ordenador del gasto o funcionarios competentes, teniendo en cuenta lo establecido en el Instructivo I-GF-8, una vez verificados los requisitos se procede con su expedición; si la solicitud no cumple con algún requisito se procede con la respectiva devolución al área solicitante. Como evidencia se suministrará la Base de control de CRP y para el trámite de las devoluciones el radicado por Orfeo y/o correo electronico al área solicitante.</v>
      </c>
      <c r="J175" s="366" t="s">
        <v>719</v>
      </c>
      <c r="K175" s="256">
        <v>0.25</v>
      </c>
      <c r="L175" s="256" t="s">
        <v>656</v>
      </c>
      <c r="M175" s="366" t="s">
        <v>713</v>
      </c>
      <c r="N175" s="256">
        <v>0.15</v>
      </c>
      <c r="O175" s="369" t="s">
        <v>703</v>
      </c>
      <c r="P175" s="369" t="s">
        <v>724</v>
      </c>
      <c r="Q175" s="369"/>
      <c r="R175" s="369"/>
      <c r="S175" s="256">
        <f t="shared" si="16"/>
        <v>0.4</v>
      </c>
      <c r="T175" s="256">
        <f>IF(L175='[3]11 FORMULAS'!$Q$5,C175-(C175*S175),C175)</f>
        <v>0.36</v>
      </c>
      <c r="U175" s="465">
        <f>IF(L175='[3]11 FORMULAS'!$Q$6,D175-(D175*S175),D175)</f>
        <v>0.4</v>
      </c>
      <c r="V175" s="848">
        <f t="shared" ref="V175:W175" si="21">+IF(T180="","",T180)</f>
        <v>0.36</v>
      </c>
      <c r="W175" s="841">
        <f t="shared" si="21"/>
        <v>0.4</v>
      </c>
    </row>
    <row r="176" spans="1:23" x14ac:dyDescent="0.3">
      <c r="A176" s="828"/>
      <c r="B176" s="828"/>
      <c r="C176" s="832"/>
      <c r="D176" s="835"/>
      <c r="E176" s="260">
        <v>2</v>
      </c>
      <c r="F176" s="466"/>
      <c r="G176" s="364"/>
      <c r="H176" s="364"/>
      <c r="I176" s="261" t="str">
        <f t="shared" si="17"/>
        <v xml:space="preserve">  </v>
      </c>
      <c r="J176" s="367"/>
      <c r="K176" s="262"/>
      <c r="L176" s="262"/>
      <c r="M176" s="367"/>
      <c r="N176" s="262"/>
      <c r="O176" s="370"/>
      <c r="P176" s="370"/>
      <c r="Q176" s="370"/>
      <c r="R176" s="370"/>
      <c r="S176" s="262">
        <f t="shared" si="16"/>
        <v>0</v>
      </c>
      <c r="T176" s="262">
        <f>IF(L176='[3]11 FORMULAS'!$Q$5,T175-(T175*S176),T175)</f>
        <v>0.36</v>
      </c>
      <c r="U176" s="467">
        <f>IF(L176='[3]11 FORMULAS'!$Q$6,U175-(U175*S176),U175)</f>
        <v>0.4</v>
      </c>
      <c r="V176" s="849"/>
      <c r="W176" s="842"/>
    </row>
    <row r="177" spans="1:23" ht="14.25" customHeight="1" x14ac:dyDescent="0.3">
      <c r="A177" s="828"/>
      <c r="B177" s="828"/>
      <c r="C177" s="832"/>
      <c r="D177" s="835"/>
      <c r="E177" s="260">
        <v>3</v>
      </c>
      <c r="F177" s="466"/>
      <c r="G177" s="364"/>
      <c r="H177" s="364"/>
      <c r="I177" s="261" t="str">
        <f t="shared" si="17"/>
        <v xml:space="preserve">  </v>
      </c>
      <c r="J177" s="367"/>
      <c r="K177" s="262"/>
      <c r="L177" s="262"/>
      <c r="M177" s="367"/>
      <c r="N177" s="262"/>
      <c r="O177" s="370"/>
      <c r="P177" s="370"/>
      <c r="Q177" s="370"/>
      <c r="R177" s="370"/>
      <c r="S177" s="262">
        <f t="shared" si="16"/>
        <v>0</v>
      </c>
      <c r="T177" s="262">
        <f>IF(L177='[3]11 FORMULAS'!$Q$5,T176-(T176*S177),T176)</f>
        <v>0.36</v>
      </c>
      <c r="U177" s="467">
        <f>IF(L177='[3]11 FORMULAS'!$Q$6,U176-(U176*S177),U176)</f>
        <v>0.4</v>
      </c>
      <c r="V177" s="849"/>
      <c r="W177" s="842"/>
    </row>
    <row r="178" spans="1:23" ht="14.25" customHeight="1" x14ac:dyDescent="0.3">
      <c r="A178" s="829"/>
      <c r="B178" s="829"/>
      <c r="C178" s="832"/>
      <c r="D178" s="835"/>
      <c r="E178" s="453">
        <v>4</v>
      </c>
      <c r="F178" s="466"/>
      <c r="G178" s="364"/>
      <c r="H178" s="364"/>
      <c r="I178" s="261" t="str">
        <f t="shared" si="17"/>
        <v xml:space="preserve">  </v>
      </c>
      <c r="J178" s="367"/>
      <c r="K178" s="262"/>
      <c r="L178" s="262"/>
      <c r="M178" s="367"/>
      <c r="N178" s="262"/>
      <c r="O178" s="370"/>
      <c r="P178" s="370"/>
      <c r="Q178" s="370"/>
      <c r="R178" s="370"/>
      <c r="S178" s="262">
        <f t="shared" si="16"/>
        <v>0</v>
      </c>
      <c r="T178" s="262">
        <f>IF(L178='[3]11 FORMULAS'!$Q$5,T177-(T177*S178),T177)</f>
        <v>0.36</v>
      </c>
      <c r="U178" s="467">
        <f>IF(L178='[3]11 FORMULAS'!$Q$6,U177-(U177*S178),U177)</f>
        <v>0.4</v>
      </c>
      <c r="V178" s="850"/>
      <c r="W178" s="843"/>
    </row>
    <row r="179" spans="1:23" ht="14.25" customHeight="1" x14ac:dyDescent="0.3">
      <c r="A179" s="829"/>
      <c r="B179" s="829"/>
      <c r="C179" s="832"/>
      <c r="D179" s="835"/>
      <c r="E179" s="453">
        <v>5</v>
      </c>
      <c r="F179" s="466"/>
      <c r="G179" s="364"/>
      <c r="H179" s="364"/>
      <c r="I179" s="261" t="str">
        <f t="shared" si="17"/>
        <v xml:space="preserve">  </v>
      </c>
      <c r="J179" s="367"/>
      <c r="K179" s="262"/>
      <c r="L179" s="262"/>
      <c r="M179" s="367"/>
      <c r="N179" s="262"/>
      <c r="O179" s="370"/>
      <c r="P179" s="370"/>
      <c r="Q179" s="370"/>
      <c r="R179" s="370"/>
      <c r="S179" s="262">
        <f t="shared" si="16"/>
        <v>0</v>
      </c>
      <c r="T179" s="262">
        <f>IF(L179='[3]11 FORMULAS'!$Q$5,T178-(T178*S179),T178)</f>
        <v>0.36</v>
      </c>
      <c r="U179" s="467">
        <f>IF(L179='[3]11 FORMULAS'!$Q$6,U178-(U178*S179),U178)</f>
        <v>0.4</v>
      </c>
      <c r="V179" s="850"/>
      <c r="W179" s="843"/>
    </row>
    <row r="180" spans="1:23" ht="14.4" thickBot="1" x14ac:dyDescent="0.35">
      <c r="A180" s="830"/>
      <c r="B180" s="830"/>
      <c r="C180" s="833"/>
      <c r="D180" s="836"/>
      <c r="E180" s="263">
        <v>6</v>
      </c>
      <c r="F180" s="468"/>
      <c r="G180" s="365"/>
      <c r="H180" s="365"/>
      <c r="I180" s="264" t="str">
        <f t="shared" si="17"/>
        <v xml:space="preserve">  </v>
      </c>
      <c r="J180" s="368"/>
      <c r="K180" s="265"/>
      <c r="L180" s="265"/>
      <c r="M180" s="368"/>
      <c r="N180" s="265"/>
      <c r="O180" s="371"/>
      <c r="P180" s="371"/>
      <c r="Q180" s="371"/>
      <c r="R180" s="371"/>
      <c r="S180" s="265">
        <f t="shared" si="16"/>
        <v>0</v>
      </c>
      <c r="T180" s="265">
        <f>IF(L180='[3]11 FORMULAS'!$Q$5,T179-(T179*S180),T179)</f>
        <v>0.36</v>
      </c>
      <c r="U180" s="469">
        <f>IF(L180='[3]11 FORMULAS'!$Q$6,U179-(U179*S180),U179)</f>
        <v>0.4</v>
      </c>
      <c r="V180" s="851"/>
      <c r="W180" s="844"/>
    </row>
    <row r="181" spans="1:23" ht="165.6" x14ac:dyDescent="0.3">
      <c r="A181" s="827" t="str">
        <f>'4 MAPA CALOR INHERENTE'!A36</f>
        <v>R1GCT</v>
      </c>
      <c r="B181" s="827" t="str">
        <f>'4 MAPA CALOR INHERENTE'!B36</f>
        <v>Posibilidad de afectación reputacional y económica por la suscripción de contratos que presentan documentación inconsistente debido a deficiencias en la verificación de los requisitos habilitantes por parte del proceso de contratación.</v>
      </c>
      <c r="C181" s="831" cm="1">
        <f t="array" ref="C181">IF(MOD(ROW()-7,6)=0, INDEX('3 PROBABIL E IMPACTO INHERENTE'!$E$7:$E$74, (ROW()-7)/6 + 1), "")</f>
        <v>0.8</v>
      </c>
      <c r="D181" s="834" cm="1">
        <f t="array" ref="D181">IF(MOD(ROW()-7,6)=0, INDEX('3 PROBABIL E IMPACTO INHERENTE'!$M$7:$M$74, (ROW()-7)/6 + 1), "")</f>
        <v>0.8</v>
      </c>
      <c r="E181" s="254">
        <v>1</v>
      </c>
      <c r="F181" s="464" t="s">
        <v>856</v>
      </c>
      <c r="G181" s="363" t="s">
        <v>809</v>
      </c>
      <c r="H181" s="363" t="s">
        <v>857</v>
      </c>
      <c r="I181" s="255" t="str">
        <f t="shared" si="17"/>
        <v>El profesional de las unidades ejecutoras asignado  verifica   cada vez que se vaya a realizar un contrato de prestación de servicios profesionales y de apoyo a la gestión, que los documentos allegados esten de acuerdo con el formato lista de chequeo F-GCT-1367, validando la completitud de los documentos presentados que dicho formato indique. En caso que los documentos no cumplan con lo requerido, se devuelve al área correspondiente por correo electrónico. 
Como evidencia se adjuntará una matriz que relaciona el total de contratos suscritos en el periodo a reportar, con el correspondiente link de Secop II ( que contiene todos los documentos del contrato acorde a F-GCT-1367 vigente a la fecha)
El reporte de evidencias se realizara trimestralmente.</v>
      </c>
      <c r="J181" s="366" t="s">
        <v>719</v>
      </c>
      <c r="K181" s="256">
        <v>0.25</v>
      </c>
      <c r="L181" s="256" t="s">
        <v>656</v>
      </c>
      <c r="M181" s="366" t="s">
        <v>713</v>
      </c>
      <c r="N181" s="256">
        <v>0.15</v>
      </c>
      <c r="O181" s="369" t="s">
        <v>703</v>
      </c>
      <c r="P181" s="369" t="s">
        <v>724</v>
      </c>
      <c r="Q181" s="369" t="s">
        <v>744</v>
      </c>
      <c r="R181" s="369" t="s">
        <v>745</v>
      </c>
      <c r="S181" s="256">
        <f t="shared" si="16"/>
        <v>0.4</v>
      </c>
      <c r="T181" s="256">
        <f>IF(L181='[3]11 FORMULAS'!$Q$5,C181-(C181*S181),C181)</f>
        <v>0.48</v>
      </c>
      <c r="U181" s="465">
        <f>IF(L181='[3]11 FORMULAS'!$Q$6,D181-(D181*S181),D181)</f>
        <v>0.8</v>
      </c>
      <c r="V181" s="848">
        <f>+IF(T186="","",T186)</f>
        <v>0.28799999999999998</v>
      </c>
      <c r="W181" s="841">
        <f>+IF(U186="","",U186)</f>
        <v>0.8</v>
      </c>
    </row>
    <row r="182" spans="1:23" ht="165.6" x14ac:dyDescent="0.3">
      <c r="A182" s="828"/>
      <c r="B182" s="828"/>
      <c r="C182" s="832"/>
      <c r="D182" s="835"/>
      <c r="E182" s="260">
        <v>2</v>
      </c>
      <c r="F182" s="466" t="s">
        <v>858</v>
      </c>
      <c r="G182" s="364" t="s">
        <v>762</v>
      </c>
      <c r="H182" s="364" t="s">
        <v>859</v>
      </c>
      <c r="I182" s="261" t="str">
        <f t="shared" si="17"/>
        <v>Los profesionales de las unidades ejecutoras asignados  verifican   cada vez que se requiera que los oferentes cumplan con los requisitos mínimos habilitantes establecidos en el pliego de condiciones o invitación publica,  en caso de que no se cumplan los requisitos mínimos habilitantes en el informe de evaluación se indican las razones del incumplimiento y los documentos que debe aportar si hay lugar para subsanar la oferta, lo que se podrá consultar en informes del proceso.
Como evidencia se relaciona el link de consulta en Secop II de los contratos suscritos en el periodo a reportar,  en el cual se incluye  el informe de evaluación.
El reporte de evidencias se realizara trimestralmente.</v>
      </c>
      <c r="J182" s="367" t="s">
        <v>719</v>
      </c>
      <c r="K182" s="262">
        <v>0.25</v>
      </c>
      <c r="L182" s="262" t="s">
        <v>656</v>
      </c>
      <c r="M182" s="367" t="s">
        <v>713</v>
      </c>
      <c r="N182" s="262">
        <v>0.15</v>
      </c>
      <c r="O182" s="370" t="s">
        <v>703</v>
      </c>
      <c r="P182" s="370" t="s">
        <v>724</v>
      </c>
      <c r="Q182" s="370" t="s">
        <v>744</v>
      </c>
      <c r="R182" s="370" t="s">
        <v>745</v>
      </c>
      <c r="S182" s="262">
        <f t="shared" si="16"/>
        <v>0.4</v>
      </c>
      <c r="T182" s="262">
        <f>IF(L182='[3]11 FORMULAS'!$Q$5,T181-(T181*S182),T181)</f>
        <v>0.28799999999999998</v>
      </c>
      <c r="U182" s="467">
        <f>IF(L182='[3]11 FORMULAS'!$Q$6,U181-(U181*S182),U181)</f>
        <v>0.8</v>
      </c>
      <c r="V182" s="849"/>
      <c r="W182" s="842"/>
    </row>
    <row r="183" spans="1:23" x14ac:dyDescent="0.3">
      <c r="A183" s="828"/>
      <c r="B183" s="828"/>
      <c r="C183" s="832"/>
      <c r="D183" s="835"/>
      <c r="E183" s="260">
        <v>3</v>
      </c>
      <c r="F183" s="466"/>
      <c r="G183" s="364"/>
      <c r="H183" s="364"/>
      <c r="I183" s="261" t="str">
        <f t="shared" si="17"/>
        <v xml:space="preserve">  </v>
      </c>
      <c r="J183" s="367"/>
      <c r="K183" s="262" t="s">
        <v>725</v>
      </c>
      <c r="L183" s="262" t="s">
        <v>725</v>
      </c>
      <c r="M183" s="367"/>
      <c r="N183" s="262" t="s">
        <v>725</v>
      </c>
      <c r="O183" s="370"/>
      <c r="P183" s="370"/>
      <c r="Q183" s="370"/>
      <c r="R183" s="370"/>
      <c r="S183" s="262" t="str">
        <f t="shared" si="16"/>
        <v/>
      </c>
      <c r="T183" s="262">
        <f>IF(L183='[3]11 FORMULAS'!$Q$5,T182-(T182*S183),T182)</f>
        <v>0.28799999999999998</v>
      </c>
      <c r="U183" s="467">
        <f>IF(L183='[3]11 FORMULAS'!$Q$6,U182-(U182*S183),U182)</f>
        <v>0.8</v>
      </c>
      <c r="V183" s="849"/>
      <c r="W183" s="842"/>
    </row>
    <row r="184" spans="1:23" x14ac:dyDescent="0.3">
      <c r="A184" s="829"/>
      <c r="B184" s="829"/>
      <c r="C184" s="832"/>
      <c r="D184" s="835"/>
      <c r="E184" s="453">
        <v>4</v>
      </c>
      <c r="F184" s="466"/>
      <c r="G184" s="364"/>
      <c r="H184" s="364"/>
      <c r="I184" s="261" t="str">
        <f t="shared" si="17"/>
        <v xml:space="preserve">  </v>
      </c>
      <c r="J184" s="367"/>
      <c r="K184" s="262"/>
      <c r="L184" s="262"/>
      <c r="M184" s="367"/>
      <c r="N184" s="262"/>
      <c r="O184" s="370"/>
      <c r="P184" s="370"/>
      <c r="Q184" s="370"/>
      <c r="R184" s="370"/>
      <c r="S184" s="262">
        <f t="shared" si="16"/>
        <v>0</v>
      </c>
      <c r="T184" s="262">
        <f>IF(L184='[3]11 FORMULAS'!$Q$5,T183-(T183*S184),T183)</f>
        <v>0.28799999999999998</v>
      </c>
      <c r="U184" s="467">
        <f>IF(L184='[3]11 FORMULAS'!$Q$6,U183-(U183*S184),U183)</f>
        <v>0.8</v>
      </c>
      <c r="V184" s="850"/>
      <c r="W184" s="843"/>
    </row>
    <row r="185" spans="1:23" x14ac:dyDescent="0.3">
      <c r="A185" s="829"/>
      <c r="B185" s="829"/>
      <c r="C185" s="832"/>
      <c r="D185" s="835"/>
      <c r="E185" s="453">
        <v>5</v>
      </c>
      <c r="F185" s="466"/>
      <c r="G185" s="364"/>
      <c r="H185" s="364"/>
      <c r="I185" s="261" t="str">
        <f t="shared" si="17"/>
        <v xml:space="preserve">  </v>
      </c>
      <c r="J185" s="367"/>
      <c r="K185" s="262"/>
      <c r="L185" s="262"/>
      <c r="M185" s="367"/>
      <c r="N185" s="262"/>
      <c r="O185" s="370"/>
      <c r="P185" s="370"/>
      <c r="Q185" s="370"/>
      <c r="R185" s="370"/>
      <c r="S185" s="262">
        <f t="shared" si="16"/>
        <v>0</v>
      </c>
      <c r="T185" s="262">
        <f>IF(L185='[3]11 FORMULAS'!$Q$5,T184-(T184*S185),T184)</f>
        <v>0.28799999999999998</v>
      </c>
      <c r="U185" s="467">
        <f>IF(L185='[3]11 FORMULAS'!$Q$6,U184-(U184*S185),U184)</f>
        <v>0.8</v>
      </c>
      <c r="V185" s="850"/>
      <c r="W185" s="843"/>
    </row>
    <row r="186" spans="1:23" ht="14.4" thickBot="1" x14ac:dyDescent="0.35">
      <c r="A186" s="830"/>
      <c r="B186" s="830"/>
      <c r="C186" s="833"/>
      <c r="D186" s="836"/>
      <c r="E186" s="263">
        <v>6</v>
      </c>
      <c r="F186" s="468"/>
      <c r="G186" s="365"/>
      <c r="H186" s="365"/>
      <c r="I186" s="264" t="str">
        <f t="shared" si="17"/>
        <v xml:space="preserve">  </v>
      </c>
      <c r="J186" s="368"/>
      <c r="K186" s="265" t="s">
        <v>725</v>
      </c>
      <c r="L186" s="265" t="s">
        <v>725</v>
      </c>
      <c r="M186" s="368"/>
      <c r="N186" s="265" t="s">
        <v>725</v>
      </c>
      <c r="O186" s="371"/>
      <c r="P186" s="371"/>
      <c r="Q186" s="371"/>
      <c r="R186" s="371"/>
      <c r="S186" s="265" t="str">
        <f t="shared" si="16"/>
        <v/>
      </c>
      <c r="T186" s="265">
        <f>IF(L186='[3]11 FORMULAS'!$Q$5,T185-(T185*S186),T185)</f>
        <v>0.28799999999999998</v>
      </c>
      <c r="U186" s="469">
        <f>IF(L186='[3]11 FORMULAS'!$Q$6,U185-(U185*S186),U185)</f>
        <v>0.8</v>
      </c>
      <c r="V186" s="851"/>
      <c r="W186" s="844"/>
    </row>
    <row r="187" spans="1:23" ht="14.25" customHeight="1" x14ac:dyDescent="0.3">
      <c r="A187" s="827" t="str">
        <f>'4 MAPA CALOR INHERENTE'!A37</f>
        <v>R2GCT</v>
      </c>
      <c r="B187" s="827" t="str">
        <f>'4 MAPA CALOR INHERENTE'!B37</f>
        <v>Posibilidad de afectación reputacional y económica  por pasivos exigibles debido a liquidación extemporánea de los contratos fuera de los plazos acordados en el contrato o los establecidos por la ley</v>
      </c>
      <c r="C187" s="831" cm="1">
        <f t="array" ref="C187">IF(MOD(ROW()-7,6)=0, INDEX('3 PROBABIL E IMPACTO INHERENTE'!$E$7:$E$74, (ROW()-7)/6 + 1), "")</f>
        <v>0.6</v>
      </c>
      <c r="D187" s="834" cm="1">
        <f t="array" ref="D187">IF(MOD(ROW()-7,6)=0, INDEX('3 PROBABIL E IMPACTO INHERENTE'!$M$7:$M$74, (ROW()-7)/6 + 1), "")</f>
        <v>1</v>
      </c>
      <c r="E187" s="254">
        <v>1</v>
      </c>
      <c r="F187" s="464" t="s">
        <v>856</v>
      </c>
      <c r="G187" s="363" t="s">
        <v>736</v>
      </c>
      <c r="H187" s="363" t="s">
        <v>860</v>
      </c>
      <c r="I187" s="255" t="str">
        <f t="shared" si="17"/>
        <v>El profesional de las unidades ejecutoras asignado verifica trimestralmente a los contratos que estén pendientes por liquidar e informará mediante memorando radicado al supervisor del contrato, para que se inicie el trámite correspondiente. En caso de desviaciones al control, en el memorando se dejara trazabilidad que no se registran contratos pendientes por liquidar para el periodo a reportar. Como evidencia se anexarán los memorandos emitidos junto con la base de datos. 
El cargue de las evidencias se hará trimestralmente.</v>
      </c>
      <c r="J187" s="366" t="s">
        <v>719</v>
      </c>
      <c r="K187" s="256">
        <v>0.25</v>
      </c>
      <c r="L187" s="256" t="s">
        <v>656</v>
      </c>
      <c r="M187" s="366" t="s">
        <v>713</v>
      </c>
      <c r="N187" s="256">
        <v>0.15</v>
      </c>
      <c r="O187" s="369" t="s">
        <v>703</v>
      </c>
      <c r="P187" s="369" t="s">
        <v>714</v>
      </c>
      <c r="Q187" s="369" t="s">
        <v>744</v>
      </c>
      <c r="R187" s="369" t="s">
        <v>745</v>
      </c>
      <c r="S187" s="256">
        <f t="shared" si="16"/>
        <v>0.4</v>
      </c>
      <c r="T187" s="256">
        <f>IF(L187='[3]11 FORMULAS'!$Q$5,C187-(C187*S187),C187)</f>
        <v>0.36</v>
      </c>
      <c r="U187" s="465">
        <f>IF(L187='[3]11 FORMULAS'!$Q$6,D187-(D187*S187),D187)</f>
        <v>1</v>
      </c>
      <c r="V187" s="848">
        <f t="shared" ref="V187" si="22">+IF(T192="","",T192)</f>
        <v>0.36</v>
      </c>
      <c r="W187" s="841">
        <f t="shared" ref="W187" si="23">+IF(U192="","",U192)</f>
        <v>1</v>
      </c>
    </row>
    <row r="188" spans="1:23" x14ac:dyDescent="0.3">
      <c r="A188" s="828"/>
      <c r="B188" s="828"/>
      <c r="C188" s="832"/>
      <c r="D188" s="835"/>
      <c r="E188" s="260">
        <v>2</v>
      </c>
      <c r="F188" s="466"/>
      <c r="G188" s="364"/>
      <c r="H188" s="364"/>
      <c r="I188" s="261" t="str">
        <f t="shared" si="17"/>
        <v xml:space="preserve">  </v>
      </c>
      <c r="J188" s="367"/>
      <c r="K188" s="262" t="s">
        <v>725</v>
      </c>
      <c r="L188" s="262" t="s">
        <v>725</v>
      </c>
      <c r="M188" s="367"/>
      <c r="N188" s="262" t="s">
        <v>725</v>
      </c>
      <c r="O188" s="370"/>
      <c r="P188" s="370"/>
      <c r="Q188" s="370"/>
      <c r="R188" s="370"/>
      <c r="S188" s="262" t="str">
        <f t="shared" si="16"/>
        <v/>
      </c>
      <c r="T188" s="262">
        <f>IF(L188='[3]11 FORMULAS'!$Q$5,T187-(T187*S188),T187)</f>
        <v>0.36</v>
      </c>
      <c r="U188" s="467">
        <f>IF(L188='[3]11 FORMULAS'!$Q$6,U187-(U187*S188),U187)</f>
        <v>1</v>
      </c>
      <c r="V188" s="849"/>
      <c r="W188" s="842"/>
    </row>
    <row r="189" spans="1:23" x14ac:dyDescent="0.3">
      <c r="A189" s="828"/>
      <c r="B189" s="828"/>
      <c r="C189" s="832"/>
      <c r="D189" s="835"/>
      <c r="E189" s="260">
        <v>3</v>
      </c>
      <c r="F189" s="466"/>
      <c r="G189" s="364"/>
      <c r="H189" s="364"/>
      <c r="I189" s="261" t="str">
        <f t="shared" si="17"/>
        <v xml:space="preserve">  </v>
      </c>
      <c r="J189" s="367"/>
      <c r="K189" s="262" t="s">
        <v>725</v>
      </c>
      <c r="L189" s="262" t="s">
        <v>725</v>
      </c>
      <c r="M189" s="367"/>
      <c r="N189" s="262" t="s">
        <v>725</v>
      </c>
      <c r="O189" s="370"/>
      <c r="P189" s="370"/>
      <c r="Q189" s="370"/>
      <c r="R189" s="370"/>
      <c r="S189" s="262" t="str">
        <f t="shared" si="16"/>
        <v/>
      </c>
      <c r="T189" s="262">
        <f>IF(L189='[3]11 FORMULAS'!$Q$5,T188-(T188*S189),T188)</f>
        <v>0.36</v>
      </c>
      <c r="U189" s="467">
        <f>IF(L189='[3]11 FORMULAS'!$Q$6,U188-(U188*S189),U188)</f>
        <v>1</v>
      </c>
      <c r="V189" s="849"/>
      <c r="W189" s="842"/>
    </row>
    <row r="190" spans="1:23" x14ac:dyDescent="0.3">
      <c r="A190" s="829"/>
      <c r="B190" s="829"/>
      <c r="C190" s="832"/>
      <c r="D190" s="835"/>
      <c r="E190" s="453">
        <v>4</v>
      </c>
      <c r="F190" s="466"/>
      <c r="G190" s="364"/>
      <c r="H190" s="364"/>
      <c r="I190" s="261" t="str">
        <f t="shared" si="17"/>
        <v xml:space="preserve">  </v>
      </c>
      <c r="J190" s="367"/>
      <c r="K190" s="262"/>
      <c r="L190" s="262"/>
      <c r="M190" s="367"/>
      <c r="N190" s="262"/>
      <c r="O190" s="370"/>
      <c r="P190" s="370"/>
      <c r="Q190" s="370"/>
      <c r="R190" s="370"/>
      <c r="S190" s="262">
        <f t="shared" si="16"/>
        <v>0</v>
      </c>
      <c r="T190" s="262">
        <f>IF(L190='[3]11 FORMULAS'!$Q$5,T189-(T189*S190),T189)</f>
        <v>0.36</v>
      </c>
      <c r="U190" s="467">
        <f>IF(L190='[3]11 FORMULAS'!$Q$6,U189-(U189*S190),U189)</f>
        <v>1</v>
      </c>
      <c r="V190" s="850"/>
      <c r="W190" s="843"/>
    </row>
    <row r="191" spans="1:23" x14ac:dyDescent="0.3">
      <c r="A191" s="829"/>
      <c r="B191" s="829"/>
      <c r="C191" s="832"/>
      <c r="D191" s="835"/>
      <c r="E191" s="453">
        <v>5</v>
      </c>
      <c r="F191" s="466"/>
      <c r="G191" s="364"/>
      <c r="H191" s="364"/>
      <c r="I191" s="261" t="str">
        <f t="shared" si="17"/>
        <v xml:space="preserve">  </v>
      </c>
      <c r="J191" s="367"/>
      <c r="K191" s="262"/>
      <c r="L191" s="262"/>
      <c r="M191" s="367"/>
      <c r="N191" s="262"/>
      <c r="O191" s="370"/>
      <c r="P191" s="370"/>
      <c r="Q191" s="370"/>
      <c r="R191" s="370"/>
      <c r="S191" s="262">
        <f t="shared" si="16"/>
        <v>0</v>
      </c>
      <c r="T191" s="262">
        <f>IF(L191='[3]11 FORMULAS'!$Q$5,T190-(T190*S191),T190)</f>
        <v>0.36</v>
      </c>
      <c r="U191" s="467">
        <f>IF(L191='[3]11 FORMULAS'!$Q$6,U190-(U190*S191),U190)</f>
        <v>1</v>
      </c>
      <c r="V191" s="850"/>
      <c r="W191" s="843"/>
    </row>
    <row r="192" spans="1:23" ht="14.4" thickBot="1" x14ac:dyDescent="0.35">
      <c r="A192" s="830"/>
      <c r="B192" s="830"/>
      <c r="C192" s="833"/>
      <c r="D192" s="836"/>
      <c r="E192" s="263">
        <v>6</v>
      </c>
      <c r="F192" s="468"/>
      <c r="G192" s="365"/>
      <c r="H192" s="365"/>
      <c r="I192" s="264" t="str">
        <f t="shared" si="17"/>
        <v xml:space="preserve">  </v>
      </c>
      <c r="J192" s="368"/>
      <c r="K192" s="265" t="s">
        <v>725</v>
      </c>
      <c r="L192" s="265" t="s">
        <v>725</v>
      </c>
      <c r="M192" s="368"/>
      <c r="N192" s="265" t="s">
        <v>725</v>
      </c>
      <c r="O192" s="371"/>
      <c r="P192" s="371"/>
      <c r="Q192" s="371"/>
      <c r="R192" s="371"/>
      <c r="S192" s="265" t="str">
        <f t="shared" si="16"/>
        <v/>
      </c>
      <c r="T192" s="265">
        <f>IF(L192='[3]11 FORMULAS'!$Q$5,T191-(T191*S192),T191)</f>
        <v>0.36</v>
      </c>
      <c r="U192" s="469">
        <f>IF(L192='[3]11 FORMULAS'!$Q$6,U191-(U191*S192),U191)</f>
        <v>1</v>
      </c>
      <c r="V192" s="851"/>
      <c r="W192" s="844"/>
    </row>
    <row r="193" spans="1:23" ht="165.6" x14ac:dyDescent="0.3">
      <c r="A193" s="827" t="str">
        <f>'4 MAPA CALOR INHERENTE'!A38</f>
        <v>R3GCT</v>
      </c>
      <c r="B193" s="827" t="str">
        <f>'4 MAPA CALOR INHERENTE'!B38</f>
        <v>Posibilidad de afectación reputacional y económica por multa y/o sancion de entes de control  debido a la presentación extemporanea y/o con falencias en los reportes enviados a la dirección financiera para posterior cargue en en el aplicativo SIVICOF y SIDEAP</v>
      </c>
      <c r="C193" s="831" cm="1">
        <f t="array" ref="C193">IF(MOD(ROW()-7,6)=0, INDEX('3 PROBABIL E IMPACTO INHERENTE'!$E$7:$E$74, (ROW()-7)/6 + 1), "")</f>
        <v>0.4</v>
      </c>
      <c r="D193" s="834" cm="1">
        <f t="array" ref="D193">IF(MOD(ROW()-7,6)=0, INDEX('3 PROBABIL E IMPACTO INHERENTE'!$M$7:$M$74, (ROW()-7)/6 + 1), "")</f>
        <v>0.8</v>
      </c>
      <c r="E193" s="254">
        <v>1</v>
      </c>
      <c r="F193" s="464" t="s">
        <v>861</v>
      </c>
      <c r="G193" s="363" t="s">
        <v>751</v>
      </c>
      <c r="H193" s="363" t="s">
        <v>862</v>
      </c>
      <c r="I193" s="255" t="str">
        <f t="shared" si="17"/>
        <v>El profesional de las unidades ejecutoras  verifica  mensualmente, que la información contractual y presupuestal sea consistente entre las diferentes fuentes y repositorios de información (SICAPITAL, SIGA, SECOP II). 
En caso de identificar inconsistencias o ausencias de información, se solicita  via correo electrónico a los responsables de la ejecución contractual para que se realice el cargue de la información.
Como evidencia de ejecución del control se entrega archivo Excel que refleja esta verificación y/o correos electrónicos con las solicitud de ajustes o diligenciamiento de información a las áreas junto con el correo electrónico de reporte al área financiera
El cargue de la evidencia será trimestral</v>
      </c>
      <c r="J193" s="366" t="s">
        <v>719</v>
      </c>
      <c r="K193" s="256">
        <v>0.25</v>
      </c>
      <c r="L193" s="256" t="s">
        <v>656</v>
      </c>
      <c r="M193" s="366" t="s">
        <v>713</v>
      </c>
      <c r="N193" s="256">
        <v>0.15</v>
      </c>
      <c r="O193" s="369" t="s">
        <v>703</v>
      </c>
      <c r="P193" s="369" t="s">
        <v>720</v>
      </c>
      <c r="Q193" s="369" t="s">
        <v>744</v>
      </c>
      <c r="R193" s="369" t="s">
        <v>745</v>
      </c>
      <c r="S193" s="256">
        <f t="shared" si="16"/>
        <v>0.4</v>
      </c>
      <c r="T193" s="256">
        <f>IF(L193='[3]11 FORMULAS'!$Q$5,C193-(C193*S193),C193)</f>
        <v>0.24</v>
      </c>
      <c r="U193" s="465">
        <f>IF(L193='[3]11 FORMULAS'!$Q$6,D193-(D193*S193),D193)</f>
        <v>0.8</v>
      </c>
      <c r="V193" s="848">
        <f t="shared" ref="V193" si="24">+IF(T198="","",T198)</f>
        <v>0.24</v>
      </c>
      <c r="W193" s="841">
        <f t="shared" ref="W193" si="25">+IF(U198="","",U198)</f>
        <v>0.8</v>
      </c>
    </row>
    <row r="194" spans="1:23" x14ac:dyDescent="0.3">
      <c r="A194" s="828"/>
      <c r="B194" s="828"/>
      <c r="C194" s="832"/>
      <c r="D194" s="835"/>
      <c r="E194" s="260">
        <v>2</v>
      </c>
      <c r="F194" s="466"/>
      <c r="G194" s="364"/>
      <c r="H194" s="364"/>
      <c r="I194" s="261" t="str">
        <f t="shared" si="17"/>
        <v xml:space="preserve">  </v>
      </c>
      <c r="J194" s="367"/>
      <c r="K194" s="262"/>
      <c r="L194" s="262"/>
      <c r="M194" s="367"/>
      <c r="N194" s="262"/>
      <c r="O194" s="370"/>
      <c r="P194" s="370"/>
      <c r="Q194" s="370"/>
      <c r="R194" s="370"/>
      <c r="S194" s="262">
        <f t="shared" si="16"/>
        <v>0</v>
      </c>
      <c r="T194" s="262">
        <f>IF(L194='[3]11 FORMULAS'!$Q$5,T193-(T193*S194),T193)</f>
        <v>0.24</v>
      </c>
      <c r="U194" s="467">
        <f>IF(L194='[3]11 FORMULAS'!$Q$6,U193-(U193*S194),U193)</f>
        <v>0.8</v>
      </c>
      <c r="V194" s="849"/>
      <c r="W194" s="842"/>
    </row>
    <row r="195" spans="1:23" ht="14.25" customHeight="1" x14ac:dyDescent="0.3">
      <c r="A195" s="828"/>
      <c r="B195" s="828"/>
      <c r="C195" s="832"/>
      <c r="D195" s="835"/>
      <c r="E195" s="260">
        <v>3</v>
      </c>
      <c r="F195" s="466"/>
      <c r="G195" s="364"/>
      <c r="H195" s="364"/>
      <c r="I195" s="261" t="str">
        <f t="shared" si="17"/>
        <v xml:space="preserve">  </v>
      </c>
      <c r="J195" s="367"/>
      <c r="K195" s="262"/>
      <c r="L195" s="262"/>
      <c r="M195" s="367"/>
      <c r="N195" s="262"/>
      <c r="O195" s="370"/>
      <c r="P195" s="370"/>
      <c r="Q195" s="370"/>
      <c r="R195" s="370"/>
      <c r="S195" s="262">
        <f t="shared" si="16"/>
        <v>0</v>
      </c>
      <c r="T195" s="262">
        <f>IF(L195='[3]11 FORMULAS'!$Q$5,T194-(T194*S195),T194)</f>
        <v>0.24</v>
      </c>
      <c r="U195" s="467">
        <f>IF(L195='[3]11 FORMULAS'!$Q$6,U194-(U194*S195),U194)</f>
        <v>0.8</v>
      </c>
      <c r="V195" s="849"/>
      <c r="W195" s="842"/>
    </row>
    <row r="196" spans="1:23" ht="14.25" customHeight="1" x14ac:dyDescent="0.3">
      <c r="A196" s="829"/>
      <c r="B196" s="829"/>
      <c r="C196" s="832"/>
      <c r="D196" s="835"/>
      <c r="E196" s="453">
        <v>4</v>
      </c>
      <c r="F196" s="466"/>
      <c r="G196" s="364"/>
      <c r="H196" s="364"/>
      <c r="I196" s="261" t="str">
        <f t="shared" si="17"/>
        <v xml:space="preserve">  </v>
      </c>
      <c r="J196" s="367"/>
      <c r="K196" s="262"/>
      <c r="L196" s="262"/>
      <c r="M196" s="367"/>
      <c r="N196" s="262"/>
      <c r="O196" s="370"/>
      <c r="P196" s="370"/>
      <c r="Q196" s="370"/>
      <c r="R196" s="370"/>
      <c r="S196" s="262">
        <f t="shared" si="16"/>
        <v>0</v>
      </c>
      <c r="T196" s="262">
        <f>IF(L196='[3]11 FORMULAS'!$Q$5,T195-(T195*S196),T195)</f>
        <v>0.24</v>
      </c>
      <c r="U196" s="467">
        <f>IF(L196='[3]11 FORMULAS'!$Q$6,U195-(U195*S196),U195)</f>
        <v>0.8</v>
      </c>
      <c r="V196" s="850"/>
      <c r="W196" s="843"/>
    </row>
    <row r="197" spans="1:23" ht="14.25" customHeight="1" x14ac:dyDescent="0.3">
      <c r="A197" s="829"/>
      <c r="B197" s="829"/>
      <c r="C197" s="832"/>
      <c r="D197" s="835"/>
      <c r="E197" s="453">
        <v>5</v>
      </c>
      <c r="F197" s="466"/>
      <c r="G197" s="364"/>
      <c r="H197" s="364"/>
      <c r="I197" s="261" t="str">
        <f t="shared" si="17"/>
        <v xml:space="preserve">  </v>
      </c>
      <c r="J197" s="367"/>
      <c r="K197" s="262"/>
      <c r="L197" s="262"/>
      <c r="M197" s="367"/>
      <c r="N197" s="262"/>
      <c r="O197" s="370"/>
      <c r="P197" s="370"/>
      <c r="Q197" s="370"/>
      <c r="R197" s="370"/>
      <c r="S197" s="262">
        <f t="shared" si="16"/>
        <v>0</v>
      </c>
      <c r="T197" s="262">
        <f>IF(L197='[3]11 FORMULAS'!$Q$5,T196-(T196*S197),T196)</f>
        <v>0.24</v>
      </c>
      <c r="U197" s="467">
        <f>IF(L197='[3]11 FORMULAS'!$Q$6,U196-(U196*S197),U196)</f>
        <v>0.8</v>
      </c>
      <c r="V197" s="850"/>
      <c r="W197" s="843"/>
    </row>
    <row r="198" spans="1:23" ht="14.4" thickBot="1" x14ac:dyDescent="0.35">
      <c r="A198" s="830"/>
      <c r="B198" s="830"/>
      <c r="C198" s="833"/>
      <c r="D198" s="836"/>
      <c r="E198" s="263">
        <v>6</v>
      </c>
      <c r="F198" s="468"/>
      <c r="G198" s="365"/>
      <c r="H198" s="365"/>
      <c r="I198" s="264" t="str">
        <f t="shared" si="17"/>
        <v xml:space="preserve">  </v>
      </c>
      <c r="J198" s="368"/>
      <c r="K198" s="265" t="s">
        <v>725</v>
      </c>
      <c r="L198" s="265" t="s">
        <v>725</v>
      </c>
      <c r="M198" s="368"/>
      <c r="N198" s="265" t="s">
        <v>725</v>
      </c>
      <c r="O198" s="371"/>
      <c r="P198" s="371"/>
      <c r="Q198" s="371"/>
      <c r="R198" s="371"/>
      <c r="S198" s="265" t="str">
        <f t="shared" si="16"/>
        <v/>
      </c>
      <c r="T198" s="265">
        <f>IF(L198='[3]11 FORMULAS'!$Q$5,T197-(T197*S198),T197)</f>
        <v>0.24</v>
      </c>
      <c r="U198" s="469">
        <f>IF(L198='[3]11 FORMULAS'!$Q$6,U197-(U197*S198),U197)</f>
        <v>0.8</v>
      </c>
      <c r="V198" s="851"/>
      <c r="W198" s="844"/>
    </row>
    <row r="199" spans="1:23" ht="138" x14ac:dyDescent="0.3">
      <c r="A199" s="827" t="str">
        <f>'4 MAPA CALOR INHERENTE'!A39</f>
        <v>R4GCT</v>
      </c>
      <c r="B199" s="827" t="str">
        <f>'4 MAPA CALOR INHERENTE'!B39</f>
        <v xml:space="preserve">Posibilidad de afectación reputacional y económica por sanciones o multas de entes de control  debido a demoras en la adquisicion de los bienes y servicios requeridos </v>
      </c>
      <c r="C199" s="831" cm="1">
        <f t="array" ref="C199">IF(MOD(ROW()-7,6)=0, INDEX('3 PROBABIL E IMPACTO INHERENTE'!$E$7:$E$74, (ROW()-7)/6 + 1), "")</f>
        <v>0.8</v>
      </c>
      <c r="D199" s="834" cm="1">
        <f t="array" ref="D199">IF(MOD(ROW()-7,6)=0, INDEX('3 PROBABIL E IMPACTO INHERENTE'!$M$7:$M$74, (ROW()-7)/6 + 1), "")</f>
        <v>1</v>
      </c>
      <c r="E199" s="254">
        <v>1</v>
      </c>
      <c r="F199" s="464" t="s">
        <v>863</v>
      </c>
      <c r="G199" s="363" t="s">
        <v>864</v>
      </c>
      <c r="H199" s="363" t="s">
        <v>865</v>
      </c>
      <c r="I199" s="255" t="str">
        <f t="shared" si="17"/>
        <v>El (la) Director(a) Juridica y Contractual  verifica   mensualmente el cumplimiento de los procesos programados  en el plan anual de adquisiciones vs los procesos radicados en la unidad ejecutora 1 con el fin de detectar las necesidades que se encuentran pendientes por radicar ante la dirección jurídica y contractual. En caso de desviaciones al control, en el memorando se dejara trazabilidad que las áreas están dando cumplimiento a lo establecido en el PAA. Como soporte de ejecución del control se adjuntan memorandos de alerta a los gerentes de proyecto.
El cargue de la evidencia será trimestral</v>
      </c>
      <c r="J199" s="366" t="s">
        <v>719</v>
      </c>
      <c r="K199" s="256">
        <v>0.25</v>
      </c>
      <c r="L199" s="256" t="s">
        <v>656</v>
      </c>
      <c r="M199" s="366" t="s">
        <v>713</v>
      </c>
      <c r="N199" s="256">
        <v>0.15</v>
      </c>
      <c r="O199" s="369" t="s">
        <v>703</v>
      </c>
      <c r="P199" s="369" t="s">
        <v>720</v>
      </c>
      <c r="Q199" s="369" t="s">
        <v>744</v>
      </c>
      <c r="R199" s="369" t="s">
        <v>745</v>
      </c>
      <c r="S199" s="256">
        <f t="shared" si="16"/>
        <v>0.4</v>
      </c>
      <c r="T199" s="256">
        <f>IF(L199='[3]11 FORMULAS'!$Q$5,C199-(C199*S199),C199)</f>
        <v>0.48</v>
      </c>
      <c r="U199" s="465">
        <f>IF(L199='[3]11 FORMULAS'!$Q$6,D199-(D199*S199),D199)</f>
        <v>1</v>
      </c>
      <c r="V199" s="848">
        <f t="shared" ref="V199" si="26">+IF(T204="","",T204)</f>
        <v>0.28799999999999998</v>
      </c>
      <c r="W199" s="841">
        <f t="shared" ref="W199" si="27">+IF(U204="","",U204)</f>
        <v>1</v>
      </c>
    </row>
    <row r="200" spans="1:23" ht="165.6" x14ac:dyDescent="0.3">
      <c r="A200" s="828"/>
      <c r="B200" s="828"/>
      <c r="C200" s="832"/>
      <c r="D200" s="835"/>
      <c r="E200" s="260">
        <v>2</v>
      </c>
      <c r="F200" s="466" t="s">
        <v>866</v>
      </c>
      <c r="G200" s="364" t="s">
        <v>736</v>
      </c>
      <c r="H200" s="364" t="s">
        <v>867</v>
      </c>
      <c r="I200" s="261" t="str">
        <f t="shared" si="17"/>
        <v>El Subsecretario(a) de Inversiones y Fortalecimiento de Capacidades Operativas, La Dirección Técnica, Dirección de Operaciones y Dirección de Bienes  verifica  mensualmente los procesos programados en el plan anual de adquisiciones -PAA de la vigencia  respecto a los procesos que son de su competencia  el cual se evidencia con actas de reunión y/o memorandos y/o bases de seguimiento. En caso de alertas se remitirá el comunicado al cliente o área solicitante.
El cargue de las evidencias se hará de manera trimestral.</v>
      </c>
      <c r="J200" s="367" t="s">
        <v>719</v>
      </c>
      <c r="K200" s="262">
        <v>0.25</v>
      </c>
      <c r="L200" s="262" t="s">
        <v>656</v>
      </c>
      <c r="M200" s="367" t="s">
        <v>713</v>
      </c>
      <c r="N200" s="262">
        <v>0.15</v>
      </c>
      <c r="O200" s="370" t="s">
        <v>703</v>
      </c>
      <c r="P200" s="370" t="s">
        <v>720</v>
      </c>
      <c r="Q200" s="370" t="s">
        <v>744</v>
      </c>
      <c r="R200" s="370" t="s">
        <v>745</v>
      </c>
      <c r="S200" s="262">
        <f t="shared" si="16"/>
        <v>0.4</v>
      </c>
      <c r="T200" s="262">
        <f>IF(L200='[3]11 FORMULAS'!$Q$5,T199-(T199*S200),T199)</f>
        <v>0.28799999999999998</v>
      </c>
      <c r="U200" s="467">
        <f>IF(L200='[3]11 FORMULAS'!$Q$6,U199-(U199*S200),U199)</f>
        <v>1</v>
      </c>
      <c r="V200" s="849"/>
      <c r="W200" s="842"/>
    </row>
    <row r="201" spans="1:23" x14ac:dyDescent="0.3">
      <c r="A201" s="828"/>
      <c r="B201" s="828"/>
      <c r="C201" s="832"/>
      <c r="D201" s="835"/>
      <c r="E201" s="260">
        <v>3</v>
      </c>
      <c r="F201" s="466"/>
      <c r="G201" s="364"/>
      <c r="H201" s="364"/>
      <c r="I201" s="261" t="str">
        <f t="shared" si="17"/>
        <v xml:space="preserve">  </v>
      </c>
      <c r="J201" s="367"/>
      <c r="K201" s="262" t="s">
        <v>725</v>
      </c>
      <c r="L201" s="262" t="s">
        <v>725</v>
      </c>
      <c r="M201" s="367"/>
      <c r="N201" s="262" t="s">
        <v>725</v>
      </c>
      <c r="O201" s="370"/>
      <c r="P201" s="370"/>
      <c r="Q201" s="370"/>
      <c r="R201" s="370"/>
      <c r="S201" s="262" t="str">
        <f t="shared" si="16"/>
        <v/>
      </c>
      <c r="T201" s="262">
        <f>IF(L201='[3]11 FORMULAS'!$Q$5,T200-(T200*S201),T200)</f>
        <v>0.28799999999999998</v>
      </c>
      <c r="U201" s="467">
        <f>IF(L201='[3]11 FORMULAS'!$Q$6,U200-(U200*S201),U200)</f>
        <v>1</v>
      </c>
      <c r="V201" s="849"/>
      <c r="W201" s="842"/>
    </row>
    <row r="202" spans="1:23" x14ac:dyDescent="0.3">
      <c r="A202" s="829"/>
      <c r="B202" s="829"/>
      <c r="C202" s="832"/>
      <c r="D202" s="835"/>
      <c r="E202" s="453">
        <v>4</v>
      </c>
      <c r="F202" s="466"/>
      <c r="G202" s="364"/>
      <c r="H202" s="364"/>
      <c r="I202" s="261" t="str">
        <f t="shared" si="17"/>
        <v xml:space="preserve">  </v>
      </c>
      <c r="J202" s="367"/>
      <c r="K202" s="262"/>
      <c r="L202" s="262"/>
      <c r="M202" s="367"/>
      <c r="N202" s="262"/>
      <c r="O202" s="370"/>
      <c r="P202" s="370"/>
      <c r="Q202" s="370"/>
      <c r="R202" s="370"/>
      <c r="S202" s="262">
        <f t="shared" si="16"/>
        <v>0</v>
      </c>
      <c r="T202" s="262">
        <f>IF(L202='[3]11 FORMULAS'!$Q$5,T201-(T201*S202),T201)</f>
        <v>0.28799999999999998</v>
      </c>
      <c r="U202" s="467">
        <f>IF(L202='[3]11 FORMULAS'!$Q$6,U201-(U201*S202),U201)</f>
        <v>1</v>
      </c>
      <c r="V202" s="850"/>
      <c r="W202" s="843"/>
    </row>
    <row r="203" spans="1:23" x14ac:dyDescent="0.3">
      <c r="A203" s="829"/>
      <c r="B203" s="829"/>
      <c r="C203" s="832"/>
      <c r="D203" s="835"/>
      <c r="E203" s="453">
        <v>5</v>
      </c>
      <c r="F203" s="466"/>
      <c r="G203" s="364"/>
      <c r="H203" s="364"/>
      <c r="I203" s="261" t="str">
        <f t="shared" si="17"/>
        <v xml:space="preserve">  </v>
      </c>
      <c r="J203" s="367"/>
      <c r="K203" s="262"/>
      <c r="L203" s="262"/>
      <c r="M203" s="367"/>
      <c r="N203" s="262"/>
      <c r="O203" s="370"/>
      <c r="P203" s="370"/>
      <c r="Q203" s="370"/>
      <c r="R203" s="370"/>
      <c r="S203" s="262">
        <f t="shared" si="16"/>
        <v>0</v>
      </c>
      <c r="T203" s="262">
        <f>IF(L203='[3]11 FORMULAS'!$Q$5,T202-(T202*S203),T202)</f>
        <v>0.28799999999999998</v>
      </c>
      <c r="U203" s="467">
        <f>IF(L203='[3]11 FORMULAS'!$Q$6,U202-(U202*S203),U202)</f>
        <v>1</v>
      </c>
      <c r="V203" s="850"/>
      <c r="W203" s="843"/>
    </row>
    <row r="204" spans="1:23" ht="14.4" thickBot="1" x14ac:dyDescent="0.35">
      <c r="A204" s="830"/>
      <c r="B204" s="830"/>
      <c r="C204" s="833"/>
      <c r="D204" s="836"/>
      <c r="E204" s="263">
        <v>6</v>
      </c>
      <c r="F204" s="468"/>
      <c r="G204" s="365"/>
      <c r="H204" s="365"/>
      <c r="I204" s="264" t="str">
        <f t="shared" si="17"/>
        <v xml:space="preserve">  </v>
      </c>
      <c r="J204" s="368"/>
      <c r="K204" s="265" t="s">
        <v>725</v>
      </c>
      <c r="L204" s="265" t="s">
        <v>725</v>
      </c>
      <c r="M204" s="368"/>
      <c r="N204" s="265" t="s">
        <v>725</v>
      </c>
      <c r="O204" s="371"/>
      <c r="P204" s="371"/>
      <c r="Q204" s="371"/>
      <c r="R204" s="371"/>
      <c r="S204" s="265" t="str">
        <f t="shared" si="16"/>
        <v/>
      </c>
      <c r="T204" s="265">
        <f>IF(L204='[3]11 FORMULAS'!$Q$5,T203-(T203*S204),T203)</f>
        <v>0.28799999999999998</v>
      </c>
      <c r="U204" s="469">
        <f>IF(L204='[3]11 FORMULAS'!$Q$6,U203-(U203*S204),U203)</f>
        <v>1</v>
      </c>
      <c r="V204" s="851"/>
      <c r="W204" s="844"/>
    </row>
    <row r="205" spans="1:23" ht="14.25" customHeight="1" x14ac:dyDescent="0.3">
      <c r="A205" s="827" t="str">
        <f>'4 MAPA CALOR INHERENTE'!A40</f>
        <v>R5GCT</v>
      </c>
      <c r="B205" s="827" t="str">
        <f>'4 MAPA CALOR INHERENTE'!B40</f>
        <v xml:space="preserve">Posibilidad de afectación reputacional y económica por multa y/o sancion o de un ente de control  y/o quejas de un grupo de valor  debido al incumplimiento en la ejecucion de los contratos </v>
      </c>
      <c r="C205" s="831" cm="1">
        <f t="array" ref="C205">IF(MOD(ROW()-7,6)=0, INDEX('3 PROBABIL E IMPACTO INHERENTE'!$E$7:$E$74, (ROW()-7)/6 + 1), "")</f>
        <v>0.8</v>
      </c>
      <c r="D205" s="834" cm="1">
        <f t="array" ref="D205">IF(MOD(ROW()-7,6)=0, INDEX('3 PROBABIL E IMPACTO INHERENTE'!$M$7:$M$74, (ROW()-7)/6 + 1), "")</f>
        <v>1</v>
      </c>
      <c r="E205" s="254">
        <v>1</v>
      </c>
      <c r="F205" s="464" t="s">
        <v>868</v>
      </c>
      <c r="G205" s="363" t="s">
        <v>782</v>
      </c>
      <c r="H205" s="363" t="s">
        <v>869</v>
      </c>
      <c r="I205" s="255" t="str">
        <f t="shared" si="17"/>
        <v>Los profesionales asignados de las unidades ejecutoras  verifican   semestralmente el conocimiento adquirido a través de evaluaciones producto de las capacitaciones sobre supervisión contractual. En caso de que el promedio de evaluaciones sea menor de lo aceptable, se reagendará reunión con lo(s) supervisores donde se requiera fortalecer el conocimiento. Como evidencia de ejecución del control se adjunta el reporte consolidado de las evaluaciones.</v>
      </c>
      <c r="J205" s="366" t="s">
        <v>719</v>
      </c>
      <c r="K205" s="256">
        <v>0.25</v>
      </c>
      <c r="L205" s="256" t="s">
        <v>656</v>
      </c>
      <c r="M205" s="366" t="s">
        <v>713</v>
      </c>
      <c r="N205" s="256">
        <v>0.15</v>
      </c>
      <c r="O205" s="369" t="s">
        <v>703</v>
      </c>
      <c r="P205" s="369" t="s">
        <v>733</v>
      </c>
      <c r="Q205" s="369" t="s">
        <v>744</v>
      </c>
      <c r="R205" s="369" t="s">
        <v>745</v>
      </c>
      <c r="S205" s="256">
        <f t="shared" si="16"/>
        <v>0.4</v>
      </c>
      <c r="T205" s="256">
        <f>IF(L205='[3]11 FORMULAS'!$Q$5,C205-(C205*S205),C205)</f>
        <v>0.48</v>
      </c>
      <c r="U205" s="465">
        <f>IF(L205='[3]11 FORMULAS'!$Q$6,D205-(D205*S205),D205)</f>
        <v>1</v>
      </c>
      <c r="V205" s="848">
        <f t="shared" ref="V205" si="28">+IF(T210="","",T210)</f>
        <v>0.48</v>
      </c>
      <c r="W205" s="841">
        <f t="shared" ref="W205" si="29">+IF(U210="","",U210)</f>
        <v>1</v>
      </c>
    </row>
    <row r="206" spans="1:23" x14ac:dyDescent="0.3">
      <c r="A206" s="828"/>
      <c r="B206" s="828"/>
      <c r="C206" s="832"/>
      <c r="D206" s="835"/>
      <c r="E206" s="260">
        <v>2</v>
      </c>
      <c r="F206" s="466"/>
      <c r="G206" s="364"/>
      <c r="H206" s="364"/>
      <c r="I206" s="261" t="str">
        <f t="shared" si="17"/>
        <v xml:space="preserve">  </v>
      </c>
      <c r="J206" s="367"/>
      <c r="K206" s="262" t="s">
        <v>725</v>
      </c>
      <c r="L206" s="262" t="s">
        <v>725</v>
      </c>
      <c r="M206" s="367"/>
      <c r="N206" s="262" t="s">
        <v>725</v>
      </c>
      <c r="O206" s="370"/>
      <c r="P206" s="370"/>
      <c r="Q206" s="370"/>
      <c r="R206" s="370"/>
      <c r="S206" s="262" t="str">
        <f t="shared" si="16"/>
        <v/>
      </c>
      <c r="T206" s="262">
        <f>IF(L206='[3]11 FORMULAS'!$Q$5,T205-(T205*S206),T205)</f>
        <v>0.48</v>
      </c>
      <c r="U206" s="467">
        <f>IF(L206='[3]11 FORMULAS'!$Q$6,U205-(U205*S206),U205)</f>
        <v>1</v>
      </c>
      <c r="V206" s="849"/>
      <c r="W206" s="842"/>
    </row>
    <row r="207" spans="1:23" x14ac:dyDescent="0.3">
      <c r="A207" s="828"/>
      <c r="B207" s="828"/>
      <c r="C207" s="832"/>
      <c r="D207" s="835"/>
      <c r="E207" s="260">
        <v>3</v>
      </c>
      <c r="F207" s="466"/>
      <c r="G207" s="364"/>
      <c r="H207" s="364"/>
      <c r="I207" s="261" t="str">
        <f t="shared" si="17"/>
        <v xml:space="preserve">  </v>
      </c>
      <c r="J207" s="367"/>
      <c r="K207" s="262" t="s">
        <v>725</v>
      </c>
      <c r="L207" s="262" t="s">
        <v>725</v>
      </c>
      <c r="M207" s="367"/>
      <c r="N207" s="262" t="s">
        <v>725</v>
      </c>
      <c r="O207" s="370"/>
      <c r="P207" s="370"/>
      <c r="Q207" s="370"/>
      <c r="R207" s="370"/>
      <c r="S207" s="262" t="str">
        <f t="shared" si="16"/>
        <v/>
      </c>
      <c r="T207" s="262">
        <f>IF(L207='[3]11 FORMULAS'!$Q$5,T206-(T206*S207),T206)</f>
        <v>0.48</v>
      </c>
      <c r="U207" s="467">
        <f>IF(L207='[3]11 FORMULAS'!$Q$6,U206-(U206*S207),U206)</f>
        <v>1</v>
      </c>
      <c r="V207" s="849"/>
      <c r="W207" s="842"/>
    </row>
    <row r="208" spans="1:23" x14ac:dyDescent="0.3">
      <c r="A208" s="829"/>
      <c r="B208" s="829"/>
      <c r="C208" s="832"/>
      <c r="D208" s="835"/>
      <c r="E208" s="453">
        <v>4</v>
      </c>
      <c r="F208" s="466"/>
      <c r="G208" s="364"/>
      <c r="H208" s="364"/>
      <c r="I208" s="261" t="str">
        <f t="shared" si="17"/>
        <v xml:space="preserve">  </v>
      </c>
      <c r="J208" s="367"/>
      <c r="K208" s="262"/>
      <c r="L208" s="262"/>
      <c r="M208" s="367"/>
      <c r="N208" s="262"/>
      <c r="O208" s="370"/>
      <c r="P208" s="370"/>
      <c r="Q208" s="370"/>
      <c r="R208" s="370"/>
      <c r="S208" s="262">
        <f t="shared" si="16"/>
        <v>0</v>
      </c>
      <c r="T208" s="262">
        <f>IF(L208='[3]11 FORMULAS'!$Q$5,T207-(T207*S208),T207)</f>
        <v>0.48</v>
      </c>
      <c r="U208" s="467">
        <f>IF(L208='[3]11 FORMULAS'!$Q$6,U207-(U207*S208),U207)</f>
        <v>1</v>
      </c>
      <c r="V208" s="850"/>
      <c r="W208" s="843"/>
    </row>
    <row r="209" spans="1:23" x14ac:dyDescent="0.3">
      <c r="A209" s="829"/>
      <c r="B209" s="829"/>
      <c r="C209" s="832"/>
      <c r="D209" s="835"/>
      <c r="E209" s="453">
        <v>5</v>
      </c>
      <c r="F209" s="466"/>
      <c r="G209" s="364"/>
      <c r="H209" s="364"/>
      <c r="I209" s="261" t="str">
        <f t="shared" si="17"/>
        <v xml:space="preserve">  </v>
      </c>
      <c r="J209" s="367"/>
      <c r="K209" s="262"/>
      <c r="L209" s="262"/>
      <c r="M209" s="367"/>
      <c r="N209" s="262"/>
      <c r="O209" s="370"/>
      <c r="P209" s="370"/>
      <c r="Q209" s="370"/>
      <c r="R209" s="370"/>
      <c r="S209" s="262">
        <f t="shared" si="16"/>
        <v>0</v>
      </c>
      <c r="T209" s="262">
        <f>IF(L209='[3]11 FORMULAS'!$Q$5,T208-(T208*S209),T208)</f>
        <v>0.48</v>
      </c>
      <c r="U209" s="467">
        <f>IF(L209='[3]11 FORMULAS'!$Q$6,U208-(U208*S209),U208)</f>
        <v>1</v>
      </c>
      <c r="V209" s="850"/>
      <c r="W209" s="843"/>
    </row>
    <row r="210" spans="1:23" ht="14.4" thickBot="1" x14ac:dyDescent="0.35">
      <c r="A210" s="830"/>
      <c r="B210" s="830"/>
      <c r="C210" s="833"/>
      <c r="D210" s="836"/>
      <c r="E210" s="263">
        <v>6</v>
      </c>
      <c r="F210" s="468"/>
      <c r="G210" s="365"/>
      <c r="H210" s="365"/>
      <c r="I210" s="264" t="str">
        <f t="shared" si="17"/>
        <v xml:space="preserve">  </v>
      </c>
      <c r="J210" s="368"/>
      <c r="K210" s="265" t="s">
        <v>725</v>
      </c>
      <c r="L210" s="265" t="s">
        <v>725</v>
      </c>
      <c r="M210" s="368"/>
      <c r="N210" s="265" t="s">
        <v>725</v>
      </c>
      <c r="O210" s="371"/>
      <c r="P210" s="371"/>
      <c r="Q210" s="371"/>
      <c r="R210" s="371"/>
      <c r="S210" s="265" t="str">
        <f t="shared" si="16"/>
        <v/>
      </c>
      <c r="T210" s="265">
        <f>IF(L210='[3]11 FORMULAS'!$Q$5,T209-(T209*S210),T209)</f>
        <v>0.48</v>
      </c>
      <c r="U210" s="469">
        <f>IF(L210='[3]11 FORMULAS'!$Q$6,U209-(U209*S210),U209)</f>
        <v>1</v>
      </c>
      <c r="V210" s="851"/>
      <c r="W210" s="844"/>
    </row>
    <row r="211" spans="1:23" ht="96.6" x14ac:dyDescent="0.3">
      <c r="A211" s="827" t="str">
        <f>'4 MAPA CALOR INHERENTE'!A41</f>
        <v>R1GJ</v>
      </c>
      <c r="B211" s="827" t="str">
        <f>'4 MAPA CALOR INHERENTE'!B41</f>
        <v>Posibilidad de afectación reputacional por sanciones administrativas  debido al incumplimiento en la respuesta a requerimientos asociados a los procesos judiciales y acciones constitucionales</v>
      </c>
      <c r="C211" s="831" cm="1">
        <f t="array" ref="C211">IF(MOD(ROW()-7,6)=0, INDEX('3 PROBABIL E IMPACTO INHERENTE'!$E$7:$E$74, (ROW()-7)/6 + 1), "")</f>
        <v>0.8</v>
      </c>
      <c r="D211" s="834" cm="1">
        <f t="array" ref="D211">IF(MOD(ROW()-7,6)=0, INDEX('3 PROBABIL E IMPACTO INHERENTE'!$M$7:$M$74, (ROW()-7)/6 + 1), "")</f>
        <v>1</v>
      </c>
      <c r="E211" s="254">
        <v>1</v>
      </c>
      <c r="F211" s="464" t="s">
        <v>870</v>
      </c>
      <c r="G211" s="363" t="s">
        <v>871</v>
      </c>
      <c r="H211" s="363" t="s">
        <v>872</v>
      </c>
      <c r="I211" s="255" t="str">
        <f t="shared" si="17"/>
        <v>Los abogados designados de dar contestación a las acciones constitucionales (tutelas)  realizan  seguimiento diario, a través de la matriz Acciones Constitucionales, en donde se registran las fechas de ingreso y vencimiento con el fin de realizar validación del estado de la tutela. Como soporte se suministrará la Matriz Acciones Constitucionales. El cargue de las evidencias se realizara trimestralmente.</v>
      </c>
      <c r="J211" s="366" t="s">
        <v>719</v>
      </c>
      <c r="K211" s="256">
        <v>0.25</v>
      </c>
      <c r="L211" s="256" t="s">
        <v>656</v>
      </c>
      <c r="M211" s="366" t="s">
        <v>713</v>
      </c>
      <c r="N211" s="256">
        <v>0.15</v>
      </c>
      <c r="O211" s="369" t="s">
        <v>703</v>
      </c>
      <c r="P211" s="369" t="s">
        <v>778</v>
      </c>
      <c r="Q211" s="369"/>
      <c r="R211" s="369"/>
      <c r="S211" s="256">
        <f t="shared" si="16"/>
        <v>0.4</v>
      </c>
      <c r="T211" s="256">
        <f>IF(L211='[3]11 FORMULAS'!$Q$5,C211-(C211*S211),C211)</f>
        <v>0.48</v>
      </c>
      <c r="U211" s="465">
        <f>IF(L211='[3]11 FORMULAS'!$Q$6,D211-(D211*S211),D211)</f>
        <v>1</v>
      </c>
      <c r="V211" s="848">
        <f t="shared" ref="V211" si="30">+IF(T216="","",T216)</f>
        <v>0.28799999999999998</v>
      </c>
      <c r="W211" s="841">
        <f t="shared" ref="W211" si="31">+IF(U216="","",U216)</f>
        <v>1</v>
      </c>
    </row>
    <row r="212" spans="1:23" ht="82.8" x14ac:dyDescent="0.3">
      <c r="A212" s="828"/>
      <c r="B212" s="828"/>
      <c r="C212" s="832"/>
      <c r="D212" s="835"/>
      <c r="E212" s="260">
        <v>2</v>
      </c>
      <c r="F212" s="466" t="s">
        <v>873</v>
      </c>
      <c r="G212" s="364" t="s">
        <v>874</v>
      </c>
      <c r="H212" s="364" t="s">
        <v>875</v>
      </c>
      <c r="I212" s="261" t="str">
        <f t="shared" si="17"/>
        <v>Los abogados designados de dar contestación a los procesos judiciales  realizarán  seguimiento diario, a través de la matriz Procesos Judiciales, en donde se registran las fechas de ingreso y vencimiento con el fin de realizar validación al estado del proceso. Como soporte se suministrará la Matriz Procesos Judiciales. El cargue de las evidencias se realizara trimestralmente.</v>
      </c>
      <c r="J212" s="367" t="s">
        <v>719</v>
      </c>
      <c r="K212" s="262">
        <v>0.25</v>
      </c>
      <c r="L212" s="262" t="s">
        <v>656</v>
      </c>
      <c r="M212" s="367" t="s">
        <v>713</v>
      </c>
      <c r="N212" s="262">
        <v>0.15</v>
      </c>
      <c r="O212" s="370" t="s">
        <v>703</v>
      </c>
      <c r="P212" s="370" t="s">
        <v>778</v>
      </c>
      <c r="Q212" s="370"/>
      <c r="R212" s="370"/>
      <c r="S212" s="262">
        <f t="shared" si="16"/>
        <v>0.4</v>
      </c>
      <c r="T212" s="262">
        <f>IF(L212='[3]11 FORMULAS'!$Q$5,T211-(T211*S212),T211)</f>
        <v>0.28799999999999998</v>
      </c>
      <c r="U212" s="467">
        <f>IF(L212='[3]11 FORMULAS'!$Q$6,U211-(U211*S212),U211)</f>
        <v>1</v>
      </c>
      <c r="V212" s="849"/>
      <c r="W212" s="842"/>
    </row>
    <row r="213" spans="1:23" ht="14.25" customHeight="1" x14ac:dyDescent="0.3">
      <c r="A213" s="828"/>
      <c r="B213" s="828"/>
      <c r="C213" s="832"/>
      <c r="D213" s="835"/>
      <c r="E213" s="260">
        <v>3</v>
      </c>
      <c r="F213" s="466"/>
      <c r="G213" s="364"/>
      <c r="H213" s="364"/>
      <c r="I213" s="261" t="str">
        <f t="shared" si="17"/>
        <v xml:space="preserve">  </v>
      </c>
      <c r="J213" s="367"/>
      <c r="K213" s="262" t="s">
        <v>725</v>
      </c>
      <c r="L213" s="262" t="s">
        <v>725</v>
      </c>
      <c r="M213" s="367"/>
      <c r="N213" s="262" t="s">
        <v>725</v>
      </c>
      <c r="O213" s="370"/>
      <c r="P213" s="370"/>
      <c r="Q213" s="370"/>
      <c r="R213" s="370"/>
      <c r="S213" s="262" t="str">
        <f t="shared" si="16"/>
        <v/>
      </c>
      <c r="T213" s="262">
        <f>IF(L213='[3]11 FORMULAS'!$Q$5,T212-(T212*S213),T212)</f>
        <v>0.28799999999999998</v>
      </c>
      <c r="U213" s="467">
        <f>IF(L213='[3]11 FORMULAS'!$Q$6,U212-(U212*S213),U212)</f>
        <v>1</v>
      </c>
      <c r="V213" s="849"/>
      <c r="W213" s="842"/>
    </row>
    <row r="214" spans="1:23" ht="14.25" customHeight="1" x14ac:dyDescent="0.3">
      <c r="A214" s="829"/>
      <c r="B214" s="829"/>
      <c r="C214" s="832"/>
      <c r="D214" s="835"/>
      <c r="E214" s="453">
        <v>4</v>
      </c>
      <c r="F214" s="466"/>
      <c r="G214" s="364"/>
      <c r="H214" s="364"/>
      <c r="I214" s="261" t="str">
        <f t="shared" si="17"/>
        <v xml:space="preserve">  </v>
      </c>
      <c r="J214" s="367"/>
      <c r="K214" s="262"/>
      <c r="L214" s="262"/>
      <c r="M214" s="367"/>
      <c r="N214" s="262"/>
      <c r="O214" s="370"/>
      <c r="P214" s="370"/>
      <c r="Q214" s="370"/>
      <c r="R214" s="370"/>
      <c r="S214" s="262">
        <f t="shared" si="16"/>
        <v>0</v>
      </c>
      <c r="T214" s="262">
        <f>IF(L214='[3]11 FORMULAS'!$Q$5,T213-(T213*S214),T213)</f>
        <v>0.28799999999999998</v>
      </c>
      <c r="U214" s="467">
        <f>IF(L214='[3]11 FORMULAS'!$Q$6,U213-(U213*S214),U213)</f>
        <v>1</v>
      </c>
      <c r="V214" s="850"/>
      <c r="W214" s="843"/>
    </row>
    <row r="215" spans="1:23" ht="14.25" customHeight="1" x14ac:dyDescent="0.3">
      <c r="A215" s="829"/>
      <c r="B215" s="829"/>
      <c r="C215" s="832"/>
      <c r="D215" s="835"/>
      <c r="E215" s="453">
        <v>5</v>
      </c>
      <c r="F215" s="466"/>
      <c r="G215" s="364"/>
      <c r="H215" s="364"/>
      <c r="I215" s="261" t="str">
        <f t="shared" si="17"/>
        <v xml:space="preserve">  </v>
      </c>
      <c r="J215" s="367"/>
      <c r="K215" s="262"/>
      <c r="L215" s="262"/>
      <c r="M215" s="367"/>
      <c r="N215" s="262"/>
      <c r="O215" s="370"/>
      <c r="P215" s="370"/>
      <c r="Q215" s="370"/>
      <c r="R215" s="370"/>
      <c r="S215" s="262">
        <f t="shared" si="16"/>
        <v>0</v>
      </c>
      <c r="T215" s="262">
        <f>IF(L215='[3]11 FORMULAS'!$Q$5,T214-(T214*S215),T214)</f>
        <v>0.28799999999999998</v>
      </c>
      <c r="U215" s="467">
        <f>IF(L215='[3]11 FORMULAS'!$Q$6,U214-(U214*S215),U214)</f>
        <v>1</v>
      </c>
      <c r="V215" s="850"/>
      <c r="W215" s="843"/>
    </row>
    <row r="216" spans="1:23" ht="14.4" thickBot="1" x14ac:dyDescent="0.35">
      <c r="A216" s="830"/>
      <c r="B216" s="830"/>
      <c r="C216" s="833"/>
      <c r="D216" s="836"/>
      <c r="E216" s="263">
        <v>6</v>
      </c>
      <c r="F216" s="468"/>
      <c r="G216" s="365"/>
      <c r="H216" s="365"/>
      <c r="I216" s="264" t="str">
        <f t="shared" si="17"/>
        <v xml:space="preserve">  </v>
      </c>
      <c r="J216" s="368"/>
      <c r="K216" s="265" t="s">
        <v>725</v>
      </c>
      <c r="L216" s="265" t="s">
        <v>725</v>
      </c>
      <c r="M216" s="368"/>
      <c r="N216" s="265" t="s">
        <v>725</v>
      </c>
      <c r="O216" s="371"/>
      <c r="P216" s="371"/>
      <c r="Q216" s="371"/>
      <c r="R216" s="371"/>
      <c r="S216" s="265" t="str">
        <f t="shared" si="16"/>
        <v/>
      </c>
      <c r="T216" s="265">
        <f>IF(L216='[3]11 FORMULAS'!$Q$5,T215-(T215*S216),T215)</f>
        <v>0.28799999999999998</v>
      </c>
      <c r="U216" s="469">
        <f>IF(L216='[3]11 FORMULAS'!$Q$6,U215-(U215*S216),U215)</f>
        <v>1</v>
      </c>
      <c r="V216" s="851"/>
      <c r="W216" s="844"/>
    </row>
    <row r="217" spans="1:23" ht="138" x14ac:dyDescent="0.3">
      <c r="A217" s="827" t="str">
        <f>'4 MAPA CALOR INHERENTE'!A42</f>
        <v>R1GI</v>
      </c>
      <c r="B217" s="827" t="str">
        <f>'4 MAPA CALOR INHERENTE'!B42</f>
        <v xml:space="preserve">Posibilidad de afectación reputacional por la generación y entrega inoportuna de documentos de análisis estadísticos, mapas, boletines, recomendaciones y respuestas a solicitudes de información debido al procesamiento errado y/o datos errados o  desactualizados en la Bodega de datos </v>
      </c>
      <c r="C217" s="831" cm="1">
        <f t="array" ref="C217">IF(MOD(ROW()-7,6)=0, INDEX('3 PROBABIL E IMPACTO INHERENTE'!$E$7:$E$74, (ROW()-7)/6 + 1), "")</f>
        <v>0.6</v>
      </c>
      <c r="D217" s="834" cm="1">
        <f t="array" ref="D217">IF(MOD(ROW()-7,6)=0, INDEX('3 PROBABIL E IMPACTO INHERENTE'!$M$7:$M$74, (ROW()-7)/6 + 1), "")</f>
        <v>0.6</v>
      </c>
      <c r="E217" s="254">
        <v>1</v>
      </c>
      <c r="F217" s="464" t="s">
        <v>876</v>
      </c>
      <c r="G217" s="363" t="s">
        <v>877</v>
      </c>
      <c r="H217" s="363" t="s">
        <v>878</v>
      </c>
      <c r="I217" s="255" t="str">
        <f t="shared" si="17"/>
        <v>Los responsables asignados   gestionan  oportunamente con las entidades externas la entrega de información y hace seguimiento a las respuestas recibidas, con el fin de contar con los datos necesarios que son el insumo para el cargue de datos estadísticos y geográficos. Para los casos en que se encuentren inconsistencias en la información,  se realizara la solicitud nuevamente a la entidad fuente, por parte del responsable de validar la estructura de los archivos recibidos. Como soporte queda el formato Control Entrada y Salida de Requerimientos de Información F-GI-581. El cargue de las evidencias se hará trimestralmente.</v>
      </c>
      <c r="J217" s="366" t="s">
        <v>719</v>
      </c>
      <c r="K217" s="256">
        <v>0.25</v>
      </c>
      <c r="L217" s="256" t="s">
        <v>656</v>
      </c>
      <c r="M217" s="366" t="s">
        <v>713</v>
      </c>
      <c r="N217" s="256">
        <v>0.15</v>
      </c>
      <c r="O217" s="369" t="s">
        <v>703</v>
      </c>
      <c r="P217" s="369" t="s">
        <v>724</v>
      </c>
      <c r="Q217" s="369"/>
      <c r="R217" s="369"/>
      <c r="S217" s="256">
        <f t="shared" ref="S217:S280" si="32">+IFERROR(K217+N217,"")</f>
        <v>0.4</v>
      </c>
      <c r="T217" s="256">
        <f>IF(L217='[3]11 FORMULAS'!$Q$5,C217-(C217*S217),C217)</f>
        <v>0.36</v>
      </c>
      <c r="U217" s="465">
        <f>IF(L217='[3]11 FORMULAS'!$Q$6,D217-(D217*S217),D217)</f>
        <v>0.6</v>
      </c>
      <c r="V217" s="848">
        <f t="shared" ref="V217" si="33">+IF(T222="","",T222)</f>
        <v>0.216</v>
      </c>
      <c r="W217" s="841">
        <f t="shared" ref="W217" si="34">+IF(U222="","",U222)</f>
        <v>0.6</v>
      </c>
    </row>
    <row r="218" spans="1:23" ht="110.4" x14ac:dyDescent="0.3">
      <c r="A218" s="828"/>
      <c r="B218" s="828"/>
      <c r="C218" s="832"/>
      <c r="D218" s="835"/>
      <c r="E218" s="260">
        <v>2</v>
      </c>
      <c r="F218" s="466" t="s">
        <v>876</v>
      </c>
      <c r="G218" s="364" t="s">
        <v>762</v>
      </c>
      <c r="H218" s="364" t="s">
        <v>879</v>
      </c>
      <c r="I218" s="261" t="str">
        <f t="shared" si="17"/>
        <v>Los responsables asignados   verifican  el correcto cargue de información de cada una de las fuentes de información en la bodega de datos, cada vez que se requiera. Para los casos en que se encuentren inconsistencias en la información, se realizara la solicitud nuevamente a la entidad fuente, por parte del responsable de validar la estructura de los archivos recibidos. Como evidencia quedará el formato Control Entrada y Salida de Requerimientos de Información F-GI-581. El cargue de las evidencias se hará trimestralmente</v>
      </c>
      <c r="J218" s="367" t="s">
        <v>719</v>
      </c>
      <c r="K218" s="262">
        <v>0.25</v>
      </c>
      <c r="L218" s="262" t="s">
        <v>656</v>
      </c>
      <c r="M218" s="367" t="s">
        <v>713</v>
      </c>
      <c r="N218" s="262">
        <v>0.15</v>
      </c>
      <c r="O218" s="370" t="s">
        <v>703</v>
      </c>
      <c r="P218" s="370" t="s">
        <v>724</v>
      </c>
      <c r="Q218" s="370"/>
      <c r="R218" s="370"/>
      <c r="S218" s="262">
        <f t="shared" si="32"/>
        <v>0.4</v>
      </c>
      <c r="T218" s="262">
        <f>IF(L218='[3]11 FORMULAS'!$Q$5,T217-(T217*S218),T217)</f>
        <v>0.216</v>
      </c>
      <c r="U218" s="467">
        <f>IF(L218='[3]11 FORMULAS'!$Q$6,U217-(U217*S218),U217)</f>
        <v>0.6</v>
      </c>
      <c r="V218" s="849"/>
      <c r="W218" s="842"/>
    </row>
    <row r="219" spans="1:23" x14ac:dyDescent="0.3">
      <c r="A219" s="828"/>
      <c r="B219" s="828"/>
      <c r="C219" s="832"/>
      <c r="D219" s="835"/>
      <c r="E219" s="260">
        <v>3</v>
      </c>
      <c r="F219" s="466"/>
      <c r="G219" s="364"/>
      <c r="H219" s="364"/>
      <c r="I219" s="261" t="str">
        <f t="shared" si="17"/>
        <v xml:space="preserve">  </v>
      </c>
      <c r="J219" s="367"/>
      <c r="K219" s="262" t="s">
        <v>725</v>
      </c>
      <c r="L219" s="262" t="s">
        <v>725</v>
      </c>
      <c r="M219" s="367"/>
      <c r="N219" s="262" t="s">
        <v>725</v>
      </c>
      <c r="O219" s="370"/>
      <c r="P219" s="370"/>
      <c r="Q219" s="370"/>
      <c r="R219" s="370"/>
      <c r="S219" s="262" t="str">
        <f t="shared" si="32"/>
        <v/>
      </c>
      <c r="T219" s="262">
        <f>IF(L219='[3]11 FORMULAS'!$Q$5,T218-(T218*S219),T218)</f>
        <v>0.216</v>
      </c>
      <c r="U219" s="467">
        <f>IF(L219='[3]11 FORMULAS'!$Q$6,U218-(U218*S219),U218)</f>
        <v>0.6</v>
      </c>
      <c r="V219" s="849"/>
      <c r="W219" s="842"/>
    </row>
    <row r="220" spans="1:23" x14ac:dyDescent="0.3">
      <c r="A220" s="829"/>
      <c r="B220" s="829"/>
      <c r="C220" s="832"/>
      <c r="D220" s="835"/>
      <c r="E220" s="453">
        <v>4</v>
      </c>
      <c r="F220" s="466"/>
      <c r="G220" s="364"/>
      <c r="H220" s="364"/>
      <c r="I220" s="261" t="str">
        <f t="shared" ref="I220:I283" si="35">+CONCATENATE(F220," ",G220," ",H220)</f>
        <v xml:space="preserve">  </v>
      </c>
      <c r="J220" s="367"/>
      <c r="K220" s="262"/>
      <c r="L220" s="262"/>
      <c r="M220" s="367"/>
      <c r="N220" s="262"/>
      <c r="O220" s="370"/>
      <c r="P220" s="370"/>
      <c r="Q220" s="370"/>
      <c r="R220" s="370"/>
      <c r="S220" s="262">
        <f t="shared" si="32"/>
        <v>0</v>
      </c>
      <c r="T220" s="262">
        <f>IF(L220='[3]11 FORMULAS'!$Q$5,T219-(T219*S220),T219)</f>
        <v>0.216</v>
      </c>
      <c r="U220" s="467">
        <f>IF(L220='[3]11 FORMULAS'!$Q$6,U219-(U219*S220),U219)</f>
        <v>0.6</v>
      </c>
      <c r="V220" s="850"/>
      <c r="W220" s="843"/>
    </row>
    <row r="221" spans="1:23" x14ac:dyDescent="0.3">
      <c r="A221" s="829"/>
      <c r="B221" s="829"/>
      <c r="C221" s="832"/>
      <c r="D221" s="835"/>
      <c r="E221" s="453">
        <v>5</v>
      </c>
      <c r="F221" s="466"/>
      <c r="G221" s="364"/>
      <c r="H221" s="364"/>
      <c r="I221" s="261" t="str">
        <f t="shared" si="35"/>
        <v xml:space="preserve">  </v>
      </c>
      <c r="J221" s="367"/>
      <c r="K221" s="262"/>
      <c r="L221" s="262"/>
      <c r="M221" s="367"/>
      <c r="N221" s="262"/>
      <c r="O221" s="370"/>
      <c r="P221" s="370"/>
      <c r="Q221" s="370"/>
      <c r="R221" s="370"/>
      <c r="S221" s="262">
        <f t="shared" si="32"/>
        <v>0</v>
      </c>
      <c r="T221" s="262">
        <f>IF(L221='[3]11 FORMULAS'!$Q$5,T220-(T220*S221),T220)</f>
        <v>0.216</v>
      </c>
      <c r="U221" s="467">
        <f>IF(L221='[3]11 FORMULAS'!$Q$6,U220-(U220*S221),U220)</f>
        <v>0.6</v>
      </c>
      <c r="V221" s="850"/>
      <c r="W221" s="843"/>
    </row>
    <row r="222" spans="1:23" ht="14.4" thickBot="1" x14ac:dyDescent="0.35">
      <c r="A222" s="830"/>
      <c r="B222" s="830"/>
      <c r="C222" s="833"/>
      <c r="D222" s="836"/>
      <c r="E222" s="263">
        <v>6</v>
      </c>
      <c r="F222" s="468"/>
      <c r="G222" s="365"/>
      <c r="H222" s="365"/>
      <c r="I222" s="264" t="str">
        <f t="shared" si="35"/>
        <v xml:space="preserve">  </v>
      </c>
      <c r="J222" s="368"/>
      <c r="K222" s="265" t="s">
        <v>725</v>
      </c>
      <c r="L222" s="265" t="s">
        <v>725</v>
      </c>
      <c r="M222" s="368"/>
      <c r="N222" s="265" t="s">
        <v>725</v>
      </c>
      <c r="O222" s="371"/>
      <c r="P222" s="371"/>
      <c r="Q222" s="371"/>
      <c r="R222" s="371"/>
      <c r="S222" s="265" t="str">
        <f t="shared" si="32"/>
        <v/>
      </c>
      <c r="T222" s="265">
        <f>IF(L222='[3]11 FORMULAS'!$Q$5,T221-(T221*S222),T221)</f>
        <v>0.216</v>
      </c>
      <c r="U222" s="469">
        <f>IF(L222='[3]11 FORMULAS'!$Q$6,U221-(U221*S222),U221)</f>
        <v>0.6</v>
      </c>
      <c r="V222" s="851"/>
      <c r="W222" s="844"/>
    </row>
    <row r="223" spans="1:23" ht="14.25" customHeight="1" x14ac:dyDescent="0.3">
      <c r="A223" s="827" t="str">
        <f>'4 MAPA CALOR INHERENTE'!A43</f>
        <v>R1SM</v>
      </c>
      <c r="B223" s="827" t="str">
        <f>'4 MAPA CALOR INHERENTE'!B43</f>
        <v>Posibilidad de afectación reputacional por hallazgos a la Entidad por parte de entes de control  debido al incumplimiento y/o inoportuna emisión de los informes de ley contemplados en el Plan Anual de Auditoria</v>
      </c>
      <c r="C223" s="831" cm="1">
        <f t="array" ref="C223">IF(MOD(ROW()-7,6)=0, INDEX('3 PROBABIL E IMPACTO INHERENTE'!$E$7:$E$74, (ROW()-7)/6 + 1), "")</f>
        <v>0.6</v>
      </c>
      <c r="D223" s="834" cm="1">
        <f t="array" ref="D223">IF(MOD(ROW()-7,6)=0, INDEX('3 PROBABIL E IMPACTO INHERENTE'!$M$7:$M$74, (ROW()-7)/6 + 1), "")</f>
        <v>0.8</v>
      </c>
      <c r="E223" s="254">
        <v>1</v>
      </c>
      <c r="F223" s="464" t="s">
        <v>880</v>
      </c>
      <c r="G223" s="363" t="s">
        <v>736</v>
      </c>
      <c r="H223" s="363" t="s">
        <v>881</v>
      </c>
      <c r="I223" s="255" t="str">
        <f t="shared" si="35"/>
        <v>El Jefe de la Oficina de Control Interno  verifica  mensualmente a través de reuniones de autocontrol, el avance en la ejecución de las actividades programadas en el Plan Anual de Auditoría para el mes en curso y las contempladas para el próximo mes, con el fin de detectar las posibles fallas o desviaciones en la ejecución y términos de los informes de ley. 
En caso de identificar por parte del profesional inconvenientes en el desarrollo de las actividades asignadas se solicitará la priorización y ajuste en las fechas del PAA según lo indique la jefatura lo cual se efectuará en el mismo espacio. La evidencia de la ejecución del control se registra en la respectiva acta del comité. El cargue de las evidencias se hará trimestralmente.</v>
      </c>
      <c r="J223" s="366" t="s">
        <v>719</v>
      </c>
      <c r="K223" s="256">
        <v>0.25</v>
      </c>
      <c r="L223" s="256" t="s">
        <v>656</v>
      </c>
      <c r="M223" s="366" t="s">
        <v>713</v>
      </c>
      <c r="N223" s="256">
        <v>0.15</v>
      </c>
      <c r="O223" s="369" t="s">
        <v>703</v>
      </c>
      <c r="P223" s="369" t="s">
        <v>720</v>
      </c>
      <c r="Q223" s="369"/>
      <c r="R223" s="369"/>
      <c r="S223" s="256">
        <f t="shared" si="32"/>
        <v>0.4</v>
      </c>
      <c r="T223" s="256">
        <f>IF(L223='[3]11 FORMULAS'!$Q$5,C223-(C223*S223),C223)</f>
        <v>0.36</v>
      </c>
      <c r="U223" s="465">
        <f>IF(L223='[3]11 FORMULAS'!$Q$6,D223-(D223*S223),D223)</f>
        <v>0.8</v>
      </c>
      <c r="V223" s="848">
        <f t="shared" ref="V223" si="36">+IF(T228="","",T228)</f>
        <v>0.216</v>
      </c>
      <c r="W223" s="841">
        <f t="shared" ref="W223" si="37">+IF(U228="","",U228)</f>
        <v>0.8</v>
      </c>
    </row>
    <row r="224" spans="1:23" ht="138" x14ac:dyDescent="0.3">
      <c r="A224" s="828"/>
      <c r="B224" s="828"/>
      <c r="C224" s="832"/>
      <c r="D224" s="835"/>
      <c r="E224" s="260">
        <v>2</v>
      </c>
      <c r="F224" s="466" t="s">
        <v>882</v>
      </c>
      <c r="G224" s="364" t="s">
        <v>736</v>
      </c>
      <c r="H224" s="364" t="s">
        <v>883</v>
      </c>
      <c r="I224" s="261" t="str">
        <f t="shared" si="35"/>
        <v>El profesional designado por la Jefatura  verifica  mensualmente en el formato F-SM-946 y de manera previa el cumplimiento en la entrega de los informes de ley acordados en la reunión de autocontrol por parte de los profesionales del equipo y envía una relación por correo electrónico a la Jefatura.
En caso de identificarse, por parte de la Jefatura, en dicho correo electrónico informes que no han cumplido con las fechas de entrega, la Jefatura requerirá al profesional responsable a través de correo electrónico y se indicará la nueva fecha de entrega.
El cargue de las evidencias se hará trimestralmente.</v>
      </c>
      <c r="J224" s="367" t="s">
        <v>719</v>
      </c>
      <c r="K224" s="262">
        <v>0.25</v>
      </c>
      <c r="L224" s="262" t="s">
        <v>656</v>
      </c>
      <c r="M224" s="367" t="s">
        <v>713</v>
      </c>
      <c r="N224" s="262">
        <v>0.15</v>
      </c>
      <c r="O224" s="370" t="s">
        <v>703</v>
      </c>
      <c r="P224" s="370" t="s">
        <v>720</v>
      </c>
      <c r="Q224" s="370"/>
      <c r="R224" s="370"/>
      <c r="S224" s="262">
        <f t="shared" si="32"/>
        <v>0.4</v>
      </c>
      <c r="T224" s="262">
        <f>IF(L224='[3]11 FORMULAS'!$Q$5,T223-(T223*S224),T223)</f>
        <v>0.216</v>
      </c>
      <c r="U224" s="467">
        <f>IF(L224='[3]11 FORMULAS'!$Q$6,U223-(U223*S224),U223)</f>
        <v>0.8</v>
      </c>
      <c r="V224" s="849"/>
      <c r="W224" s="842"/>
    </row>
    <row r="225" spans="1:23" x14ac:dyDescent="0.3">
      <c r="A225" s="828"/>
      <c r="B225" s="828"/>
      <c r="C225" s="832"/>
      <c r="D225" s="835"/>
      <c r="E225" s="260">
        <v>3</v>
      </c>
      <c r="F225" s="466"/>
      <c r="G225" s="364"/>
      <c r="H225" s="364"/>
      <c r="I225" s="261" t="str">
        <f t="shared" si="35"/>
        <v xml:space="preserve">  </v>
      </c>
      <c r="J225" s="367"/>
      <c r="K225" s="262" t="s">
        <v>725</v>
      </c>
      <c r="L225" s="262" t="s">
        <v>725</v>
      </c>
      <c r="M225" s="367"/>
      <c r="N225" s="262" t="s">
        <v>725</v>
      </c>
      <c r="O225" s="370"/>
      <c r="P225" s="370"/>
      <c r="Q225" s="370"/>
      <c r="R225" s="370"/>
      <c r="S225" s="262" t="str">
        <f t="shared" si="32"/>
        <v/>
      </c>
      <c r="T225" s="262">
        <f>IF(L225='[3]11 FORMULAS'!$Q$5,T224-(T224*S225),T224)</f>
        <v>0.216</v>
      </c>
      <c r="U225" s="467">
        <f>IF(L225='[3]11 FORMULAS'!$Q$6,U224-(U224*S225),U224)</f>
        <v>0.8</v>
      </c>
      <c r="V225" s="849"/>
      <c r="W225" s="842"/>
    </row>
    <row r="226" spans="1:23" x14ac:dyDescent="0.3">
      <c r="A226" s="829"/>
      <c r="B226" s="829"/>
      <c r="C226" s="832"/>
      <c r="D226" s="835"/>
      <c r="E226" s="453">
        <v>4</v>
      </c>
      <c r="F226" s="466"/>
      <c r="G226" s="364"/>
      <c r="H226" s="364"/>
      <c r="I226" s="261" t="str">
        <f t="shared" si="35"/>
        <v xml:space="preserve">  </v>
      </c>
      <c r="J226" s="367"/>
      <c r="K226" s="262"/>
      <c r="L226" s="262"/>
      <c r="M226" s="367"/>
      <c r="N226" s="262"/>
      <c r="O226" s="370"/>
      <c r="P226" s="370"/>
      <c r="Q226" s="370"/>
      <c r="R226" s="370"/>
      <c r="S226" s="262">
        <f t="shared" si="32"/>
        <v>0</v>
      </c>
      <c r="T226" s="262">
        <f>IF(L226='[3]11 FORMULAS'!$Q$5,T225-(T225*S226),T225)</f>
        <v>0.216</v>
      </c>
      <c r="U226" s="467">
        <f>IF(L226='[3]11 FORMULAS'!$Q$6,U225-(U225*S226),U225)</f>
        <v>0.8</v>
      </c>
      <c r="V226" s="850"/>
      <c r="W226" s="843"/>
    </row>
    <row r="227" spans="1:23" x14ac:dyDescent="0.3">
      <c r="A227" s="829"/>
      <c r="B227" s="829"/>
      <c r="C227" s="832"/>
      <c r="D227" s="835"/>
      <c r="E227" s="453">
        <v>5</v>
      </c>
      <c r="F227" s="466"/>
      <c r="G227" s="364"/>
      <c r="H227" s="364"/>
      <c r="I227" s="261" t="str">
        <f t="shared" si="35"/>
        <v xml:space="preserve">  </v>
      </c>
      <c r="J227" s="367"/>
      <c r="K227" s="262"/>
      <c r="L227" s="262"/>
      <c r="M227" s="367"/>
      <c r="N227" s="262"/>
      <c r="O227" s="370"/>
      <c r="P227" s="370"/>
      <c r="Q227" s="370"/>
      <c r="R227" s="370"/>
      <c r="S227" s="262">
        <f t="shared" si="32"/>
        <v>0</v>
      </c>
      <c r="T227" s="262">
        <f>IF(L227='[3]11 FORMULAS'!$Q$5,T226-(T226*S227),T226)</f>
        <v>0.216</v>
      </c>
      <c r="U227" s="467">
        <f>IF(L227='[3]11 FORMULAS'!$Q$6,U226-(U226*S227),U226)</f>
        <v>0.8</v>
      </c>
      <c r="V227" s="850"/>
      <c r="W227" s="843"/>
    </row>
    <row r="228" spans="1:23" ht="14.4" thickBot="1" x14ac:dyDescent="0.35">
      <c r="A228" s="830"/>
      <c r="B228" s="830"/>
      <c r="C228" s="833"/>
      <c r="D228" s="836"/>
      <c r="E228" s="263">
        <v>6</v>
      </c>
      <c r="F228" s="468"/>
      <c r="G228" s="365"/>
      <c r="H228" s="365"/>
      <c r="I228" s="264" t="str">
        <f t="shared" si="35"/>
        <v xml:space="preserve">  </v>
      </c>
      <c r="J228" s="368"/>
      <c r="K228" s="265" t="s">
        <v>725</v>
      </c>
      <c r="L228" s="265" t="s">
        <v>725</v>
      </c>
      <c r="M228" s="368"/>
      <c r="N228" s="265" t="s">
        <v>725</v>
      </c>
      <c r="O228" s="371"/>
      <c r="P228" s="371"/>
      <c r="Q228" s="371"/>
      <c r="R228" s="371"/>
      <c r="S228" s="265" t="str">
        <f t="shared" si="32"/>
        <v/>
      </c>
      <c r="T228" s="265">
        <f>IF(L228='[3]11 FORMULAS'!$Q$5,T227-(T227*S228),T227)</f>
        <v>0.216</v>
      </c>
      <c r="U228" s="469">
        <f>IF(L228='[3]11 FORMULAS'!$Q$6,U227-(U227*S228),U227)</f>
        <v>0.8</v>
      </c>
      <c r="V228" s="851"/>
      <c r="W228" s="844"/>
    </row>
    <row r="229" spans="1:23" ht="179.4" x14ac:dyDescent="0.3">
      <c r="A229" s="827" t="str">
        <f>'4 MAPA CALOR INHERENTE'!A44</f>
        <v>R2SM</v>
      </c>
      <c r="B229" s="827" t="str">
        <f>'4 MAPA CALOR INHERENTE'!B44</f>
        <v>Posibilidad de afectación reputacional por falencias en la planeación y ejecución de las auditorías internas  debido a inoportunidad y/o inconsistencia en la verificación de la información suministrada para la realización de la auditoria</v>
      </c>
      <c r="C229" s="831" cm="1">
        <f t="array" ref="C229">IF(MOD(ROW()-7,6)=0, INDEX('3 PROBABIL E IMPACTO INHERENTE'!$E$7:$E$74, (ROW()-7)/6 + 1), "")</f>
        <v>0.6</v>
      </c>
      <c r="D229" s="834" cm="1">
        <f t="array" ref="D229">IF(MOD(ROW()-7,6)=0, INDEX('3 PROBABIL E IMPACTO INHERENTE'!$M$7:$M$74, (ROW()-7)/6 + 1), "")</f>
        <v>0.8</v>
      </c>
      <c r="E229" s="254">
        <v>1</v>
      </c>
      <c r="F229" s="464" t="s">
        <v>884</v>
      </c>
      <c r="G229" s="363" t="s">
        <v>885</v>
      </c>
      <c r="H229" s="363" t="s">
        <v>886</v>
      </c>
      <c r="I229" s="255" t="str">
        <f t="shared" si="35"/>
        <v>"El jefe de la Oficina de Control Interno previo a la reunión de apertura  revisa  cada vez que se requiera los documentos asociados a la planeación de la auditoría, los cuales se encuentran relacionados en el PD-SM-1 Procedimiento Auditoría Interna, de ser aprobados se firma por parte del auditor lider y el Jefe de la Oficina el formato F-SM-83 Programa Auditoria Interna. En caso de observaciones por parte de la Jefatura, se revisan las novedades con el líder auditor, se realizan los ajustes a los que haya lugar y se envía por correo electrónico el formato F-SM-83 aprobado.
Como evidencia se registra el formato F-SM-83 Programa Auditoria Interna y/o el correo electrónico de aprobación luego de los ajustes si hubo lugar a ello.
El cargue de las evidencias se hará trimestralmente"</v>
      </c>
      <c r="J229" s="366" t="s">
        <v>719</v>
      </c>
      <c r="K229" s="256">
        <v>0.25</v>
      </c>
      <c r="L229" s="256" t="s">
        <v>656</v>
      </c>
      <c r="M229" s="366" t="s">
        <v>713</v>
      </c>
      <c r="N229" s="256">
        <v>0.15</v>
      </c>
      <c r="O229" s="369" t="s">
        <v>703</v>
      </c>
      <c r="P229" s="369" t="s">
        <v>724</v>
      </c>
      <c r="Q229" s="369"/>
      <c r="R229" s="369"/>
      <c r="S229" s="256">
        <f t="shared" si="32"/>
        <v>0.4</v>
      </c>
      <c r="T229" s="256">
        <f>IF(L229='[3]11 FORMULAS'!$Q$5,C229-(C229*S229),C229)</f>
        <v>0.36</v>
      </c>
      <c r="U229" s="465">
        <f>IF(L229='[3]11 FORMULAS'!$Q$6,D229-(D229*S229),D229)</f>
        <v>0.8</v>
      </c>
      <c r="V229" s="848">
        <f t="shared" ref="V229" si="38">+IF(T234="","",T234)</f>
        <v>0.216</v>
      </c>
      <c r="W229" s="841">
        <f t="shared" ref="W229" si="39">+IF(U234="","",U234)</f>
        <v>0.8</v>
      </c>
    </row>
    <row r="230" spans="1:23" ht="138" x14ac:dyDescent="0.3">
      <c r="A230" s="828"/>
      <c r="B230" s="828"/>
      <c r="C230" s="832"/>
      <c r="D230" s="835"/>
      <c r="E230" s="260">
        <v>2</v>
      </c>
      <c r="F230" s="466" t="s">
        <v>880</v>
      </c>
      <c r="G230" s="364" t="s">
        <v>885</v>
      </c>
      <c r="H230" s="364" t="s">
        <v>887</v>
      </c>
      <c r="I230" s="261" t="str">
        <f t="shared" si="35"/>
        <v>El Jefe de la Oficina de Control Interno  revisa  cada vez que se requiera el informe de auditoría interna y comunica por medio de correo electrónico al líder de la auditoría si se tienen observaciones para que proceda a verificar, ajustar y remitir nuevamente para revisión.
Cuando el informe sea aprobado por la Jefatura se confirmará por correo electrónico para proceder con la radicación del mismo. Como evidencia de la ejecución del control se suministra el correo electrónico de revisión y/o aprobación. El cargue de las evidencias se hará trimestralmente.</v>
      </c>
      <c r="J230" s="367" t="s">
        <v>719</v>
      </c>
      <c r="K230" s="262">
        <v>0.25</v>
      </c>
      <c r="L230" s="262" t="s">
        <v>656</v>
      </c>
      <c r="M230" s="367" t="s">
        <v>713</v>
      </c>
      <c r="N230" s="262">
        <v>0.15</v>
      </c>
      <c r="O230" s="370" t="s">
        <v>703</v>
      </c>
      <c r="P230" s="370" t="s">
        <v>724</v>
      </c>
      <c r="Q230" s="370"/>
      <c r="R230" s="370"/>
      <c r="S230" s="262">
        <f t="shared" si="32"/>
        <v>0.4</v>
      </c>
      <c r="T230" s="262">
        <f>IF(L230='[3]11 FORMULAS'!$Q$5,T229-(T229*S230),T229)</f>
        <v>0.216</v>
      </c>
      <c r="U230" s="467">
        <f>IF(L230='[3]11 FORMULAS'!$Q$6,U229-(U229*S230),U229)</f>
        <v>0.8</v>
      </c>
      <c r="V230" s="849"/>
      <c r="W230" s="842"/>
    </row>
    <row r="231" spans="1:23" ht="14.25" customHeight="1" x14ac:dyDescent="0.3">
      <c r="A231" s="828"/>
      <c r="B231" s="828"/>
      <c r="C231" s="832"/>
      <c r="D231" s="835"/>
      <c r="E231" s="260">
        <v>3</v>
      </c>
      <c r="F231" s="466"/>
      <c r="G231" s="364"/>
      <c r="H231" s="364"/>
      <c r="I231" s="261" t="str">
        <f t="shared" si="35"/>
        <v xml:space="preserve">  </v>
      </c>
      <c r="J231" s="367"/>
      <c r="K231" s="262" t="s">
        <v>725</v>
      </c>
      <c r="L231" s="262" t="s">
        <v>725</v>
      </c>
      <c r="M231" s="367"/>
      <c r="N231" s="262" t="s">
        <v>725</v>
      </c>
      <c r="O231" s="370"/>
      <c r="P231" s="370"/>
      <c r="Q231" s="370"/>
      <c r="R231" s="370"/>
      <c r="S231" s="262" t="str">
        <f t="shared" si="32"/>
        <v/>
      </c>
      <c r="T231" s="262">
        <f>IF(L231='[3]11 FORMULAS'!$Q$5,T230-(T230*S231),T230)</f>
        <v>0.216</v>
      </c>
      <c r="U231" s="467">
        <f>IF(L231='[3]11 FORMULAS'!$Q$6,U230-(U230*S231),U230)</f>
        <v>0.8</v>
      </c>
      <c r="V231" s="849"/>
      <c r="W231" s="842"/>
    </row>
    <row r="232" spans="1:23" ht="14.25" customHeight="1" x14ac:dyDescent="0.3">
      <c r="A232" s="829"/>
      <c r="B232" s="829"/>
      <c r="C232" s="832"/>
      <c r="D232" s="835"/>
      <c r="E232" s="453">
        <v>4</v>
      </c>
      <c r="F232" s="466"/>
      <c r="G232" s="364"/>
      <c r="H232" s="364"/>
      <c r="I232" s="261" t="str">
        <f t="shared" si="35"/>
        <v xml:space="preserve">  </v>
      </c>
      <c r="J232" s="367"/>
      <c r="K232" s="262"/>
      <c r="L232" s="262"/>
      <c r="M232" s="367"/>
      <c r="N232" s="262"/>
      <c r="O232" s="370"/>
      <c r="P232" s="370"/>
      <c r="Q232" s="370"/>
      <c r="R232" s="370"/>
      <c r="S232" s="262">
        <f t="shared" si="32"/>
        <v>0</v>
      </c>
      <c r="T232" s="262">
        <f>IF(L232='[3]11 FORMULAS'!$Q$5,T231-(T231*S232),T231)</f>
        <v>0.216</v>
      </c>
      <c r="U232" s="467">
        <f>IF(L232='[3]11 FORMULAS'!$Q$6,U231-(U231*S232),U231)</f>
        <v>0.8</v>
      </c>
      <c r="V232" s="850"/>
      <c r="W232" s="843"/>
    </row>
    <row r="233" spans="1:23" ht="14.25" customHeight="1" x14ac:dyDescent="0.3">
      <c r="A233" s="829"/>
      <c r="B233" s="829"/>
      <c r="C233" s="832"/>
      <c r="D233" s="835"/>
      <c r="E233" s="453">
        <v>5</v>
      </c>
      <c r="F233" s="466"/>
      <c r="G233" s="364"/>
      <c r="H233" s="364"/>
      <c r="I233" s="261" t="str">
        <f t="shared" si="35"/>
        <v xml:space="preserve">  </v>
      </c>
      <c r="J233" s="367"/>
      <c r="K233" s="262"/>
      <c r="L233" s="262"/>
      <c r="M233" s="367"/>
      <c r="N233" s="262"/>
      <c r="O233" s="370"/>
      <c r="P233" s="370"/>
      <c r="Q233" s="370"/>
      <c r="R233" s="370"/>
      <c r="S233" s="262">
        <f t="shared" si="32"/>
        <v>0</v>
      </c>
      <c r="T233" s="262">
        <f>IF(L233='[3]11 FORMULAS'!$Q$5,T232-(T232*S233),T232)</f>
        <v>0.216</v>
      </c>
      <c r="U233" s="467">
        <f>IF(L233='[3]11 FORMULAS'!$Q$6,U232-(U232*S233),U232)</f>
        <v>0.8</v>
      </c>
      <c r="V233" s="850"/>
      <c r="W233" s="843"/>
    </row>
    <row r="234" spans="1:23" ht="14.4" thickBot="1" x14ac:dyDescent="0.35">
      <c r="A234" s="830"/>
      <c r="B234" s="830"/>
      <c r="C234" s="833"/>
      <c r="D234" s="836"/>
      <c r="E234" s="263">
        <v>6</v>
      </c>
      <c r="F234" s="468"/>
      <c r="G234" s="365"/>
      <c r="H234" s="365"/>
      <c r="I234" s="264" t="str">
        <f t="shared" si="35"/>
        <v xml:space="preserve">  </v>
      </c>
      <c r="J234" s="368"/>
      <c r="K234" s="265" t="s">
        <v>725</v>
      </c>
      <c r="L234" s="265" t="s">
        <v>725</v>
      </c>
      <c r="M234" s="368"/>
      <c r="N234" s="265" t="s">
        <v>725</v>
      </c>
      <c r="O234" s="371"/>
      <c r="P234" s="371"/>
      <c r="Q234" s="371"/>
      <c r="R234" s="371"/>
      <c r="S234" s="265" t="str">
        <f t="shared" si="32"/>
        <v/>
      </c>
      <c r="T234" s="265">
        <f>IF(L234='[3]11 FORMULAS'!$Q$5,T233-(T233*S234),T233)</f>
        <v>0.216</v>
      </c>
      <c r="U234" s="469">
        <f>IF(L234='[3]11 FORMULAS'!$Q$6,U233-(U233*S234),U233)</f>
        <v>0.8</v>
      </c>
      <c r="V234" s="851"/>
      <c r="W234" s="844"/>
    </row>
    <row r="235" spans="1:23" ht="138" x14ac:dyDescent="0.3">
      <c r="A235" s="827" t="str">
        <f>'4 MAPA CALOR INHERENTE'!A45</f>
        <v>R1GH</v>
      </c>
      <c r="B235" s="827" t="str">
        <f>'4 MAPA CALOR INHERENTE'!B45</f>
        <v>Posibilidad de afectación reputacional y económica por sanciones y/o multas de entes de control y/o demandas debido al ingreso tardío, incompleto o con errores de las novedades administrativas al aplicativo de nómina.</v>
      </c>
      <c r="C235" s="831" cm="1">
        <f t="array" ref="C235">IF(MOD(ROW()-7,6)=0, INDEX('3 PROBABIL E IMPACTO INHERENTE'!$E$7:$E$74, (ROW()-7)/6 + 1), "")</f>
        <v>1</v>
      </c>
      <c r="D235" s="834" cm="1">
        <f t="array" ref="D235">IF(MOD(ROW()-7,6)=0, INDEX('3 PROBABIL E IMPACTO INHERENTE'!$M$7:$M$74, (ROW()-7)/6 + 1), "")</f>
        <v>0.8</v>
      </c>
      <c r="E235" s="254">
        <v>1</v>
      </c>
      <c r="F235" s="464" t="s">
        <v>888</v>
      </c>
      <c r="G235" s="363" t="s">
        <v>768</v>
      </c>
      <c r="H235" s="363" t="s">
        <v>889</v>
      </c>
      <c r="I235" s="255" t="str">
        <f t="shared" si="35"/>
        <v>Los profesionales de la Dirección de Gestión Humana asignados  verifican mensualmente previo al cierre de novedades de nómina la incorporación oportuna, completa y coherente de las novedades administrativas en el aplicativo de nomina. Como evidencia de ejecución del control, se documenta con el acta de reunión de prenomina y el control de validación de novedades F-GH-1065.
En caso de identificarse debilidades en la incorporación de novedades en el aplicativo de nómina, se realiza solicitud de ajuste al profesional asignado; de lo cual queda como evidencia un correo electrónico o memorando.</v>
      </c>
      <c r="J235" s="366" t="s">
        <v>719</v>
      </c>
      <c r="K235" s="256">
        <v>0.25</v>
      </c>
      <c r="L235" s="256" t="s">
        <v>656</v>
      </c>
      <c r="M235" s="366" t="s">
        <v>713</v>
      </c>
      <c r="N235" s="256">
        <v>0.15</v>
      </c>
      <c r="O235" s="369" t="s">
        <v>703</v>
      </c>
      <c r="P235" s="369" t="s">
        <v>720</v>
      </c>
      <c r="Q235" s="369" t="s">
        <v>744</v>
      </c>
      <c r="R235" s="369" t="s">
        <v>745</v>
      </c>
      <c r="S235" s="256">
        <f t="shared" si="32"/>
        <v>0.4</v>
      </c>
      <c r="T235" s="256">
        <f>IF(L235='[3]11 FORMULAS'!$Q$5,C235-(C235*S235),C235)</f>
        <v>0.6</v>
      </c>
      <c r="U235" s="465">
        <f>IF(L235='[3]11 FORMULAS'!$Q$6,D235-(D235*S235),D235)</f>
        <v>0.8</v>
      </c>
      <c r="V235" s="848">
        <f t="shared" ref="V235" si="40">+IF(T240="","",T240)</f>
        <v>0.6</v>
      </c>
      <c r="W235" s="841">
        <f t="shared" ref="W235" si="41">+IF(U240="","",U240)</f>
        <v>0.60000000000000009</v>
      </c>
    </row>
    <row r="236" spans="1:23" ht="138" x14ac:dyDescent="0.3">
      <c r="A236" s="828"/>
      <c r="B236" s="828"/>
      <c r="C236" s="832"/>
      <c r="D236" s="835"/>
      <c r="E236" s="260">
        <v>2</v>
      </c>
      <c r="F236" s="466" t="s">
        <v>890</v>
      </c>
      <c r="G236" s="364" t="s">
        <v>768</v>
      </c>
      <c r="H236" s="364" t="s">
        <v>891</v>
      </c>
      <c r="I236" s="261" t="str">
        <f t="shared" si="35"/>
        <v xml:space="preserve">Los profesionales de la Dirección de Gestión Humana asignados verifican mensualmente si se recibieron solicitudes o reclamaciones por liquidación de nomina y generará los ajustes necesarios para incorporar la novedad en la siguiente liquidación de nómina, como evidencia de ejecución del control, se registra el formato F-GH-1065 con la aclaracion en la columna observaciones.
En caso de no identificarse errores posteriores al cierre o liquidación de nómina, se realizará el reporte de ejecución del control dando claridad sobre la no activacion del control correctivo para el periodo reportado </v>
      </c>
      <c r="J236" s="367" t="s">
        <v>712</v>
      </c>
      <c r="K236" s="262">
        <v>0.1</v>
      </c>
      <c r="L236" s="262" t="s">
        <v>684</v>
      </c>
      <c r="M236" s="367" t="s">
        <v>713</v>
      </c>
      <c r="N236" s="262">
        <v>0.15</v>
      </c>
      <c r="O236" s="370" t="s">
        <v>703</v>
      </c>
      <c r="P236" s="370" t="s">
        <v>720</v>
      </c>
      <c r="Q236" s="370" t="s">
        <v>744</v>
      </c>
      <c r="R236" s="370" t="s">
        <v>745</v>
      </c>
      <c r="S236" s="262">
        <f t="shared" si="32"/>
        <v>0.25</v>
      </c>
      <c r="T236" s="262">
        <f>IF(L236='[3]11 FORMULAS'!$Q$5,T235-(T235*S236),T235)</f>
        <v>0.6</v>
      </c>
      <c r="U236" s="467">
        <f>IF(L236='[3]11 FORMULAS'!$Q$6,U235-(U235*S236),U235)</f>
        <v>0.60000000000000009</v>
      </c>
      <c r="V236" s="849"/>
      <c r="W236" s="842"/>
    </row>
    <row r="237" spans="1:23" x14ac:dyDescent="0.3">
      <c r="A237" s="828"/>
      <c r="B237" s="828"/>
      <c r="C237" s="832"/>
      <c r="D237" s="835"/>
      <c r="E237" s="260">
        <v>3</v>
      </c>
      <c r="F237" s="466"/>
      <c r="G237" s="364"/>
      <c r="H237" s="364"/>
      <c r="I237" s="261" t="str">
        <f t="shared" si="35"/>
        <v xml:space="preserve">  </v>
      </c>
      <c r="J237" s="367"/>
      <c r="K237" s="262" t="s">
        <v>725</v>
      </c>
      <c r="L237" s="262" t="s">
        <v>725</v>
      </c>
      <c r="M237" s="367"/>
      <c r="N237" s="262" t="s">
        <v>725</v>
      </c>
      <c r="O237" s="370"/>
      <c r="P237" s="370"/>
      <c r="Q237" s="370"/>
      <c r="R237" s="370"/>
      <c r="S237" s="262" t="str">
        <f t="shared" si="32"/>
        <v/>
      </c>
      <c r="T237" s="262">
        <f>IF(L237='[3]11 FORMULAS'!$Q$5,T236-(T236*S237),T236)</f>
        <v>0.6</v>
      </c>
      <c r="U237" s="467">
        <f>IF(L237='[3]11 FORMULAS'!$Q$6,U236-(U236*S237),U236)</f>
        <v>0.60000000000000009</v>
      </c>
      <c r="V237" s="849"/>
      <c r="W237" s="842"/>
    </row>
    <row r="238" spans="1:23" x14ac:dyDescent="0.3">
      <c r="A238" s="829"/>
      <c r="B238" s="829"/>
      <c r="C238" s="832"/>
      <c r="D238" s="835"/>
      <c r="E238" s="453">
        <v>4</v>
      </c>
      <c r="F238" s="466"/>
      <c r="G238" s="364"/>
      <c r="H238" s="364"/>
      <c r="I238" s="261" t="str">
        <f t="shared" si="35"/>
        <v xml:space="preserve">  </v>
      </c>
      <c r="J238" s="367"/>
      <c r="K238" s="262"/>
      <c r="L238" s="262"/>
      <c r="M238" s="367"/>
      <c r="N238" s="262"/>
      <c r="O238" s="370"/>
      <c r="P238" s="370"/>
      <c r="Q238" s="370"/>
      <c r="R238" s="370"/>
      <c r="S238" s="262">
        <f t="shared" si="32"/>
        <v>0</v>
      </c>
      <c r="T238" s="262">
        <f>IF(L238='[3]11 FORMULAS'!$Q$5,T237-(T237*S238),T237)</f>
        <v>0.6</v>
      </c>
      <c r="U238" s="467">
        <f>IF(L238='[3]11 FORMULAS'!$Q$6,U237-(U237*S238),U237)</f>
        <v>0.60000000000000009</v>
      </c>
      <c r="V238" s="850"/>
      <c r="W238" s="843"/>
    </row>
    <row r="239" spans="1:23" x14ac:dyDescent="0.3">
      <c r="A239" s="829"/>
      <c r="B239" s="829"/>
      <c r="C239" s="832"/>
      <c r="D239" s="835"/>
      <c r="E239" s="453">
        <v>5</v>
      </c>
      <c r="F239" s="466"/>
      <c r="G239" s="364"/>
      <c r="H239" s="364"/>
      <c r="I239" s="261" t="str">
        <f t="shared" si="35"/>
        <v xml:space="preserve">  </v>
      </c>
      <c r="J239" s="367"/>
      <c r="K239" s="262"/>
      <c r="L239" s="262"/>
      <c r="M239" s="367"/>
      <c r="N239" s="262"/>
      <c r="O239" s="370"/>
      <c r="P239" s="370"/>
      <c r="Q239" s="370"/>
      <c r="R239" s="370"/>
      <c r="S239" s="262">
        <f t="shared" si="32"/>
        <v>0</v>
      </c>
      <c r="T239" s="262">
        <f>IF(L239='[3]11 FORMULAS'!$Q$5,T238-(T238*S239),T238)</f>
        <v>0.6</v>
      </c>
      <c r="U239" s="467">
        <f>IF(L239='[3]11 FORMULAS'!$Q$6,U238-(U238*S239),U238)</f>
        <v>0.60000000000000009</v>
      </c>
      <c r="V239" s="850"/>
      <c r="W239" s="843"/>
    </row>
    <row r="240" spans="1:23" ht="14.4" thickBot="1" x14ac:dyDescent="0.35">
      <c r="A240" s="830"/>
      <c r="B240" s="830"/>
      <c r="C240" s="833"/>
      <c r="D240" s="836"/>
      <c r="E240" s="263">
        <v>6</v>
      </c>
      <c r="F240" s="468"/>
      <c r="G240" s="365"/>
      <c r="H240" s="365"/>
      <c r="I240" s="264" t="str">
        <f t="shared" si="35"/>
        <v xml:space="preserve">  </v>
      </c>
      <c r="J240" s="368"/>
      <c r="K240" s="265" t="s">
        <v>725</v>
      </c>
      <c r="L240" s="265" t="s">
        <v>725</v>
      </c>
      <c r="M240" s="368"/>
      <c r="N240" s="265" t="s">
        <v>725</v>
      </c>
      <c r="O240" s="371"/>
      <c r="P240" s="371"/>
      <c r="Q240" s="371"/>
      <c r="R240" s="371"/>
      <c r="S240" s="265" t="str">
        <f t="shared" si="32"/>
        <v/>
      </c>
      <c r="T240" s="265">
        <f>IF(L240='[3]11 FORMULAS'!$Q$5,T239-(T239*S240),T239)</f>
        <v>0.6</v>
      </c>
      <c r="U240" s="469">
        <f>IF(L240='[3]11 FORMULAS'!$Q$6,U239-(U239*S240),U239)</f>
        <v>0.60000000000000009</v>
      </c>
      <c r="V240" s="851"/>
      <c r="W240" s="844"/>
    </row>
    <row r="241" spans="1:23" ht="14.25" customHeight="1" x14ac:dyDescent="0.3">
      <c r="A241" s="827" t="str">
        <f>'4 MAPA CALOR INHERENTE'!A46</f>
        <v>R2GH</v>
      </c>
      <c r="B241" s="827" t="str">
        <f>'4 MAPA CALOR INHERENTE'!B46</f>
        <v>Posibilidad de afectación reputacional y económica por sanciones y/o multas de entes de control y/o demandas debido a fallas en el seguimiento a la ejecución de las actividades programadas en Plan de Trabajo de SGSST</v>
      </c>
      <c r="C241" s="831" cm="1">
        <f t="array" ref="C241">IF(MOD(ROW()-7,6)=0, INDEX('3 PROBABIL E IMPACTO INHERENTE'!$E$7:$E$74, (ROW()-7)/6 + 1), "")</f>
        <v>0.6</v>
      </c>
      <c r="D241" s="834" cm="1">
        <f t="array" ref="D241">IF(MOD(ROW()-7,6)=0, INDEX('3 PROBABIL E IMPACTO INHERENTE'!$M$7:$M$74, (ROW()-7)/6 + 1), "")</f>
        <v>0.8</v>
      </c>
      <c r="E241" s="254">
        <v>1</v>
      </c>
      <c r="F241" s="464" t="s">
        <v>892</v>
      </c>
      <c r="G241" s="363" t="s">
        <v>751</v>
      </c>
      <c r="H241" s="363" t="s">
        <v>893</v>
      </c>
      <c r="I241" s="255" t="str">
        <f t="shared" si="35"/>
        <v>El profesional designado como responsable del Sistema de Gestión de Seguridad y Salud en el Trabajo verifica  trimestralmente el cumplimiento de la ejecución del Plan de Trabajo Anual de SG-SST.
Como evidencia de la ejecución del control, queda el “cronograma plan de trabajo de SG-SST” con sus respectivos soportes y correos de seguimiento por parte de la profesional responsable del SGSST.
En caso de evidenciar incumplimiento en la ejecución de las actividades se realizará la respectiva justificación y se realizará la reprogramación o cancelación, lo anterior previa aprobación por parte de la directora de Gestión Humana; como evidencia se carga el “cronograma plan de trabajo de SG-SST” con la justificación de la reprogramación de actividades y correo de aprobación remitido por la Dirección.</v>
      </c>
      <c r="J241" s="366" t="s">
        <v>719</v>
      </c>
      <c r="K241" s="256">
        <v>0.25</v>
      </c>
      <c r="L241" s="256" t="s">
        <v>656</v>
      </c>
      <c r="M241" s="366" t="s">
        <v>713</v>
      </c>
      <c r="N241" s="256">
        <v>0.15</v>
      </c>
      <c r="O241" s="369" t="s">
        <v>703</v>
      </c>
      <c r="P241" s="369" t="s">
        <v>714</v>
      </c>
      <c r="Q241" s="369" t="s">
        <v>744</v>
      </c>
      <c r="R241" s="369" t="s">
        <v>745</v>
      </c>
      <c r="S241" s="256">
        <f t="shared" si="32"/>
        <v>0.4</v>
      </c>
      <c r="T241" s="256">
        <f>IF(L241='[3]11 FORMULAS'!$Q$5,C241-(C241*S241),C241)</f>
        <v>0.36</v>
      </c>
      <c r="U241" s="465">
        <f>IF(L241='[3]11 FORMULAS'!$Q$6,D241-(D241*S241),D241)</f>
        <v>0.8</v>
      </c>
      <c r="V241" s="848">
        <f t="shared" ref="V241" si="42">+IF(T246="","",T246)</f>
        <v>0.36</v>
      </c>
      <c r="W241" s="841">
        <f t="shared" ref="W241" si="43">+IF(U246="","",U246)</f>
        <v>0.8</v>
      </c>
    </row>
    <row r="242" spans="1:23" x14ac:dyDescent="0.3">
      <c r="A242" s="828"/>
      <c r="B242" s="828"/>
      <c r="C242" s="832"/>
      <c r="D242" s="835"/>
      <c r="E242" s="260">
        <v>2</v>
      </c>
      <c r="F242" s="466"/>
      <c r="G242" s="364"/>
      <c r="H242" s="364"/>
      <c r="I242" s="261" t="str">
        <f t="shared" si="35"/>
        <v xml:space="preserve">  </v>
      </c>
      <c r="J242" s="367"/>
      <c r="K242" s="262" t="s">
        <v>725</v>
      </c>
      <c r="L242" s="262" t="s">
        <v>725</v>
      </c>
      <c r="M242" s="367"/>
      <c r="N242" s="262" t="s">
        <v>725</v>
      </c>
      <c r="O242" s="370"/>
      <c r="P242" s="370"/>
      <c r="Q242" s="370"/>
      <c r="R242" s="370"/>
      <c r="S242" s="262" t="str">
        <f t="shared" si="32"/>
        <v/>
      </c>
      <c r="T242" s="262">
        <f>IF(L242='[3]11 FORMULAS'!$Q$5,T241-(T241*S242),T241)</f>
        <v>0.36</v>
      </c>
      <c r="U242" s="467">
        <f>IF(L242='[3]11 FORMULAS'!$Q$6,U241-(U241*S242),U241)</f>
        <v>0.8</v>
      </c>
      <c r="V242" s="849"/>
      <c r="W242" s="842"/>
    </row>
    <row r="243" spans="1:23" x14ac:dyDescent="0.3">
      <c r="A243" s="828"/>
      <c r="B243" s="828"/>
      <c r="C243" s="832"/>
      <c r="D243" s="835"/>
      <c r="E243" s="260">
        <v>3</v>
      </c>
      <c r="F243" s="466"/>
      <c r="G243" s="364"/>
      <c r="H243" s="364"/>
      <c r="I243" s="261" t="str">
        <f t="shared" si="35"/>
        <v xml:space="preserve">  </v>
      </c>
      <c r="J243" s="367"/>
      <c r="K243" s="262" t="s">
        <v>725</v>
      </c>
      <c r="L243" s="262" t="s">
        <v>725</v>
      </c>
      <c r="M243" s="367"/>
      <c r="N243" s="262" t="s">
        <v>725</v>
      </c>
      <c r="O243" s="370"/>
      <c r="P243" s="370"/>
      <c r="Q243" s="370"/>
      <c r="R243" s="370"/>
      <c r="S243" s="262" t="str">
        <f t="shared" si="32"/>
        <v/>
      </c>
      <c r="T243" s="262">
        <f>IF(L243='[3]11 FORMULAS'!$Q$5,T242-(T242*S243),T242)</f>
        <v>0.36</v>
      </c>
      <c r="U243" s="467">
        <f>IF(L243='[3]11 FORMULAS'!$Q$6,U242-(U242*S243),U242)</f>
        <v>0.8</v>
      </c>
      <c r="V243" s="849"/>
      <c r="W243" s="842"/>
    </row>
    <row r="244" spans="1:23" x14ac:dyDescent="0.3">
      <c r="A244" s="829"/>
      <c r="B244" s="829"/>
      <c r="C244" s="832"/>
      <c r="D244" s="835"/>
      <c r="E244" s="453">
        <v>4</v>
      </c>
      <c r="F244" s="466"/>
      <c r="G244" s="364"/>
      <c r="H244" s="364"/>
      <c r="I244" s="261" t="str">
        <f t="shared" si="35"/>
        <v xml:space="preserve">  </v>
      </c>
      <c r="J244" s="367"/>
      <c r="K244" s="262"/>
      <c r="L244" s="262"/>
      <c r="M244" s="367"/>
      <c r="N244" s="262"/>
      <c r="O244" s="370"/>
      <c r="P244" s="370"/>
      <c r="Q244" s="370"/>
      <c r="R244" s="370"/>
      <c r="S244" s="262">
        <f t="shared" si="32"/>
        <v>0</v>
      </c>
      <c r="T244" s="262">
        <f>IF(L244='[3]11 FORMULAS'!$Q$5,T243-(T243*S244),T243)</f>
        <v>0.36</v>
      </c>
      <c r="U244" s="467">
        <f>IF(L244='[3]11 FORMULAS'!$Q$6,U243-(U243*S244),U243)</f>
        <v>0.8</v>
      </c>
      <c r="V244" s="850"/>
      <c r="W244" s="843"/>
    </row>
    <row r="245" spans="1:23" x14ac:dyDescent="0.3">
      <c r="A245" s="829"/>
      <c r="B245" s="829"/>
      <c r="C245" s="832"/>
      <c r="D245" s="835"/>
      <c r="E245" s="453">
        <v>5</v>
      </c>
      <c r="F245" s="466"/>
      <c r="G245" s="364"/>
      <c r="H245" s="364"/>
      <c r="I245" s="261" t="str">
        <f t="shared" si="35"/>
        <v xml:space="preserve">  </v>
      </c>
      <c r="J245" s="367"/>
      <c r="K245" s="262"/>
      <c r="L245" s="262"/>
      <c r="M245" s="367"/>
      <c r="N245" s="262"/>
      <c r="O245" s="370"/>
      <c r="P245" s="370"/>
      <c r="Q245" s="370"/>
      <c r="R245" s="370"/>
      <c r="S245" s="262">
        <f t="shared" si="32"/>
        <v>0</v>
      </c>
      <c r="T245" s="262">
        <f>IF(L245='[3]11 FORMULAS'!$Q$5,T244-(T244*S245),T244)</f>
        <v>0.36</v>
      </c>
      <c r="U245" s="467">
        <f>IF(L245='[3]11 FORMULAS'!$Q$6,U244-(U244*S245),U244)</f>
        <v>0.8</v>
      </c>
      <c r="V245" s="850"/>
      <c r="W245" s="843"/>
    </row>
    <row r="246" spans="1:23" ht="14.4" thickBot="1" x14ac:dyDescent="0.35">
      <c r="A246" s="830"/>
      <c r="B246" s="830"/>
      <c r="C246" s="833"/>
      <c r="D246" s="836"/>
      <c r="E246" s="263">
        <v>6</v>
      </c>
      <c r="F246" s="468"/>
      <c r="G246" s="365"/>
      <c r="H246" s="365"/>
      <c r="I246" s="264" t="str">
        <f t="shared" si="35"/>
        <v xml:space="preserve">  </v>
      </c>
      <c r="J246" s="368"/>
      <c r="K246" s="265" t="s">
        <v>725</v>
      </c>
      <c r="L246" s="265" t="s">
        <v>725</v>
      </c>
      <c r="M246" s="368"/>
      <c r="N246" s="265" t="s">
        <v>725</v>
      </c>
      <c r="O246" s="371"/>
      <c r="P246" s="371"/>
      <c r="Q246" s="371"/>
      <c r="R246" s="371"/>
      <c r="S246" s="265" t="str">
        <f t="shared" si="32"/>
        <v/>
      </c>
      <c r="T246" s="265">
        <f>IF(L246='[3]11 FORMULAS'!$Q$5,T245-(T245*S246),T245)</f>
        <v>0.36</v>
      </c>
      <c r="U246" s="469">
        <f>IF(L246='[3]11 FORMULAS'!$Q$6,U245-(U245*S246),U245)</f>
        <v>0.8</v>
      </c>
      <c r="V246" s="851"/>
      <c r="W246" s="844"/>
    </row>
    <row r="247" spans="1:23" ht="179.4" x14ac:dyDescent="0.3">
      <c r="A247" s="827" t="str">
        <f>'4 MAPA CALOR INHERENTE'!A47</f>
        <v>R3GH</v>
      </c>
      <c r="B247" s="827" t="str">
        <f>'4 MAPA CALOR INHERENTE'!B47</f>
        <v>Posibilidad de afectación reputacional por sanciones de entes de control debido al incumplimiento en la ejecución del Plan Estratégico del Talento Humano</v>
      </c>
      <c r="C247" s="831" cm="1">
        <f t="array" ref="C247">IF(MOD(ROW()-7,6)=0, INDEX('3 PROBABIL E IMPACTO INHERENTE'!$E$7:$E$74, (ROW()-7)/6 + 1), "")</f>
        <v>0.6</v>
      </c>
      <c r="D247" s="834" cm="1">
        <f t="array" ref="D247">IF(MOD(ROW()-7,6)=0, INDEX('3 PROBABIL E IMPACTO INHERENTE'!$M$7:$M$74, (ROW()-7)/6 + 1), "")</f>
        <v>0.6</v>
      </c>
      <c r="E247" s="254">
        <v>1</v>
      </c>
      <c r="F247" s="464" t="s">
        <v>894</v>
      </c>
      <c r="G247" s="363" t="s">
        <v>736</v>
      </c>
      <c r="H247" s="363" t="s">
        <v>895</v>
      </c>
      <c r="I247" s="255" t="str">
        <f t="shared" si="35"/>
        <v>El profesional asignado de la Dirección de Gestión Humana verifica trimestralmente la ejecución del plan estratégico de talento humano haciendo uso de la "Matriz de Seguimiento al Programa Talento Humano en una Organización Saludable y POA - F-GH-850 - establecida para tal fin, como evidencia de ejecución del control se adjunta formato F-GH-850 diligenciado y el correo de reporte al director(a) de gestión humana.
En caso de evidenciar incumplimiento en la ejecución de las actividades programadas se realiza la reprogramación o modificación de la actividad, como evidencia queda el formato F-GH-850 "Matriz de Seguimiento al Programa Talento Humano en una Organización Saludable y POA" con la aclaracion de la actividad modificada (reprogramación y/o modificación).</v>
      </c>
      <c r="J247" s="366" t="s">
        <v>719</v>
      </c>
      <c r="K247" s="256">
        <v>0.25</v>
      </c>
      <c r="L247" s="256" t="s">
        <v>656</v>
      </c>
      <c r="M247" s="366" t="s">
        <v>713</v>
      </c>
      <c r="N247" s="256">
        <v>0.15</v>
      </c>
      <c r="O247" s="369" t="s">
        <v>703</v>
      </c>
      <c r="P247" s="369" t="s">
        <v>714</v>
      </c>
      <c r="Q247" s="369" t="s">
        <v>744</v>
      </c>
      <c r="R247" s="369" t="s">
        <v>745</v>
      </c>
      <c r="S247" s="256">
        <f t="shared" si="32"/>
        <v>0.4</v>
      </c>
      <c r="T247" s="256">
        <f>IF(L247='[3]11 FORMULAS'!$Q$5,C247-(C247*S247),C247)</f>
        <v>0.36</v>
      </c>
      <c r="U247" s="465">
        <f>IF(L247='[3]11 FORMULAS'!$Q$6,D247-(D247*S247),D247)</f>
        <v>0.6</v>
      </c>
      <c r="V247" s="848">
        <f t="shared" ref="V247" si="44">+IF(T252="","",T252)</f>
        <v>0.36</v>
      </c>
      <c r="W247" s="841">
        <f t="shared" ref="W247" si="45">+IF(U252="","",U252)</f>
        <v>0.6</v>
      </c>
    </row>
    <row r="248" spans="1:23" x14ac:dyDescent="0.3">
      <c r="A248" s="828"/>
      <c r="B248" s="828"/>
      <c r="C248" s="832"/>
      <c r="D248" s="835"/>
      <c r="E248" s="260">
        <v>2</v>
      </c>
      <c r="F248" s="466"/>
      <c r="G248" s="364"/>
      <c r="H248" s="364"/>
      <c r="I248" s="261" t="str">
        <f t="shared" si="35"/>
        <v xml:space="preserve">  </v>
      </c>
      <c r="J248" s="367"/>
      <c r="K248" s="262" t="s">
        <v>725</v>
      </c>
      <c r="L248" s="262" t="s">
        <v>725</v>
      </c>
      <c r="M248" s="367"/>
      <c r="N248" s="262" t="s">
        <v>725</v>
      </c>
      <c r="O248" s="370"/>
      <c r="P248" s="370"/>
      <c r="Q248" s="370"/>
      <c r="R248" s="370"/>
      <c r="S248" s="262" t="str">
        <f t="shared" si="32"/>
        <v/>
      </c>
      <c r="T248" s="262">
        <f>IF(L248='[3]11 FORMULAS'!$Q$5,T247-(T247*S248),T247)</f>
        <v>0.36</v>
      </c>
      <c r="U248" s="467">
        <f>IF(L248='[3]11 FORMULAS'!$Q$6,U247-(U247*S248),U247)</f>
        <v>0.6</v>
      </c>
      <c r="V248" s="849"/>
      <c r="W248" s="842"/>
    </row>
    <row r="249" spans="1:23" x14ac:dyDescent="0.3">
      <c r="A249" s="828"/>
      <c r="B249" s="828"/>
      <c r="C249" s="832"/>
      <c r="D249" s="835"/>
      <c r="E249" s="260">
        <v>3</v>
      </c>
      <c r="F249" s="466"/>
      <c r="G249" s="364"/>
      <c r="H249" s="364"/>
      <c r="I249" s="261" t="str">
        <f t="shared" si="35"/>
        <v xml:space="preserve">  </v>
      </c>
      <c r="J249" s="367"/>
      <c r="K249" s="262" t="s">
        <v>725</v>
      </c>
      <c r="L249" s="262" t="s">
        <v>725</v>
      </c>
      <c r="M249" s="367"/>
      <c r="N249" s="262" t="s">
        <v>725</v>
      </c>
      <c r="O249" s="370"/>
      <c r="P249" s="370"/>
      <c r="Q249" s="370"/>
      <c r="R249" s="370"/>
      <c r="S249" s="262" t="str">
        <f t="shared" si="32"/>
        <v/>
      </c>
      <c r="T249" s="262">
        <f>IF(L249='[3]11 FORMULAS'!$Q$5,T248-(T248*S249),T248)</f>
        <v>0.36</v>
      </c>
      <c r="U249" s="467">
        <f>IF(L249='[3]11 FORMULAS'!$Q$6,U248-(U248*S249),U248)</f>
        <v>0.6</v>
      </c>
      <c r="V249" s="849"/>
      <c r="W249" s="842"/>
    </row>
    <row r="250" spans="1:23" x14ac:dyDescent="0.3">
      <c r="A250" s="828"/>
      <c r="B250" s="828"/>
      <c r="C250" s="832"/>
      <c r="D250" s="835"/>
      <c r="E250" s="453">
        <v>4</v>
      </c>
      <c r="F250" s="466"/>
      <c r="G250" s="364"/>
      <c r="H250" s="364"/>
      <c r="I250" s="261" t="str">
        <f t="shared" si="35"/>
        <v xml:space="preserve">  </v>
      </c>
      <c r="J250" s="367"/>
      <c r="K250" s="262"/>
      <c r="L250" s="262"/>
      <c r="M250" s="367"/>
      <c r="N250" s="262"/>
      <c r="O250" s="370"/>
      <c r="P250" s="370"/>
      <c r="Q250" s="370"/>
      <c r="R250" s="370"/>
      <c r="S250" s="262">
        <f t="shared" si="32"/>
        <v>0</v>
      </c>
      <c r="T250" s="262">
        <f>IF(L250='[3]11 FORMULAS'!$Q$5,T249-(T249*S250),T249)</f>
        <v>0.36</v>
      </c>
      <c r="U250" s="467">
        <f>IF(L250='[3]11 FORMULAS'!$Q$6,U249-(U249*S250),U249)</f>
        <v>0.6</v>
      </c>
      <c r="V250" s="849"/>
      <c r="W250" s="842"/>
    </row>
    <row r="251" spans="1:23" ht="14.25" customHeight="1" x14ac:dyDescent="0.3">
      <c r="A251" s="828"/>
      <c r="B251" s="828"/>
      <c r="C251" s="832"/>
      <c r="D251" s="835"/>
      <c r="E251" s="453">
        <v>5</v>
      </c>
      <c r="F251" s="466"/>
      <c r="G251" s="364"/>
      <c r="H251" s="364"/>
      <c r="I251" s="261" t="str">
        <f t="shared" si="35"/>
        <v xml:space="preserve">  </v>
      </c>
      <c r="J251" s="367"/>
      <c r="K251" s="262"/>
      <c r="L251" s="262"/>
      <c r="M251" s="367"/>
      <c r="N251" s="262"/>
      <c r="O251" s="370"/>
      <c r="P251" s="370"/>
      <c r="Q251" s="370"/>
      <c r="R251" s="370"/>
      <c r="S251" s="262">
        <f t="shared" si="32"/>
        <v>0</v>
      </c>
      <c r="T251" s="262">
        <f>IF(L251='[3]11 FORMULAS'!$Q$5,T250-(T250*S251),T250)</f>
        <v>0.36</v>
      </c>
      <c r="U251" s="467">
        <f>IF(L251='[3]11 FORMULAS'!$Q$6,U250-(U250*S251),U250)</f>
        <v>0.6</v>
      </c>
      <c r="V251" s="849"/>
      <c r="W251" s="842"/>
    </row>
    <row r="252" spans="1:23" ht="14.4" thickBot="1" x14ac:dyDescent="0.35">
      <c r="A252" s="830"/>
      <c r="B252" s="830"/>
      <c r="C252" s="833"/>
      <c r="D252" s="836"/>
      <c r="E252" s="263">
        <v>6</v>
      </c>
      <c r="F252" s="468"/>
      <c r="G252" s="365"/>
      <c r="H252" s="365"/>
      <c r="I252" s="264" t="str">
        <f t="shared" si="35"/>
        <v xml:space="preserve">  </v>
      </c>
      <c r="J252" s="368"/>
      <c r="K252" s="265" t="s">
        <v>725</v>
      </c>
      <c r="L252" s="265" t="s">
        <v>725</v>
      </c>
      <c r="M252" s="368"/>
      <c r="N252" s="265" t="s">
        <v>725</v>
      </c>
      <c r="O252" s="371"/>
      <c r="P252" s="371"/>
      <c r="Q252" s="371"/>
      <c r="R252" s="371"/>
      <c r="S252" s="265" t="str">
        <f t="shared" si="32"/>
        <v/>
      </c>
      <c r="T252" s="265">
        <f>IF(L252='[3]11 FORMULAS'!$Q$5,T251-(T251*S252),T251)</f>
        <v>0.36</v>
      </c>
      <c r="U252" s="469">
        <f>IF(L252='[3]11 FORMULAS'!$Q$6,U251-(U251*S252),U251)</f>
        <v>0.6</v>
      </c>
      <c r="V252" s="851"/>
      <c r="W252" s="844"/>
    </row>
    <row r="253" spans="1:23" ht="138" x14ac:dyDescent="0.3">
      <c r="A253" s="827" t="str">
        <f>'4 MAPA CALOR INHERENTE'!A48</f>
        <v>R4GH</v>
      </c>
      <c r="B253" s="827" t="str">
        <f>'4 MAPA CALOR INHERENTE'!B48</f>
        <v>Posibilidad de afectación reputacional por sanciones de entes de control o quejas de un grupo de valor debido a fallas en la planeacion de la estrategia del plan de cultura de integridad</v>
      </c>
      <c r="C253" s="831" cm="1">
        <f t="array" ref="C253">IF(MOD(ROW()-7,6)=0, INDEX('3 PROBABIL E IMPACTO INHERENTE'!$E$7:$E$74, (ROW()-7)/6 + 1), "")</f>
        <v>0.2</v>
      </c>
      <c r="D253" s="834" cm="1">
        <f t="array" ref="D253">IF(MOD(ROW()-7,6)=0, INDEX('3 PROBABIL E IMPACTO INHERENTE'!$M$7:$M$74, (ROW()-7)/6 + 1), "")</f>
        <v>0.6</v>
      </c>
      <c r="E253" s="254">
        <v>1</v>
      </c>
      <c r="F253" s="464" t="s">
        <v>896</v>
      </c>
      <c r="G253" s="363" t="s">
        <v>768</v>
      </c>
      <c r="H253" s="363" t="s">
        <v>897</v>
      </c>
      <c r="I253" s="255" t="str">
        <f t="shared" si="35"/>
        <v>Los profesionales asignados de la Dirección de Gestión Humana verifican anualmente la ejecución total del Plan de cultura e Integridad versus las brechas identificadas en el autodiagnostico de integridad y FURAG con el objetivo de incluir estas brechas en plan del siguiente año, como evidencia de ejecucion del control se adjunta acta de reunion donde se aprueba el plan a inicio de la vigencia. 
En caso de o contar con el autodiagnostico y/o los resultados del FURAG se proyectara el plan con las recomendaciones de la vigencia anterior, como evidencia se adjuntara captura de pantalla de fecha emision del FURAG.</v>
      </c>
      <c r="J253" s="366" t="s">
        <v>719</v>
      </c>
      <c r="K253" s="256">
        <v>0.25</v>
      </c>
      <c r="L253" s="256" t="s">
        <v>656</v>
      </c>
      <c r="M253" s="366" t="s">
        <v>713</v>
      </c>
      <c r="N253" s="256">
        <v>0.15</v>
      </c>
      <c r="O253" s="369" t="s">
        <v>703</v>
      </c>
      <c r="P253" s="369" t="s">
        <v>728</v>
      </c>
      <c r="Q253" s="369" t="s">
        <v>744</v>
      </c>
      <c r="R253" s="369" t="s">
        <v>745</v>
      </c>
      <c r="S253" s="256">
        <f t="shared" si="32"/>
        <v>0.4</v>
      </c>
      <c r="T253" s="256">
        <f>IF(L253='[3]11 FORMULAS'!$Q$5,C253-(C253*S253),C253)</f>
        <v>0.12</v>
      </c>
      <c r="U253" s="465">
        <f>IF(L253='[3]11 FORMULAS'!$Q$6,D253-(D253*S253),D253)</f>
        <v>0.6</v>
      </c>
      <c r="V253" s="848">
        <f t="shared" ref="V253" si="46">+IF(T258="","",T258)</f>
        <v>0.12</v>
      </c>
      <c r="W253" s="841">
        <f t="shared" ref="W253" si="47">+IF(U258="","",U258)</f>
        <v>0.6</v>
      </c>
    </row>
    <row r="254" spans="1:23" x14ac:dyDescent="0.3">
      <c r="A254" s="828"/>
      <c r="B254" s="828"/>
      <c r="C254" s="832"/>
      <c r="D254" s="835"/>
      <c r="E254" s="260">
        <v>2</v>
      </c>
      <c r="F254" s="466"/>
      <c r="G254" s="364"/>
      <c r="H254" s="364"/>
      <c r="I254" s="261" t="str">
        <f t="shared" si="35"/>
        <v xml:space="preserve">  </v>
      </c>
      <c r="J254" s="367"/>
      <c r="K254" s="262" t="s">
        <v>725</v>
      </c>
      <c r="L254" s="262" t="s">
        <v>725</v>
      </c>
      <c r="M254" s="367"/>
      <c r="N254" s="262" t="s">
        <v>725</v>
      </c>
      <c r="O254" s="370"/>
      <c r="P254" s="370"/>
      <c r="Q254" s="370"/>
      <c r="R254" s="370"/>
      <c r="S254" s="262" t="str">
        <f t="shared" si="32"/>
        <v/>
      </c>
      <c r="T254" s="262">
        <f>IF(L254='[3]11 FORMULAS'!$Q$5,T253-(T253*S254),T253)</f>
        <v>0.12</v>
      </c>
      <c r="U254" s="467">
        <f>IF(L254='[3]11 FORMULAS'!$Q$6,U253-(U253*S254),U253)</f>
        <v>0.6</v>
      </c>
      <c r="V254" s="849"/>
      <c r="W254" s="842"/>
    </row>
    <row r="255" spans="1:23" x14ac:dyDescent="0.3">
      <c r="A255" s="828"/>
      <c r="B255" s="828"/>
      <c r="C255" s="832"/>
      <c r="D255" s="835"/>
      <c r="E255" s="260">
        <v>3</v>
      </c>
      <c r="F255" s="466"/>
      <c r="G255" s="364"/>
      <c r="H255" s="364"/>
      <c r="I255" s="261" t="str">
        <f t="shared" si="35"/>
        <v xml:space="preserve">  </v>
      </c>
      <c r="J255" s="367"/>
      <c r="K255" s="262" t="s">
        <v>725</v>
      </c>
      <c r="L255" s="262" t="s">
        <v>725</v>
      </c>
      <c r="M255" s="367"/>
      <c r="N255" s="262" t="s">
        <v>725</v>
      </c>
      <c r="O255" s="370"/>
      <c r="P255" s="370"/>
      <c r="Q255" s="370"/>
      <c r="R255" s="370"/>
      <c r="S255" s="262" t="str">
        <f t="shared" si="32"/>
        <v/>
      </c>
      <c r="T255" s="262">
        <f>IF(L255='[3]11 FORMULAS'!$Q$5,T254-(T254*S255),T254)</f>
        <v>0.12</v>
      </c>
      <c r="U255" s="467">
        <f>IF(L255='[3]11 FORMULAS'!$Q$6,U254-(U254*S255),U254)</f>
        <v>0.6</v>
      </c>
      <c r="V255" s="849"/>
      <c r="W255" s="842"/>
    </row>
    <row r="256" spans="1:23" x14ac:dyDescent="0.3">
      <c r="A256" s="828"/>
      <c r="B256" s="828"/>
      <c r="C256" s="832"/>
      <c r="D256" s="835"/>
      <c r="E256" s="453">
        <v>4</v>
      </c>
      <c r="F256" s="466"/>
      <c r="G256" s="364"/>
      <c r="H256" s="364"/>
      <c r="I256" s="261" t="str">
        <f t="shared" si="35"/>
        <v xml:space="preserve">  </v>
      </c>
      <c r="J256" s="367"/>
      <c r="K256" s="262"/>
      <c r="L256" s="262"/>
      <c r="M256" s="367"/>
      <c r="N256" s="262"/>
      <c r="O256" s="370"/>
      <c r="P256" s="370"/>
      <c r="Q256" s="370"/>
      <c r="R256" s="370"/>
      <c r="S256" s="262">
        <f t="shared" si="32"/>
        <v>0</v>
      </c>
      <c r="T256" s="262">
        <f>IF(L256='[3]11 FORMULAS'!$Q$5,T255-(T255*S256),T255)</f>
        <v>0.12</v>
      </c>
      <c r="U256" s="467">
        <f>IF(L256='[3]11 FORMULAS'!$Q$6,U255-(U255*S256),U255)</f>
        <v>0.6</v>
      </c>
      <c r="V256" s="849"/>
      <c r="W256" s="842"/>
    </row>
    <row r="257" spans="1:23" x14ac:dyDescent="0.3">
      <c r="A257" s="828"/>
      <c r="B257" s="828"/>
      <c r="C257" s="832"/>
      <c r="D257" s="835"/>
      <c r="E257" s="453">
        <v>5</v>
      </c>
      <c r="F257" s="466"/>
      <c r="G257" s="364"/>
      <c r="H257" s="364"/>
      <c r="I257" s="261" t="str">
        <f t="shared" si="35"/>
        <v xml:space="preserve">  </v>
      </c>
      <c r="J257" s="367"/>
      <c r="K257" s="262"/>
      <c r="L257" s="262"/>
      <c r="M257" s="367"/>
      <c r="N257" s="262"/>
      <c r="O257" s="370"/>
      <c r="P257" s="370"/>
      <c r="Q257" s="370"/>
      <c r="R257" s="370"/>
      <c r="S257" s="262">
        <f t="shared" si="32"/>
        <v>0</v>
      </c>
      <c r="T257" s="262">
        <f>IF(L257='[3]11 FORMULAS'!$Q$5,T256-(T256*S257),T256)</f>
        <v>0.12</v>
      </c>
      <c r="U257" s="467">
        <f>IF(L257='[3]11 FORMULAS'!$Q$6,U256-(U256*S257),U256)</f>
        <v>0.6</v>
      </c>
      <c r="V257" s="849"/>
      <c r="W257" s="842"/>
    </row>
    <row r="258" spans="1:23" ht="14.4" thickBot="1" x14ac:dyDescent="0.35">
      <c r="A258" s="830"/>
      <c r="B258" s="830"/>
      <c r="C258" s="833"/>
      <c r="D258" s="836"/>
      <c r="E258" s="263">
        <v>6</v>
      </c>
      <c r="F258" s="468"/>
      <c r="G258" s="365"/>
      <c r="H258" s="365"/>
      <c r="I258" s="264" t="str">
        <f t="shared" si="35"/>
        <v xml:space="preserve">  </v>
      </c>
      <c r="J258" s="368"/>
      <c r="K258" s="265" t="s">
        <v>725</v>
      </c>
      <c r="L258" s="265" t="s">
        <v>725</v>
      </c>
      <c r="M258" s="368"/>
      <c r="N258" s="265" t="s">
        <v>725</v>
      </c>
      <c r="O258" s="371"/>
      <c r="P258" s="371"/>
      <c r="Q258" s="371"/>
      <c r="R258" s="371"/>
      <c r="S258" s="265" t="str">
        <f t="shared" si="32"/>
        <v/>
      </c>
      <c r="T258" s="265">
        <f>IF(L258='[3]11 FORMULAS'!$Q$5,T257-(T257*S258),T257)</f>
        <v>0.12</v>
      </c>
      <c r="U258" s="469">
        <f>IF(L258='[3]11 FORMULAS'!$Q$6,U257-(U257*S258),U257)</f>
        <v>0.6</v>
      </c>
      <c r="V258" s="851"/>
      <c r="W258" s="844"/>
    </row>
    <row r="259" spans="1:23" ht="14.25" customHeight="1" x14ac:dyDescent="0.3">
      <c r="A259" s="827" t="str">
        <f>'4 MAPA CALOR INHERENTE'!A49</f>
        <v>R1GS</v>
      </c>
      <c r="B259" s="827" t="str">
        <f>'4 MAPA CALOR INHERENTE'!B49</f>
        <v>Posibilidad de afectación reputacional y económica por sanciones o multas o reducción y/o afectación del presupuesto para las futuras vigencias o por cuestionamiento a la planeación del proceso debido a desviaciones o incumplimientos de las metas programadas de los indicadores relacionados con el proceso</v>
      </c>
      <c r="C259" s="831" cm="1">
        <f t="array" ref="C259">IF(MOD(ROW()-7,6)=0, INDEX('3 PROBABIL E IMPACTO INHERENTE'!$E$7:$E$74, (ROW()-7)/6 + 1), "")</f>
        <v>0.6</v>
      </c>
      <c r="D259" s="834" cm="1">
        <f t="array" ref="D259">IF(MOD(ROW()-7,6)=0, INDEX('3 PROBABIL E IMPACTO INHERENTE'!$M$7:$M$74, (ROW()-7)/6 + 1), "")</f>
        <v>0.6</v>
      </c>
      <c r="E259" s="254">
        <v>1</v>
      </c>
      <c r="F259" s="464" t="s">
        <v>898</v>
      </c>
      <c r="G259" s="363" t="s">
        <v>899</v>
      </c>
      <c r="H259" s="363" t="s">
        <v>900</v>
      </c>
      <c r="I259" s="255" t="str">
        <f t="shared" si="35"/>
        <v>Los directores de Prevención y de Seguridad  monitorea  la ejecución mensual del cumplimiento de los cronogramas de trabajo y las evidencias para revisar la calidad de las tareas adelantadas, los ajustes derivados se registran en progressus. En caso de no realizarse la revisión mensual se acumulará con el siguiente mes. Como evidencia se suministrarán las actas de las reuniones que se realizarán mes vencido dentro de los 5 primeros días hábiles. El cargue de las evidencias se hará trimestralmente.</v>
      </c>
      <c r="J259" s="366" t="s">
        <v>719</v>
      </c>
      <c r="K259" s="256">
        <v>0.25</v>
      </c>
      <c r="L259" s="256" t="s">
        <v>656</v>
      </c>
      <c r="M259" s="366" t="s">
        <v>713</v>
      </c>
      <c r="N259" s="256">
        <v>0.15</v>
      </c>
      <c r="O259" s="369" t="s">
        <v>703</v>
      </c>
      <c r="P259" s="369" t="s">
        <v>720</v>
      </c>
      <c r="Q259" s="369"/>
      <c r="R259" s="369"/>
      <c r="S259" s="256">
        <f t="shared" si="32"/>
        <v>0.4</v>
      </c>
      <c r="T259" s="256">
        <f>IF(L259='[3]11 FORMULAS'!$Q$5,C259-(C259*S259),C259)</f>
        <v>0.36</v>
      </c>
      <c r="U259" s="465">
        <f>IF(L259='[3]11 FORMULAS'!$Q$6,D259-(D259*S259),D259)</f>
        <v>0.6</v>
      </c>
      <c r="V259" s="848">
        <f t="shared" ref="V259" si="48">+IF(T264="","",T264)</f>
        <v>0.216</v>
      </c>
      <c r="W259" s="841">
        <f t="shared" ref="W259" si="49">+IF(U264="","",U264)</f>
        <v>0.6</v>
      </c>
    </row>
    <row r="260" spans="1:23" ht="124.2" x14ac:dyDescent="0.3">
      <c r="A260" s="828"/>
      <c r="B260" s="828"/>
      <c r="C260" s="832"/>
      <c r="D260" s="835"/>
      <c r="E260" s="260">
        <v>2</v>
      </c>
      <c r="F260" s="466" t="s">
        <v>901</v>
      </c>
      <c r="G260" s="364" t="s">
        <v>817</v>
      </c>
      <c r="H260" s="364" t="s">
        <v>902</v>
      </c>
      <c r="I260" s="261" t="str">
        <f t="shared" si="35"/>
        <v>El líder del proceso  valida  mediante una reunión trimestral, el cumplimiento de las metas programadas e indicadores del proceso, con el fin de identificar posibles desviaciones o incumplimientos y proponer los ajustes que se consideren necesarios. Para los casos en los cuales no se logre ejecutar la reunión, se procede con la reprogramación. Los ajustes derivados se registrarán en Progressus. Como evidencia quedará el acta de la reunión desarrollada mes vencido dentro de los 5 primeros días hábiles. El cargue de las evidencias se hará trimestralmente.</v>
      </c>
      <c r="J260" s="367" t="s">
        <v>719</v>
      </c>
      <c r="K260" s="262">
        <v>0.25</v>
      </c>
      <c r="L260" s="262" t="s">
        <v>656</v>
      </c>
      <c r="M260" s="367" t="s">
        <v>713</v>
      </c>
      <c r="N260" s="262">
        <v>0.15</v>
      </c>
      <c r="O260" s="370" t="s">
        <v>703</v>
      </c>
      <c r="P260" s="370" t="s">
        <v>714</v>
      </c>
      <c r="Q260" s="370"/>
      <c r="R260" s="370"/>
      <c r="S260" s="262">
        <f t="shared" si="32"/>
        <v>0.4</v>
      </c>
      <c r="T260" s="262">
        <f>IF(L260='[3]11 FORMULAS'!$Q$5,T259-(T259*S260),T259)</f>
        <v>0.216</v>
      </c>
      <c r="U260" s="467">
        <f>IF(L260='[3]11 FORMULAS'!$Q$6,U259-(U259*S260),U259)</f>
        <v>0.6</v>
      </c>
      <c r="V260" s="849"/>
      <c r="W260" s="842"/>
    </row>
    <row r="261" spans="1:23" x14ac:dyDescent="0.3">
      <c r="A261" s="828"/>
      <c r="B261" s="828"/>
      <c r="C261" s="832"/>
      <c r="D261" s="835"/>
      <c r="E261" s="260">
        <v>3</v>
      </c>
      <c r="F261" s="466"/>
      <c r="G261" s="364"/>
      <c r="H261" s="364"/>
      <c r="I261" s="261" t="str">
        <f t="shared" si="35"/>
        <v xml:space="preserve">  </v>
      </c>
      <c r="J261" s="367"/>
      <c r="K261" s="262" t="s">
        <v>725</v>
      </c>
      <c r="L261" s="262" t="s">
        <v>725</v>
      </c>
      <c r="M261" s="367"/>
      <c r="N261" s="262" t="s">
        <v>725</v>
      </c>
      <c r="O261" s="370"/>
      <c r="P261" s="370"/>
      <c r="Q261" s="370"/>
      <c r="R261" s="370"/>
      <c r="S261" s="262" t="str">
        <f t="shared" si="32"/>
        <v/>
      </c>
      <c r="T261" s="262">
        <f>IF(L261='[3]11 FORMULAS'!$Q$5,T260-(T260*S261),T260)</f>
        <v>0.216</v>
      </c>
      <c r="U261" s="467">
        <f>IF(L261='[3]11 FORMULAS'!$Q$6,U260-(U260*S261),U260)</f>
        <v>0.6</v>
      </c>
      <c r="V261" s="849"/>
      <c r="W261" s="842"/>
    </row>
    <row r="262" spans="1:23" x14ac:dyDescent="0.3">
      <c r="A262" s="828"/>
      <c r="B262" s="828"/>
      <c r="C262" s="832"/>
      <c r="D262" s="835"/>
      <c r="E262" s="453">
        <v>4</v>
      </c>
      <c r="F262" s="466"/>
      <c r="G262" s="364"/>
      <c r="H262" s="364"/>
      <c r="I262" s="261" t="str">
        <f t="shared" si="35"/>
        <v xml:space="preserve">  </v>
      </c>
      <c r="J262" s="367"/>
      <c r="K262" s="262"/>
      <c r="L262" s="262"/>
      <c r="M262" s="367"/>
      <c r="N262" s="262"/>
      <c r="O262" s="370"/>
      <c r="P262" s="370"/>
      <c r="Q262" s="370"/>
      <c r="R262" s="370"/>
      <c r="S262" s="262">
        <f t="shared" si="32"/>
        <v>0</v>
      </c>
      <c r="T262" s="262">
        <f>IF(L262='[3]11 FORMULAS'!$Q$5,T261-(T261*S262),T261)</f>
        <v>0.216</v>
      </c>
      <c r="U262" s="467">
        <f>IF(L262='[3]11 FORMULAS'!$Q$6,U261-(U261*S262),U261)</f>
        <v>0.6</v>
      </c>
      <c r="V262" s="849"/>
      <c r="W262" s="842"/>
    </row>
    <row r="263" spans="1:23" x14ac:dyDescent="0.3">
      <c r="A263" s="828"/>
      <c r="B263" s="828"/>
      <c r="C263" s="832"/>
      <c r="D263" s="835"/>
      <c r="E263" s="453">
        <v>5</v>
      </c>
      <c r="F263" s="466"/>
      <c r="G263" s="364"/>
      <c r="H263" s="364"/>
      <c r="I263" s="261" t="str">
        <f t="shared" si="35"/>
        <v xml:space="preserve">  </v>
      </c>
      <c r="J263" s="367"/>
      <c r="K263" s="262"/>
      <c r="L263" s="262"/>
      <c r="M263" s="367"/>
      <c r="N263" s="262"/>
      <c r="O263" s="370"/>
      <c r="P263" s="370"/>
      <c r="Q263" s="370"/>
      <c r="R263" s="370"/>
      <c r="S263" s="262">
        <f t="shared" si="32"/>
        <v>0</v>
      </c>
      <c r="T263" s="262">
        <f>IF(L263='[3]11 FORMULAS'!$Q$5,T262-(T262*S263),T262)</f>
        <v>0.216</v>
      </c>
      <c r="U263" s="467">
        <f>IF(L263='[3]11 FORMULAS'!$Q$6,U262-(U262*S263),U262)</f>
        <v>0.6</v>
      </c>
      <c r="V263" s="849"/>
      <c r="W263" s="842"/>
    </row>
    <row r="264" spans="1:23" ht="14.4" thickBot="1" x14ac:dyDescent="0.35">
      <c r="A264" s="830"/>
      <c r="B264" s="830"/>
      <c r="C264" s="833"/>
      <c r="D264" s="836"/>
      <c r="E264" s="263">
        <v>6</v>
      </c>
      <c r="F264" s="468"/>
      <c r="G264" s="365"/>
      <c r="H264" s="365"/>
      <c r="I264" s="264" t="str">
        <f t="shared" si="35"/>
        <v xml:space="preserve">  </v>
      </c>
      <c r="J264" s="368"/>
      <c r="K264" s="265" t="s">
        <v>725</v>
      </c>
      <c r="L264" s="265" t="s">
        <v>725</v>
      </c>
      <c r="M264" s="368"/>
      <c r="N264" s="265" t="s">
        <v>725</v>
      </c>
      <c r="O264" s="371"/>
      <c r="P264" s="371"/>
      <c r="Q264" s="371"/>
      <c r="R264" s="371"/>
      <c r="S264" s="265" t="str">
        <f t="shared" si="32"/>
        <v/>
      </c>
      <c r="T264" s="265">
        <f>IF(L264='[3]11 FORMULAS'!$Q$5,T263-(T263*S264),T263)</f>
        <v>0.216</v>
      </c>
      <c r="U264" s="469">
        <f>IF(L264='[3]11 FORMULAS'!$Q$6,U263-(U263*S264),U263)</f>
        <v>0.6</v>
      </c>
      <c r="V264" s="851"/>
      <c r="W264" s="844"/>
    </row>
    <row r="265" spans="1:23" ht="96.6" x14ac:dyDescent="0.3">
      <c r="A265" s="827" t="str">
        <f>'4 MAPA CALOR INHERENTE'!A50</f>
        <v>R2GS</v>
      </c>
      <c r="B265" s="827" t="str">
        <f>'4 MAPA CALOR INHERENTE'!B50</f>
        <v>Posibilidad de afectación reputacional y económica por sobrecostos en  recursos técnicos y humanos debido al desconocimiento de las actividades a desarrollar al interior del proceso</v>
      </c>
      <c r="C265" s="831" cm="1">
        <f t="array" ref="C265">IF(MOD(ROW()-7,6)=0, INDEX('3 PROBABIL E IMPACTO INHERENTE'!$E$7:$E$74, (ROW()-7)/6 + 1), "")</f>
        <v>0.6</v>
      </c>
      <c r="D265" s="834" cm="1">
        <f t="array" ref="D265">IF(MOD(ROW()-7,6)=0, INDEX('3 PROBABIL E IMPACTO INHERENTE'!$M$7:$M$74, (ROW()-7)/6 + 1), "")</f>
        <v>0.6</v>
      </c>
      <c r="E265" s="254">
        <v>1</v>
      </c>
      <c r="F265" s="464" t="s">
        <v>901</v>
      </c>
      <c r="G265" s="363" t="s">
        <v>903</v>
      </c>
      <c r="H265" s="363" t="s">
        <v>904</v>
      </c>
      <c r="I265" s="255" t="str">
        <f t="shared" si="35"/>
        <v>El líder del proceso  gestiona  semestralmente las jornadas de capacitación para los colaboradores en temas de gestión documental y administrativa, supervisión, y reporte de las acciones realizadas; como evidencia de las capacitaciones quedarán las actas y los listados de asistencia de las actividades desarrolladas. Para los casos en los cuales no se logre ejecutar se procede con la reprogramación. El cargue de las evidencias se hará trimestralmente.</v>
      </c>
      <c r="J265" s="366" t="s">
        <v>719</v>
      </c>
      <c r="K265" s="256">
        <v>0.25</v>
      </c>
      <c r="L265" s="256" t="s">
        <v>656</v>
      </c>
      <c r="M265" s="366" t="s">
        <v>713</v>
      </c>
      <c r="N265" s="256">
        <v>0.15</v>
      </c>
      <c r="O265" s="369" t="s">
        <v>703</v>
      </c>
      <c r="P265" s="369" t="s">
        <v>733</v>
      </c>
      <c r="Q265" s="369"/>
      <c r="R265" s="369"/>
      <c r="S265" s="256">
        <f t="shared" si="32"/>
        <v>0.4</v>
      </c>
      <c r="T265" s="256">
        <f>IF(L265='[3]11 FORMULAS'!$Q$5,C265-(C265*S265),C265)</f>
        <v>0.36</v>
      </c>
      <c r="U265" s="465">
        <f>IF(L265='[3]11 FORMULAS'!$Q$6,D265-(D265*S265),D265)</f>
        <v>0.6</v>
      </c>
      <c r="V265" s="848">
        <f t="shared" ref="V265" si="50">+IF(T270="","",T270)</f>
        <v>0.36</v>
      </c>
      <c r="W265" s="841">
        <f t="shared" ref="W265" si="51">+IF(U270="","",U270)</f>
        <v>0.6</v>
      </c>
    </row>
    <row r="266" spans="1:23" x14ac:dyDescent="0.3">
      <c r="A266" s="828"/>
      <c r="B266" s="828"/>
      <c r="C266" s="832"/>
      <c r="D266" s="835"/>
      <c r="E266" s="260">
        <v>2</v>
      </c>
      <c r="F266" s="466"/>
      <c r="G266" s="364"/>
      <c r="H266" s="364"/>
      <c r="I266" s="261" t="str">
        <f t="shared" si="35"/>
        <v xml:space="preserve">  </v>
      </c>
      <c r="J266" s="367"/>
      <c r="K266" s="262" t="s">
        <v>725</v>
      </c>
      <c r="L266" s="262" t="s">
        <v>725</v>
      </c>
      <c r="M266" s="367"/>
      <c r="N266" s="262" t="s">
        <v>725</v>
      </c>
      <c r="O266" s="370"/>
      <c r="P266" s="370"/>
      <c r="Q266" s="370"/>
      <c r="R266" s="370"/>
      <c r="S266" s="262" t="str">
        <f t="shared" si="32"/>
        <v/>
      </c>
      <c r="T266" s="262">
        <f>IF(L266='[3]11 FORMULAS'!$Q$5,T265-(T265*S266),T265)</f>
        <v>0.36</v>
      </c>
      <c r="U266" s="467">
        <f>IF(L266='[3]11 FORMULAS'!$Q$6,U265-(U265*S266),U265)</f>
        <v>0.6</v>
      </c>
      <c r="V266" s="849"/>
      <c r="W266" s="842"/>
    </row>
    <row r="267" spans="1:23" x14ac:dyDescent="0.3">
      <c r="A267" s="828"/>
      <c r="B267" s="828"/>
      <c r="C267" s="832"/>
      <c r="D267" s="835"/>
      <c r="E267" s="260">
        <v>3</v>
      </c>
      <c r="F267" s="466"/>
      <c r="G267" s="364"/>
      <c r="H267" s="364"/>
      <c r="I267" s="261" t="str">
        <f t="shared" si="35"/>
        <v xml:space="preserve">  </v>
      </c>
      <c r="J267" s="367"/>
      <c r="K267" s="262" t="s">
        <v>725</v>
      </c>
      <c r="L267" s="262" t="s">
        <v>725</v>
      </c>
      <c r="M267" s="367"/>
      <c r="N267" s="262" t="s">
        <v>725</v>
      </c>
      <c r="O267" s="370"/>
      <c r="P267" s="370"/>
      <c r="Q267" s="370"/>
      <c r="R267" s="370"/>
      <c r="S267" s="262" t="str">
        <f t="shared" si="32"/>
        <v/>
      </c>
      <c r="T267" s="262">
        <f>IF(L267='[3]11 FORMULAS'!$Q$5,T266-(T266*S267),T266)</f>
        <v>0.36</v>
      </c>
      <c r="U267" s="467">
        <f>IF(L267='[3]11 FORMULAS'!$Q$6,U266-(U266*S267),U266)</f>
        <v>0.6</v>
      </c>
      <c r="V267" s="849"/>
      <c r="W267" s="842"/>
    </row>
    <row r="268" spans="1:23" x14ac:dyDescent="0.3">
      <c r="A268" s="828"/>
      <c r="B268" s="828"/>
      <c r="C268" s="832"/>
      <c r="D268" s="835"/>
      <c r="E268" s="453">
        <v>4</v>
      </c>
      <c r="F268" s="466"/>
      <c r="G268" s="364"/>
      <c r="H268" s="364"/>
      <c r="I268" s="261" t="str">
        <f t="shared" si="35"/>
        <v xml:space="preserve">  </v>
      </c>
      <c r="J268" s="367"/>
      <c r="K268" s="262"/>
      <c r="L268" s="262"/>
      <c r="M268" s="367"/>
      <c r="N268" s="262"/>
      <c r="O268" s="370"/>
      <c r="P268" s="370"/>
      <c r="Q268" s="370"/>
      <c r="R268" s="370"/>
      <c r="S268" s="262">
        <f t="shared" si="32"/>
        <v>0</v>
      </c>
      <c r="T268" s="262">
        <f>IF(L268='[3]11 FORMULAS'!$Q$5,T267-(T267*S268),T267)</f>
        <v>0.36</v>
      </c>
      <c r="U268" s="467">
        <f>IF(L268='[3]11 FORMULAS'!$Q$6,U267-(U267*S268),U267)</f>
        <v>0.6</v>
      </c>
      <c r="V268" s="849"/>
      <c r="W268" s="842"/>
    </row>
    <row r="269" spans="1:23" ht="14.25" customHeight="1" x14ac:dyDescent="0.3">
      <c r="A269" s="828"/>
      <c r="B269" s="828"/>
      <c r="C269" s="832"/>
      <c r="D269" s="835"/>
      <c r="E269" s="453">
        <v>5</v>
      </c>
      <c r="F269" s="466"/>
      <c r="G269" s="364"/>
      <c r="H269" s="364"/>
      <c r="I269" s="261" t="str">
        <f t="shared" si="35"/>
        <v xml:space="preserve">  </v>
      </c>
      <c r="J269" s="367"/>
      <c r="K269" s="262"/>
      <c r="L269" s="262"/>
      <c r="M269" s="367"/>
      <c r="N269" s="262"/>
      <c r="O269" s="370"/>
      <c r="P269" s="370"/>
      <c r="Q269" s="370"/>
      <c r="R269" s="370"/>
      <c r="S269" s="262">
        <f t="shared" si="32"/>
        <v>0</v>
      </c>
      <c r="T269" s="262">
        <f>IF(L269='[3]11 FORMULAS'!$Q$5,T268-(T268*S269),T268)</f>
        <v>0.36</v>
      </c>
      <c r="U269" s="467">
        <f>IF(L269='[3]11 FORMULAS'!$Q$6,U268-(U268*S269),U268)</f>
        <v>0.6</v>
      </c>
      <c r="V269" s="849"/>
      <c r="W269" s="842"/>
    </row>
    <row r="270" spans="1:23" ht="14.4" thickBot="1" x14ac:dyDescent="0.35">
      <c r="A270" s="830"/>
      <c r="B270" s="830"/>
      <c r="C270" s="833"/>
      <c r="D270" s="836"/>
      <c r="E270" s="263">
        <v>6</v>
      </c>
      <c r="F270" s="468"/>
      <c r="G270" s="365"/>
      <c r="H270" s="365"/>
      <c r="I270" s="264" t="str">
        <f t="shared" si="35"/>
        <v xml:space="preserve">  </v>
      </c>
      <c r="J270" s="368"/>
      <c r="K270" s="265" t="s">
        <v>725</v>
      </c>
      <c r="L270" s="265" t="s">
        <v>725</v>
      </c>
      <c r="M270" s="368"/>
      <c r="N270" s="265" t="s">
        <v>725</v>
      </c>
      <c r="O270" s="371"/>
      <c r="P270" s="371"/>
      <c r="Q270" s="371"/>
      <c r="R270" s="371"/>
      <c r="S270" s="265" t="str">
        <f t="shared" si="32"/>
        <v/>
      </c>
      <c r="T270" s="265">
        <f>IF(L270='[3]11 FORMULAS'!$Q$5,T269-(T269*S270),T269)</f>
        <v>0.36</v>
      </c>
      <c r="U270" s="469">
        <f>IF(L270='[3]11 FORMULAS'!$Q$6,U269-(U269*S270),U269)</f>
        <v>0.6</v>
      </c>
      <c r="V270" s="851"/>
      <c r="W270" s="844"/>
    </row>
    <row r="271" spans="1:23" ht="110.4" x14ac:dyDescent="0.3">
      <c r="A271" s="827" t="str">
        <f>'4 MAPA CALOR INHERENTE'!A51</f>
        <v>R3GS</v>
      </c>
      <c r="B271" s="827" t="str">
        <f>'4 MAPA CALOR INHERENTE'!B51</f>
        <v>Posibilidad de afectación reputacional por deficiente atención a los usuarios de los bienes y servicios del proceso debido a la falta de capacitación</v>
      </c>
      <c r="C271" s="831" cm="1">
        <f t="array" ref="C271">IF(MOD(ROW()-7,6)=0, INDEX('3 PROBABIL E IMPACTO INHERENTE'!$E$7:$E$74, (ROW()-7)/6 + 1), "")</f>
        <v>0.6</v>
      </c>
      <c r="D271" s="834" cm="1">
        <f t="array" ref="D271">IF(MOD(ROW()-7,6)=0, INDEX('3 PROBABIL E IMPACTO INHERENTE'!$M$7:$M$74, (ROW()-7)/6 + 1), "")</f>
        <v>0.6</v>
      </c>
      <c r="E271" s="254">
        <v>1</v>
      </c>
      <c r="F271" s="464" t="s">
        <v>905</v>
      </c>
      <c r="G271" s="363" t="s">
        <v>906</v>
      </c>
      <c r="H271" s="363" t="s">
        <v>907</v>
      </c>
      <c r="I271" s="255" t="str">
        <f t="shared" si="35"/>
        <v>Los directores de Prevención y Seguridad  programan y gestionan  semestralmente espacios de sensibilización y entrenamiento para la implementación adecuada de los procesos, procedimientos y guías; los avances y ejecución de las actividades se reportan en listados de asistencia de la herramienta TEAMS cuando sea virtual y Acta de reunión F-FI-1380 para los eventos presenciales. Para los casos en los cuales no se logre ejecutar se procede con la reprogramación. El cargue de las evidencias se hará trimestralmente.</v>
      </c>
      <c r="J271" s="366" t="s">
        <v>719</v>
      </c>
      <c r="K271" s="256">
        <v>0.25</v>
      </c>
      <c r="L271" s="256" t="s">
        <v>656</v>
      </c>
      <c r="M271" s="366" t="s">
        <v>713</v>
      </c>
      <c r="N271" s="256">
        <v>0.15</v>
      </c>
      <c r="O271" s="369" t="s">
        <v>703</v>
      </c>
      <c r="P271" s="369" t="s">
        <v>733</v>
      </c>
      <c r="Q271" s="369"/>
      <c r="R271" s="369"/>
      <c r="S271" s="256">
        <f t="shared" si="32"/>
        <v>0.4</v>
      </c>
      <c r="T271" s="256">
        <f>IF(L271='[3]11 FORMULAS'!$Q$5,C271-(C271*S271),C271)</f>
        <v>0.36</v>
      </c>
      <c r="U271" s="465">
        <f>IF(L271='[3]11 FORMULAS'!$Q$6,D271-(D271*S271),D271)</f>
        <v>0.6</v>
      </c>
      <c r="V271" s="848">
        <f t="shared" ref="V271" si="52">+IF(T276="","",T276)</f>
        <v>0.36</v>
      </c>
      <c r="W271" s="841">
        <f t="shared" ref="W271" si="53">+IF(U276="","",U276)</f>
        <v>0.6</v>
      </c>
    </row>
    <row r="272" spans="1:23" x14ac:dyDescent="0.3">
      <c r="A272" s="828"/>
      <c r="B272" s="828"/>
      <c r="C272" s="832"/>
      <c r="D272" s="835"/>
      <c r="E272" s="260">
        <v>2</v>
      </c>
      <c r="F272" s="466"/>
      <c r="G272" s="364"/>
      <c r="H272" s="364"/>
      <c r="I272" s="261" t="str">
        <f t="shared" si="35"/>
        <v xml:space="preserve">  </v>
      </c>
      <c r="J272" s="367"/>
      <c r="K272" s="262" t="s">
        <v>725</v>
      </c>
      <c r="L272" s="262" t="s">
        <v>725</v>
      </c>
      <c r="M272" s="367"/>
      <c r="N272" s="262" t="s">
        <v>725</v>
      </c>
      <c r="O272" s="370"/>
      <c r="P272" s="370"/>
      <c r="Q272" s="370"/>
      <c r="R272" s="370"/>
      <c r="S272" s="262" t="str">
        <f t="shared" si="32"/>
        <v/>
      </c>
      <c r="T272" s="262">
        <f>IF(L272='[3]11 FORMULAS'!$Q$5,T271-(T271*S272),T271)</f>
        <v>0.36</v>
      </c>
      <c r="U272" s="467">
        <f>IF(L272='[3]11 FORMULAS'!$Q$6,U271-(U271*S272),U271)</f>
        <v>0.6</v>
      </c>
      <c r="V272" s="849"/>
      <c r="W272" s="842"/>
    </row>
    <row r="273" spans="1:23" x14ac:dyDescent="0.3">
      <c r="A273" s="828"/>
      <c r="B273" s="828"/>
      <c r="C273" s="832"/>
      <c r="D273" s="835"/>
      <c r="E273" s="260">
        <v>3</v>
      </c>
      <c r="F273" s="466"/>
      <c r="G273" s="364"/>
      <c r="H273" s="364"/>
      <c r="I273" s="261" t="str">
        <f t="shared" si="35"/>
        <v xml:space="preserve">  </v>
      </c>
      <c r="J273" s="367"/>
      <c r="K273" s="262" t="s">
        <v>725</v>
      </c>
      <c r="L273" s="262" t="s">
        <v>725</v>
      </c>
      <c r="M273" s="367"/>
      <c r="N273" s="262" t="s">
        <v>725</v>
      </c>
      <c r="O273" s="370"/>
      <c r="P273" s="370"/>
      <c r="Q273" s="370"/>
      <c r="R273" s="370"/>
      <c r="S273" s="262" t="str">
        <f t="shared" si="32"/>
        <v/>
      </c>
      <c r="T273" s="262">
        <f>IF(L273='[3]11 FORMULAS'!$Q$5,T272-(T272*S273),T272)</f>
        <v>0.36</v>
      </c>
      <c r="U273" s="467">
        <f>IF(L273='[3]11 FORMULAS'!$Q$6,U272-(U272*S273),U272)</f>
        <v>0.6</v>
      </c>
      <c r="V273" s="849"/>
      <c r="W273" s="842"/>
    </row>
    <row r="274" spans="1:23" x14ac:dyDescent="0.3">
      <c r="A274" s="828"/>
      <c r="B274" s="828"/>
      <c r="C274" s="832"/>
      <c r="D274" s="835"/>
      <c r="E274" s="453">
        <v>4</v>
      </c>
      <c r="F274" s="466"/>
      <c r="G274" s="364"/>
      <c r="H274" s="364"/>
      <c r="I274" s="261" t="str">
        <f t="shared" si="35"/>
        <v xml:space="preserve">  </v>
      </c>
      <c r="J274" s="367"/>
      <c r="K274" s="262"/>
      <c r="L274" s="262"/>
      <c r="M274" s="367"/>
      <c r="N274" s="262"/>
      <c r="O274" s="370"/>
      <c r="P274" s="370"/>
      <c r="Q274" s="370"/>
      <c r="R274" s="370"/>
      <c r="S274" s="262">
        <f t="shared" si="32"/>
        <v>0</v>
      </c>
      <c r="T274" s="262">
        <f>IF(L274='[3]11 FORMULAS'!$Q$5,T273-(T273*S274),T273)</f>
        <v>0.36</v>
      </c>
      <c r="U274" s="467">
        <f>IF(L274='[3]11 FORMULAS'!$Q$6,U273-(U273*S274),U273)</f>
        <v>0.6</v>
      </c>
      <c r="V274" s="849"/>
      <c r="W274" s="842"/>
    </row>
    <row r="275" spans="1:23" x14ac:dyDescent="0.3">
      <c r="A275" s="828"/>
      <c r="B275" s="828"/>
      <c r="C275" s="832"/>
      <c r="D275" s="835"/>
      <c r="E275" s="453">
        <v>5</v>
      </c>
      <c r="F275" s="466"/>
      <c r="G275" s="364"/>
      <c r="H275" s="364"/>
      <c r="I275" s="261" t="str">
        <f t="shared" si="35"/>
        <v xml:space="preserve">  </v>
      </c>
      <c r="J275" s="367"/>
      <c r="K275" s="262"/>
      <c r="L275" s="262"/>
      <c r="M275" s="367"/>
      <c r="N275" s="262"/>
      <c r="O275" s="370"/>
      <c r="P275" s="370"/>
      <c r="Q275" s="370"/>
      <c r="R275" s="370"/>
      <c r="S275" s="262">
        <f t="shared" si="32"/>
        <v>0</v>
      </c>
      <c r="T275" s="262">
        <f>IF(L275='[3]11 FORMULAS'!$Q$5,T274-(T274*S275),T274)</f>
        <v>0.36</v>
      </c>
      <c r="U275" s="467">
        <f>IF(L275='[3]11 FORMULAS'!$Q$6,U274-(U274*S275),U274)</f>
        <v>0.6</v>
      </c>
      <c r="V275" s="849"/>
      <c r="W275" s="842"/>
    </row>
    <row r="276" spans="1:23" ht="14.4" thickBot="1" x14ac:dyDescent="0.35">
      <c r="A276" s="830"/>
      <c r="B276" s="830"/>
      <c r="C276" s="833"/>
      <c r="D276" s="836"/>
      <c r="E276" s="263">
        <v>6</v>
      </c>
      <c r="F276" s="468"/>
      <c r="G276" s="365"/>
      <c r="H276" s="365"/>
      <c r="I276" s="264" t="str">
        <f t="shared" si="35"/>
        <v xml:space="preserve">  </v>
      </c>
      <c r="J276" s="368"/>
      <c r="K276" s="265" t="s">
        <v>725</v>
      </c>
      <c r="L276" s="265" t="s">
        <v>725</v>
      </c>
      <c r="M276" s="368"/>
      <c r="N276" s="265" t="s">
        <v>725</v>
      </c>
      <c r="O276" s="371"/>
      <c r="P276" s="371"/>
      <c r="Q276" s="371"/>
      <c r="R276" s="371"/>
      <c r="S276" s="265" t="str">
        <f t="shared" si="32"/>
        <v/>
      </c>
      <c r="T276" s="265">
        <f>IF(L276='[3]11 FORMULAS'!$Q$5,T275-(T275*S276),T275)</f>
        <v>0.36</v>
      </c>
      <c r="U276" s="469">
        <f>IF(L276='[3]11 FORMULAS'!$Q$6,U275-(U275*S276),U275)</f>
        <v>0.6</v>
      </c>
      <c r="V276" s="851"/>
      <c r="W276" s="844"/>
    </row>
    <row r="277" spans="1:23" ht="14.25" customHeight="1" x14ac:dyDescent="0.3">
      <c r="A277" s="827" t="str">
        <f>'4 MAPA CALOR INHERENTE'!A52</f>
        <v>R4GS</v>
      </c>
      <c r="B277" s="827" t="str">
        <f>'4 MAPA CALOR INHERENTE'!B52</f>
        <v>Posibilidad de afectación reputacional y económica por demandas o extralimitación de funciones de servidores debido al inadecuado acompañamiento a las manifestaciones, movilizaciones, eventos o aglomeraciones</v>
      </c>
      <c r="C277" s="831" cm="1">
        <f t="array" ref="C277">IF(MOD(ROW()-7,6)=0, INDEX('3 PROBABIL E IMPACTO INHERENTE'!$E$7:$E$74, (ROW()-7)/6 + 1), "")</f>
        <v>0.6</v>
      </c>
      <c r="D277" s="834" cm="1">
        <f t="array" ref="D277">IF(MOD(ROW()-7,6)=0, INDEX('3 PROBABIL E IMPACTO INHERENTE'!$M$7:$M$74, (ROW()-7)/6 + 1), "")</f>
        <v>0.6</v>
      </c>
      <c r="E277" s="254">
        <v>1</v>
      </c>
      <c r="F277" s="464" t="s">
        <v>908</v>
      </c>
      <c r="G277" s="363" t="s">
        <v>909</v>
      </c>
      <c r="H277" s="363" t="s">
        <v>910</v>
      </c>
      <c r="I277" s="255" t="str">
        <f t="shared" si="35"/>
        <v>El líder del proceso o el que este delegue  revisa  como mínimo una vez al año la guía de acompañamientos y socializa con los colaboradores, la ejecución se reportará en un acta de reunión y se consignarán los cambios que se deben realizar en el documento. Para los casos en los cuales se requiera la actualización del documento, se desarrollaran las mesas de trabajo correspondientes. Como evidencia se suministraran actas de reunión y/o los correos con el avance de la gestión. El cargue de las evidencias se hará trimestralmente.</v>
      </c>
      <c r="J277" s="366" t="s">
        <v>743</v>
      </c>
      <c r="K277" s="256">
        <v>0.15</v>
      </c>
      <c r="L277" s="256" t="s">
        <v>656</v>
      </c>
      <c r="M277" s="366" t="s">
        <v>713</v>
      </c>
      <c r="N277" s="256">
        <v>0.15</v>
      </c>
      <c r="O277" s="369" t="s">
        <v>703</v>
      </c>
      <c r="P277" s="369" t="s">
        <v>728</v>
      </c>
      <c r="Q277" s="369"/>
      <c r="R277" s="369"/>
      <c r="S277" s="256">
        <f t="shared" si="32"/>
        <v>0.3</v>
      </c>
      <c r="T277" s="256">
        <f>IF(L277='[3]11 FORMULAS'!$Q$5,C277-(C277*S277),C277)</f>
        <v>0.42</v>
      </c>
      <c r="U277" s="465">
        <f>IF(L277='[3]11 FORMULAS'!$Q$6,D277-(D277*S277),D277)</f>
        <v>0.6</v>
      </c>
      <c r="V277" s="848">
        <f t="shared" ref="V277" si="54">+IF(T282="","",T282)</f>
        <v>0.29399999999999998</v>
      </c>
      <c r="W277" s="841">
        <f t="shared" ref="W277" si="55">+IF(U282="","",U282)</f>
        <v>0.6</v>
      </c>
    </row>
    <row r="278" spans="1:23" ht="124.2" x14ac:dyDescent="0.3">
      <c r="A278" s="828"/>
      <c r="B278" s="828"/>
      <c r="C278" s="832"/>
      <c r="D278" s="835"/>
      <c r="E278" s="260">
        <v>2</v>
      </c>
      <c r="F278" s="466" t="s">
        <v>911</v>
      </c>
      <c r="G278" s="364" t="s">
        <v>885</v>
      </c>
      <c r="H278" s="364" t="s">
        <v>912</v>
      </c>
      <c r="I278" s="261" t="str">
        <f t="shared" si="35"/>
        <v>El líder del proceso o el que este delegue  revisa  mediante una reunión trimestral con la Coordinación de Gestores, el resultado de los acompañamientos realizados durante el periodo, con el fin de identificar posibles incumplimientos a los lineamientos internos (guía G-GS-1) , avances logrados y oportunidades de mejora, la ejecución se reportará en un acta de reunión. Para los casos en los cuales no se logre ejecutar la reunión se procede con la reprogramación. Como evidencia se suministraran las actas de las reuniones. El cargue de las evidencias se hará trimestralmente.</v>
      </c>
      <c r="J278" s="367" t="s">
        <v>743</v>
      </c>
      <c r="K278" s="262">
        <v>0.15</v>
      </c>
      <c r="L278" s="262" t="s">
        <v>656</v>
      </c>
      <c r="M278" s="367" t="s">
        <v>713</v>
      </c>
      <c r="N278" s="262">
        <v>0.15</v>
      </c>
      <c r="O278" s="370" t="s">
        <v>703</v>
      </c>
      <c r="P278" s="370" t="s">
        <v>714</v>
      </c>
      <c r="Q278" s="370"/>
      <c r="R278" s="370"/>
      <c r="S278" s="262">
        <f t="shared" si="32"/>
        <v>0.3</v>
      </c>
      <c r="T278" s="262">
        <f>IF(L278='[3]11 FORMULAS'!$Q$5,T277-(T277*S278),T277)</f>
        <v>0.29399999999999998</v>
      </c>
      <c r="U278" s="467">
        <f>IF(L278='[3]11 FORMULAS'!$Q$6,U277-(U277*S278),U277)</f>
        <v>0.6</v>
      </c>
      <c r="V278" s="849"/>
      <c r="W278" s="842"/>
    </row>
    <row r="279" spans="1:23" x14ac:dyDescent="0.3">
      <c r="A279" s="828"/>
      <c r="B279" s="828"/>
      <c r="C279" s="832"/>
      <c r="D279" s="835"/>
      <c r="E279" s="260">
        <v>3</v>
      </c>
      <c r="F279" s="466"/>
      <c r="G279" s="364"/>
      <c r="H279" s="364"/>
      <c r="I279" s="261" t="str">
        <f t="shared" si="35"/>
        <v xml:space="preserve">  </v>
      </c>
      <c r="J279" s="367"/>
      <c r="K279" s="262" t="s">
        <v>725</v>
      </c>
      <c r="L279" s="262" t="s">
        <v>725</v>
      </c>
      <c r="M279" s="367"/>
      <c r="N279" s="262" t="s">
        <v>725</v>
      </c>
      <c r="O279" s="370"/>
      <c r="P279" s="370"/>
      <c r="Q279" s="370"/>
      <c r="R279" s="370"/>
      <c r="S279" s="262" t="str">
        <f t="shared" si="32"/>
        <v/>
      </c>
      <c r="T279" s="262">
        <f>IF(L279='[3]11 FORMULAS'!$Q$5,T278-(T278*S279),T278)</f>
        <v>0.29399999999999998</v>
      </c>
      <c r="U279" s="467">
        <f>IF(L279='[3]11 FORMULAS'!$Q$6,U278-(U278*S279),U278)</f>
        <v>0.6</v>
      </c>
      <c r="V279" s="849"/>
      <c r="W279" s="842"/>
    </row>
    <row r="280" spans="1:23" x14ac:dyDescent="0.3">
      <c r="A280" s="828"/>
      <c r="B280" s="828"/>
      <c r="C280" s="832"/>
      <c r="D280" s="835"/>
      <c r="E280" s="453">
        <v>4</v>
      </c>
      <c r="F280" s="466"/>
      <c r="G280" s="364"/>
      <c r="H280" s="364"/>
      <c r="I280" s="261" t="str">
        <f t="shared" si="35"/>
        <v xml:space="preserve">  </v>
      </c>
      <c r="J280" s="367"/>
      <c r="K280" s="262"/>
      <c r="L280" s="262"/>
      <c r="M280" s="367"/>
      <c r="N280" s="262"/>
      <c r="O280" s="370"/>
      <c r="P280" s="370"/>
      <c r="Q280" s="370"/>
      <c r="R280" s="370"/>
      <c r="S280" s="262">
        <f t="shared" si="32"/>
        <v>0</v>
      </c>
      <c r="T280" s="262">
        <f>IF(L280='[3]11 FORMULAS'!$Q$5,T279-(T279*S280),T279)</f>
        <v>0.29399999999999998</v>
      </c>
      <c r="U280" s="467">
        <f>IF(L280='[3]11 FORMULAS'!$Q$6,U279-(U279*S280),U279)</f>
        <v>0.6</v>
      </c>
      <c r="V280" s="849"/>
      <c r="W280" s="842"/>
    </row>
    <row r="281" spans="1:23" x14ac:dyDescent="0.3">
      <c r="A281" s="828"/>
      <c r="B281" s="828"/>
      <c r="C281" s="832"/>
      <c r="D281" s="835"/>
      <c r="E281" s="453">
        <v>5</v>
      </c>
      <c r="F281" s="466"/>
      <c r="G281" s="364"/>
      <c r="H281" s="364"/>
      <c r="I281" s="261" t="str">
        <f t="shared" si="35"/>
        <v xml:space="preserve">  </v>
      </c>
      <c r="J281" s="367"/>
      <c r="K281" s="262"/>
      <c r="L281" s="262"/>
      <c r="M281" s="367"/>
      <c r="N281" s="262"/>
      <c r="O281" s="370"/>
      <c r="P281" s="370"/>
      <c r="Q281" s="370"/>
      <c r="R281" s="370"/>
      <c r="S281" s="262">
        <f t="shared" ref="S281:S344" si="56">+IFERROR(K281+N281,"")</f>
        <v>0</v>
      </c>
      <c r="T281" s="262">
        <f>IF(L281='[3]11 FORMULAS'!$Q$5,T280-(T280*S281),T280)</f>
        <v>0.29399999999999998</v>
      </c>
      <c r="U281" s="467">
        <f>IF(L281='[3]11 FORMULAS'!$Q$6,U280-(U280*S281),U280)</f>
        <v>0.6</v>
      </c>
      <c r="V281" s="849"/>
      <c r="W281" s="842"/>
    </row>
    <row r="282" spans="1:23" ht="14.4" thickBot="1" x14ac:dyDescent="0.35">
      <c r="A282" s="830"/>
      <c r="B282" s="830"/>
      <c r="C282" s="833"/>
      <c r="D282" s="836"/>
      <c r="E282" s="263">
        <v>6</v>
      </c>
      <c r="F282" s="468"/>
      <c r="G282" s="365"/>
      <c r="H282" s="365"/>
      <c r="I282" s="264" t="str">
        <f t="shared" si="35"/>
        <v xml:space="preserve">  </v>
      </c>
      <c r="J282" s="368"/>
      <c r="K282" s="265" t="s">
        <v>725</v>
      </c>
      <c r="L282" s="265" t="s">
        <v>725</v>
      </c>
      <c r="M282" s="368"/>
      <c r="N282" s="265" t="s">
        <v>725</v>
      </c>
      <c r="O282" s="371"/>
      <c r="P282" s="371"/>
      <c r="Q282" s="371"/>
      <c r="R282" s="371"/>
      <c r="S282" s="265" t="str">
        <f t="shared" si="56"/>
        <v/>
      </c>
      <c r="T282" s="265">
        <f>IF(L282='[3]11 FORMULAS'!$Q$5,T281-(T281*S282),T281)</f>
        <v>0.29399999999999998</v>
      </c>
      <c r="U282" s="469">
        <f>IF(L282='[3]11 FORMULAS'!$Q$6,U281-(U281*S282),U281)</f>
        <v>0.6</v>
      </c>
      <c r="V282" s="851"/>
      <c r="W282" s="844"/>
    </row>
    <row r="283" spans="1:23" ht="165.6" x14ac:dyDescent="0.3">
      <c r="A283" s="827" t="str">
        <f>'4 MAPA CALOR INHERENTE'!A53</f>
        <v>R1AB</v>
      </c>
      <c r="B283" s="827" t="str">
        <f>'4 MAPA CALOR INHERENTE'!B53</f>
        <v>Posibilidad de afectación reputacional y económica por sanciones o multas de entes de control y las quejas recibidas por los grupos de valor debido al uso de los bienes en comodato con un fin diferente a lo pactado contractualmente</v>
      </c>
      <c r="C283" s="831" cm="1">
        <f t="array" ref="C283">IF(MOD(ROW()-7,6)=0, INDEX('3 PROBABIL E IMPACTO INHERENTE'!$E$7:$E$74, (ROW()-7)/6 + 1), "")</f>
        <v>0.6</v>
      </c>
      <c r="D283" s="834" cm="1">
        <f t="array" ref="D283">IF(MOD(ROW()-7,6)=0, INDEX('3 PROBABIL E IMPACTO INHERENTE'!$M$7:$M$74, (ROW()-7)/6 + 1), "")</f>
        <v>0.8</v>
      </c>
      <c r="E283" s="254">
        <v>1</v>
      </c>
      <c r="F283" s="464" t="s">
        <v>913</v>
      </c>
      <c r="G283" s="363" t="s">
        <v>751</v>
      </c>
      <c r="H283" s="363" t="s">
        <v>914</v>
      </c>
      <c r="I283" s="255" t="str">
        <f t="shared" si="35"/>
        <v>El supervisor y/o apoyo a la supervisión designado,  verifica  mediante visitas los bienes muebles o inmuebles entregados mediante contrato interadministrativo de comodato por la Secretaría Distrital de Seguridad, Convivencia y Justicia a los diferentes organismos afines a su misión institucional que operan en la ciudad de Bogotá, según la programación elaborada al inicio de cada vigencia, con el fin de revisar el estado, uso y ubicación de los bienes. En caso de encontrar observaciones en la visita se le informa al comodatario para las gestiones pertinentes, dejando constancia en los formatos utilizados. Como evidencia se cuenta con las Actas de reunión F-FI-1380 o Acta de visita de campo F-GCT-1152 o F-AB-1354 Seguimiento a Bienes Muebles. El cargue de las evidencias se hará trimestralmente.</v>
      </c>
      <c r="J283" s="366" t="s">
        <v>719</v>
      </c>
      <c r="K283" s="256">
        <v>0.25</v>
      </c>
      <c r="L283" s="256" t="s">
        <v>656</v>
      </c>
      <c r="M283" s="366" t="s">
        <v>713</v>
      </c>
      <c r="N283" s="256">
        <v>0.15</v>
      </c>
      <c r="O283" s="369" t="s">
        <v>703</v>
      </c>
      <c r="P283" s="369" t="s">
        <v>915</v>
      </c>
      <c r="Q283" s="369"/>
      <c r="R283" s="369"/>
      <c r="S283" s="256">
        <f t="shared" si="56"/>
        <v>0.4</v>
      </c>
      <c r="T283" s="256">
        <f>IF(L283='[3]11 FORMULAS'!$Q$5,C283-(C283*S283),C283)</f>
        <v>0.36</v>
      </c>
      <c r="U283" s="465">
        <f>IF(L283='[3]11 FORMULAS'!$Q$6,D283-(D283*S283),D283)</f>
        <v>0.8</v>
      </c>
      <c r="V283" s="848">
        <f t="shared" ref="V283" si="57">+IF(T288="","",T288)</f>
        <v>0.36</v>
      </c>
      <c r="W283" s="841">
        <f t="shared" ref="W283" si="58">+IF(U288="","",U288)</f>
        <v>0.8</v>
      </c>
    </row>
    <row r="284" spans="1:23" x14ac:dyDescent="0.3">
      <c r="A284" s="828"/>
      <c r="B284" s="828"/>
      <c r="C284" s="832"/>
      <c r="D284" s="835"/>
      <c r="E284" s="260">
        <v>2</v>
      </c>
      <c r="F284" s="466"/>
      <c r="G284" s="364"/>
      <c r="H284" s="364"/>
      <c r="I284" s="261" t="str">
        <f t="shared" ref="I284:I347" si="59">+CONCATENATE(F284," ",G284," ",H284)</f>
        <v xml:space="preserve">  </v>
      </c>
      <c r="J284" s="367"/>
      <c r="K284" s="262" t="s">
        <v>725</v>
      </c>
      <c r="L284" s="262" t="s">
        <v>725</v>
      </c>
      <c r="M284" s="367"/>
      <c r="N284" s="262" t="s">
        <v>725</v>
      </c>
      <c r="O284" s="370"/>
      <c r="P284" s="370"/>
      <c r="Q284" s="370"/>
      <c r="R284" s="370"/>
      <c r="S284" s="262" t="str">
        <f t="shared" si="56"/>
        <v/>
      </c>
      <c r="T284" s="262">
        <f>IF(L284='[3]11 FORMULAS'!$Q$5,T283-(T283*S284),T283)</f>
        <v>0.36</v>
      </c>
      <c r="U284" s="467">
        <f>IF(L284='[3]11 FORMULAS'!$Q$6,U283-(U283*S284),U283)</f>
        <v>0.8</v>
      </c>
      <c r="V284" s="849"/>
      <c r="W284" s="842"/>
    </row>
    <row r="285" spans="1:23" x14ac:dyDescent="0.3">
      <c r="A285" s="828"/>
      <c r="B285" s="828"/>
      <c r="C285" s="832"/>
      <c r="D285" s="835"/>
      <c r="E285" s="260">
        <v>3</v>
      </c>
      <c r="F285" s="466"/>
      <c r="G285" s="364"/>
      <c r="H285" s="364"/>
      <c r="I285" s="261" t="str">
        <f t="shared" si="59"/>
        <v xml:space="preserve">  </v>
      </c>
      <c r="J285" s="367"/>
      <c r="K285" s="262" t="s">
        <v>725</v>
      </c>
      <c r="L285" s="262" t="s">
        <v>725</v>
      </c>
      <c r="M285" s="367"/>
      <c r="N285" s="262" t="s">
        <v>725</v>
      </c>
      <c r="O285" s="370"/>
      <c r="P285" s="370"/>
      <c r="Q285" s="370"/>
      <c r="R285" s="370"/>
      <c r="S285" s="262" t="str">
        <f t="shared" si="56"/>
        <v/>
      </c>
      <c r="T285" s="262">
        <f>IF(L285='[3]11 FORMULAS'!$Q$5,T284-(T284*S285),T284)</f>
        <v>0.36</v>
      </c>
      <c r="U285" s="467">
        <f>IF(L285='[3]11 FORMULAS'!$Q$6,U284-(U284*S285),U284)</f>
        <v>0.8</v>
      </c>
      <c r="V285" s="849"/>
      <c r="W285" s="842"/>
    </row>
    <row r="286" spans="1:23" x14ac:dyDescent="0.3">
      <c r="A286" s="828"/>
      <c r="B286" s="828"/>
      <c r="C286" s="832"/>
      <c r="D286" s="835"/>
      <c r="E286" s="453">
        <v>4</v>
      </c>
      <c r="F286" s="466"/>
      <c r="G286" s="364"/>
      <c r="H286" s="364"/>
      <c r="I286" s="261" t="str">
        <f t="shared" si="59"/>
        <v xml:space="preserve">  </v>
      </c>
      <c r="J286" s="367"/>
      <c r="K286" s="262"/>
      <c r="L286" s="262"/>
      <c r="M286" s="367"/>
      <c r="N286" s="262"/>
      <c r="O286" s="370"/>
      <c r="P286" s="370"/>
      <c r="Q286" s="370"/>
      <c r="R286" s="370"/>
      <c r="S286" s="262">
        <f t="shared" si="56"/>
        <v>0</v>
      </c>
      <c r="T286" s="262">
        <f>IF(L286='[3]11 FORMULAS'!$Q$5,T285-(T285*S286),T285)</f>
        <v>0.36</v>
      </c>
      <c r="U286" s="467">
        <f>IF(L286='[3]11 FORMULAS'!$Q$6,U285-(U285*S286),U285)</f>
        <v>0.8</v>
      </c>
      <c r="V286" s="849"/>
      <c r="W286" s="842"/>
    </row>
    <row r="287" spans="1:23" ht="14.25" customHeight="1" x14ac:dyDescent="0.3">
      <c r="A287" s="828"/>
      <c r="B287" s="828"/>
      <c r="C287" s="832"/>
      <c r="D287" s="835"/>
      <c r="E287" s="453">
        <v>5</v>
      </c>
      <c r="F287" s="466"/>
      <c r="G287" s="364"/>
      <c r="H287" s="364"/>
      <c r="I287" s="261" t="str">
        <f t="shared" si="59"/>
        <v xml:space="preserve">  </v>
      </c>
      <c r="J287" s="367"/>
      <c r="K287" s="262"/>
      <c r="L287" s="262"/>
      <c r="M287" s="367"/>
      <c r="N287" s="262"/>
      <c r="O287" s="370"/>
      <c r="P287" s="370"/>
      <c r="Q287" s="370"/>
      <c r="R287" s="370"/>
      <c r="S287" s="262">
        <f t="shared" si="56"/>
        <v>0</v>
      </c>
      <c r="T287" s="262">
        <f>IF(L287='[3]11 FORMULAS'!$Q$5,T286-(T286*S287),T286)</f>
        <v>0.36</v>
      </c>
      <c r="U287" s="467">
        <f>IF(L287='[3]11 FORMULAS'!$Q$6,U286-(U286*S287),U286)</f>
        <v>0.8</v>
      </c>
      <c r="V287" s="849"/>
      <c r="W287" s="842"/>
    </row>
    <row r="288" spans="1:23" ht="14.4" thickBot="1" x14ac:dyDescent="0.35">
      <c r="A288" s="830"/>
      <c r="B288" s="830"/>
      <c r="C288" s="833"/>
      <c r="D288" s="836"/>
      <c r="E288" s="263">
        <v>6</v>
      </c>
      <c r="F288" s="468"/>
      <c r="G288" s="365"/>
      <c r="H288" s="365"/>
      <c r="I288" s="264" t="str">
        <f t="shared" si="59"/>
        <v xml:space="preserve">  </v>
      </c>
      <c r="J288" s="368"/>
      <c r="K288" s="265" t="s">
        <v>725</v>
      </c>
      <c r="L288" s="265" t="s">
        <v>725</v>
      </c>
      <c r="M288" s="368"/>
      <c r="N288" s="265" t="s">
        <v>725</v>
      </c>
      <c r="O288" s="371"/>
      <c r="P288" s="371"/>
      <c r="Q288" s="371"/>
      <c r="R288" s="371"/>
      <c r="S288" s="265" t="str">
        <f t="shared" si="56"/>
        <v/>
      </c>
      <c r="T288" s="265">
        <f>IF(L288='[3]11 FORMULAS'!$Q$5,T287-(T287*S288),T287)</f>
        <v>0.36</v>
      </c>
      <c r="U288" s="469">
        <f>IF(L288='[3]11 FORMULAS'!$Q$6,U287-(U287*S288),U287)</f>
        <v>0.8</v>
      </c>
      <c r="V288" s="851"/>
      <c r="W288" s="844"/>
    </row>
    <row r="289" spans="1:23" ht="110.4" x14ac:dyDescent="0.3">
      <c r="A289" s="827" t="str">
        <f>'4 MAPA CALOR INHERENTE'!A54</f>
        <v>R2AB</v>
      </c>
      <c r="B289" s="827" t="str">
        <f>'4 MAPA CALOR INHERENTE'!B54</f>
        <v xml:space="preserve">Posibilidad de afectación económica por sanciones o multas de entes de control   debido a la reclamación de los siniestros fuera de los tiempos establecidos en los que no opere la prescripción   </v>
      </c>
      <c r="C289" s="831" cm="1">
        <f t="array" ref="C289">IF(MOD(ROW()-7,6)=0, INDEX('3 PROBABIL E IMPACTO INHERENTE'!$E$7:$E$74, (ROW()-7)/6 + 1), "")</f>
        <v>0.6</v>
      </c>
      <c r="D289" s="834" cm="1">
        <f t="array" ref="D289">IF(MOD(ROW()-7,6)=0, INDEX('3 PROBABIL E IMPACTO INHERENTE'!$M$7:$M$74, (ROW()-7)/6 + 1), "")</f>
        <v>0.8</v>
      </c>
      <c r="E289" s="254">
        <v>1</v>
      </c>
      <c r="F289" s="464" t="s">
        <v>913</v>
      </c>
      <c r="G289" s="363" t="s">
        <v>736</v>
      </c>
      <c r="H289" s="363" t="s">
        <v>916</v>
      </c>
      <c r="I289" s="255" t="str">
        <f t="shared" si="59"/>
        <v>El supervisor y/o apoyo a la supervisión designado,  verifica  la documentación pertinente cada vez que se presente el siniestro y remite correo al corredor de seguros, con el fin de dar inicio a la reclamación de la póliza. En caso que la documentación no este completa se remite al área encargada del bien en reclamación para que se hagan los ajuste necesarios.  Como evidencia quedaran los correos remitidos a la aseguradora. El cargue de las evidencias se hará trimestralmente</v>
      </c>
      <c r="J289" s="366" t="s">
        <v>743</v>
      </c>
      <c r="K289" s="256">
        <v>0.15</v>
      </c>
      <c r="L289" s="256" t="s">
        <v>656</v>
      </c>
      <c r="M289" s="366" t="s">
        <v>713</v>
      </c>
      <c r="N289" s="256">
        <v>0.15</v>
      </c>
      <c r="O289" s="369" t="s">
        <v>703</v>
      </c>
      <c r="P289" s="369" t="s">
        <v>724</v>
      </c>
      <c r="Q289" s="369"/>
      <c r="R289" s="369"/>
      <c r="S289" s="256">
        <f t="shared" si="56"/>
        <v>0.3</v>
      </c>
      <c r="T289" s="256">
        <f>IF(L289='[3]11 FORMULAS'!$Q$5,C289-(C289*S289),C289)</f>
        <v>0.42</v>
      </c>
      <c r="U289" s="465">
        <f>IF(L289='[3]11 FORMULAS'!$Q$6,D289-(D289*S289),D289)</f>
        <v>0.8</v>
      </c>
      <c r="V289" s="848">
        <f t="shared" ref="V289" si="60">+IF(T294="","",T294)</f>
        <v>0.42</v>
      </c>
      <c r="W289" s="841">
        <f t="shared" ref="W289" si="61">+IF(U294="","",U294)</f>
        <v>0.8</v>
      </c>
    </row>
    <row r="290" spans="1:23" x14ac:dyDescent="0.3">
      <c r="A290" s="828"/>
      <c r="B290" s="828"/>
      <c r="C290" s="832"/>
      <c r="D290" s="835"/>
      <c r="E290" s="260">
        <v>2</v>
      </c>
      <c r="F290" s="466"/>
      <c r="G290" s="364"/>
      <c r="H290" s="364"/>
      <c r="I290" s="261" t="str">
        <f t="shared" si="59"/>
        <v xml:space="preserve">  </v>
      </c>
      <c r="J290" s="367"/>
      <c r="K290" s="262" t="s">
        <v>725</v>
      </c>
      <c r="L290" s="262" t="s">
        <v>725</v>
      </c>
      <c r="M290" s="367"/>
      <c r="N290" s="262" t="s">
        <v>725</v>
      </c>
      <c r="O290" s="370"/>
      <c r="P290" s="370"/>
      <c r="Q290" s="370"/>
      <c r="R290" s="370"/>
      <c r="S290" s="262" t="str">
        <f t="shared" si="56"/>
        <v/>
      </c>
      <c r="T290" s="262">
        <f>IF(L290='[3]11 FORMULAS'!$Q$5,T289-(T289*S290),T289)</f>
        <v>0.42</v>
      </c>
      <c r="U290" s="467">
        <f>IF(L290='[3]11 FORMULAS'!$Q$6,U289-(U289*S290),U289)</f>
        <v>0.8</v>
      </c>
      <c r="V290" s="849"/>
      <c r="W290" s="842"/>
    </row>
    <row r="291" spans="1:23" x14ac:dyDescent="0.3">
      <c r="A291" s="828"/>
      <c r="B291" s="828"/>
      <c r="C291" s="832"/>
      <c r="D291" s="835"/>
      <c r="E291" s="260">
        <v>3</v>
      </c>
      <c r="F291" s="466"/>
      <c r="G291" s="364"/>
      <c r="H291" s="364"/>
      <c r="I291" s="261" t="str">
        <f t="shared" si="59"/>
        <v xml:space="preserve">  </v>
      </c>
      <c r="J291" s="367"/>
      <c r="K291" s="262" t="s">
        <v>725</v>
      </c>
      <c r="L291" s="262" t="s">
        <v>725</v>
      </c>
      <c r="M291" s="367"/>
      <c r="N291" s="262" t="s">
        <v>725</v>
      </c>
      <c r="O291" s="370"/>
      <c r="P291" s="370"/>
      <c r="Q291" s="370"/>
      <c r="R291" s="370"/>
      <c r="S291" s="262" t="str">
        <f t="shared" si="56"/>
        <v/>
      </c>
      <c r="T291" s="262">
        <f>IF(L291='[3]11 FORMULAS'!$Q$5,T290-(T290*S291),T290)</f>
        <v>0.42</v>
      </c>
      <c r="U291" s="467">
        <f>IF(L291='[3]11 FORMULAS'!$Q$6,U290-(U290*S291),U290)</f>
        <v>0.8</v>
      </c>
      <c r="V291" s="849"/>
      <c r="W291" s="842"/>
    </row>
    <row r="292" spans="1:23" x14ac:dyDescent="0.3">
      <c r="A292" s="828"/>
      <c r="B292" s="828"/>
      <c r="C292" s="832"/>
      <c r="D292" s="835"/>
      <c r="E292" s="453">
        <v>4</v>
      </c>
      <c r="F292" s="466"/>
      <c r="G292" s="364"/>
      <c r="H292" s="364"/>
      <c r="I292" s="261" t="str">
        <f t="shared" si="59"/>
        <v xml:space="preserve">  </v>
      </c>
      <c r="J292" s="367"/>
      <c r="K292" s="262"/>
      <c r="L292" s="262"/>
      <c r="M292" s="367"/>
      <c r="N292" s="262"/>
      <c r="O292" s="370"/>
      <c r="P292" s="370"/>
      <c r="Q292" s="370"/>
      <c r="R292" s="370"/>
      <c r="S292" s="262">
        <f t="shared" si="56"/>
        <v>0</v>
      </c>
      <c r="T292" s="262">
        <f>IF(L292='[3]11 FORMULAS'!$Q$5,T291-(T291*S292),T291)</f>
        <v>0.42</v>
      </c>
      <c r="U292" s="467">
        <f>IF(L292='[3]11 FORMULAS'!$Q$6,U291-(U291*S292),U291)</f>
        <v>0.8</v>
      </c>
      <c r="V292" s="849"/>
      <c r="W292" s="842"/>
    </row>
    <row r="293" spans="1:23" x14ac:dyDescent="0.3">
      <c r="A293" s="828"/>
      <c r="B293" s="828"/>
      <c r="C293" s="832"/>
      <c r="D293" s="835"/>
      <c r="E293" s="453">
        <v>5</v>
      </c>
      <c r="F293" s="466"/>
      <c r="G293" s="364"/>
      <c r="H293" s="364"/>
      <c r="I293" s="261" t="str">
        <f t="shared" si="59"/>
        <v xml:space="preserve">  </v>
      </c>
      <c r="J293" s="367"/>
      <c r="K293" s="262"/>
      <c r="L293" s="262"/>
      <c r="M293" s="367"/>
      <c r="N293" s="262"/>
      <c r="O293" s="370"/>
      <c r="P293" s="370"/>
      <c r="Q293" s="370"/>
      <c r="R293" s="370"/>
      <c r="S293" s="262">
        <f t="shared" si="56"/>
        <v>0</v>
      </c>
      <c r="T293" s="262">
        <f>IF(L293='[3]11 FORMULAS'!$Q$5,T292-(T292*S293),T292)</f>
        <v>0.42</v>
      </c>
      <c r="U293" s="467">
        <f>IF(L293='[3]11 FORMULAS'!$Q$6,U292-(U292*S293),U292)</f>
        <v>0.8</v>
      </c>
      <c r="V293" s="849"/>
      <c r="W293" s="842"/>
    </row>
    <row r="294" spans="1:23" ht="14.4" thickBot="1" x14ac:dyDescent="0.35">
      <c r="A294" s="830"/>
      <c r="B294" s="830"/>
      <c r="C294" s="833"/>
      <c r="D294" s="836"/>
      <c r="E294" s="263">
        <v>6</v>
      </c>
      <c r="F294" s="468"/>
      <c r="G294" s="365"/>
      <c r="H294" s="365"/>
      <c r="I294" s="264" t="str">
        <f t="shared" si="59"/>
        <v xml:space="preserve">  </v>
      </c>
      <c r="J294" s="368"/>
      <c r="K294" s="265" t="s">
        <v>725</v>
      </c>
      <c r="L294" s="265" t="s">
        <v>725</v>
      </c>
      <c r="M294" s="368"/>
      <c r="N294" s="265" t="s">
        <v>725</v>
      </c>
      <c r="O294" s="371"/>
      <c r="P294" s="371"/>
      <c r="Q294" s="371"/>
      <c r="R294" s="371"/>
      <c r="S294" s="265" t="str">
        <f t="shared" si="56"/>
        <v/>
      </c>
      <c r="T294" s="265">
        <f>IF(L294='[3]11 FORMULAS'!$Q$5,T293-(T293*S294),T293)</f>
        <v>0.42</v>
      </c>
      <c r="U294" s="469">
        <f>IF(L294='[3]11 FORMULAS'!$Q$6,U293-(U293*S294),U293)</f>
        <v>0.8</v>
      </c>
      <c r="V294" s="851"/>
      <c r="W294" s="844"/>
    </row>
    <row r="295" spans="1:23" ht="14.25" customHeight="1" x14ac:dyDescent="0.3">
      <c r="A295" s="827" t="str">
        <f>'4 MAPA CALOR INHERENTE'!A55</f>
        <v>R3AB</v>
      </c>
      <c r="B295" s="827" t="str">
        <f>'4 MAPA CALOR INHERENTE'!B55</f>
        <v xml:space="preserve">Posibilidad de afectación reputacional y económica  por sanciones o multas de entes de control  debido al suministro de los bienes y servicios requeridos, fuera de los tiempos establecidos en los contratos </v>
      </c>
      <c r="C295" s="831" cm="1">
        <f t="array" ref="C295">IF(MOD(ROW()-7,6)=0, INDEX('3 PROBABIL E IMPACTO INHERENTE'!$E$7:$E$74, (ROW()-7)/6 + 1), "")</f>
        <v>0.6</v>
      </c>
      <c r="D295" s="834" cm="1">
        <f t="array" ref="D295">IF(MOD(ROW()-7,6)=0, INDEX('3 PROBABIL E IMPACTO INHERENTE'!$M$7:$M$74, (ROW()-7)/6 + 1), "")</f>
        <v>0.8</v>
      </c>
      <c r="E295" s="254">
        <v>1</v>
      </c>
      <c r="F295" s="464" t="s">
        <v>866</v>
      </c>
      <c r="G295" s="363" t="s">
        <v>751</v>
      </c>
      <c r="H295" s="363" t="s">
        <v>917</v>
      </c>
      <c r="I295" s="255" t="str">
        <f t="shared" si="59"/>
        <v>El Subsecretario(a) de Inversiones y Fortalecimiento de Capacidades Operativas, La Dirección Técnica, Dirección de Operaciones y Dirección de Bienes  verifica  mensualmente el cumplimiento del calendario precontractual y contractual de acuerdo a sus competencias, con el fin de  dar cumplimiento al Plan Anual de Adquisiciones, el cual se evidenciara con los informes o actas o presentaciones de seguimiento. Para los casos en los cuales no se de cumplimiento al seguimiento mensual se procederá con la reprogramación. El cargue de las evidencias se hará trimestralmente.</v>
      </c>
      <c r="J295" s="366" t="s">
        <v>719</v>
      </c>
      <c r="K295" s="256">
        <v>0.25</v>
      </c>
      <c r="L295" s="256" t="s">
        <v>656</v>
      </c>
      <c r="M295" s="366" t="s">
        <v>713</v>
      </c>
      <c r="N295" s="256">
        <v>0.15</v>
      </c>
      <c r="O295" s="369" t="s">
        <v>703</v>
      </c>
      <c r="P295" s="369" t="s">
        <v>720</v>
      </c>
      <c r="Q295" s="369"/>
      <c r="R295" s="369"/>
      <c r="S295" s="256">
        <f t="shared" si="56"/>
        <v>0.4</v>
      </c>
      <c r="T295" s="256">
        <f>IF(L295='[3]11 FORMULAS'!$Q$5,C295-(C295*S295),C295)</f>
        <v>0.36</v>
      </c>
      <c r="U295" s="465">
        <f>IF(L295='[3]11 FORMULAS'!$Q$6,D295-(D295*S295),D295)</f>
        <v>0.8</v>
      </c>
      <c r="V295" s="848">
        <f t="shared" ref="V295" si="62">+IF(T300="","",T300)</f>
        <v>0.216</v>
      </c>
      <c r="W295" s="841">
        <f t="shared" ref="W295" si="63">+IF(U300="","",U300)</f>
        <v>0.8</v>
      </c>
    </row>
    <row r="296" spans="1:23" ht="124.2" x14ac:dyDescent="0.3">
      <c r="A296" s="828"/>
      <c r="B296" s="828"/>
      <c r="C296" s="832"/>
      <c r="D296" s="835"/>
      <c r="E296" s="260">
        <v>2</v>
      </c>
      <c r="F296" s="466" t="s">
        <v>918</v>
      </c>
      <c r="G296" s="364" t="s">
        <v>751</v>
      </c>
      <c r="H296" s="364" t="s">
        <v>919</v>
      </c>
      <c r="I296" s="261" t="str">
        <f t="shared" si="59"/>
        <v>El Director de bienes  verifica  la gestión de pagos de los contratos de recurrencia, cada vez que se gestiona un pago, con el fin de asegurar la continuidad de los servicios contratados, según lo establecido en la metodología de supervisión de contratos M-FC-1. Como evidencia se suministrarán  los formatos Seguimiento Financiero de Contratos F-AB-1351 y las actas. Para los casos en los cuales se evidencie retrasos, se pondrá en conocimiento en la reunión de gestión, para generar las acciones correctivas del caso. El cargue de evidencias se realizará trimestralmente.</v>
      </c>
      <c r="J296" s="367" t="s">
        <v>719</v>
      </c>
      <c r="K296" s="262">
        <v>0.25</v>
      </c>
      <c r="L296" s="262" t="s">
        <v>656</v>
      </c>
      <c r="M296" s="367" t="s">
        <v>713</v>
      </c>
      <c r="N296" s="262">
        <v>0.15</v>
      </c>
      <c r="O296" s="370" t="s">
        <v>703</v>
      </c>
      <c r="P296" s="370" t="s">
        <v>724</v>
      </c>
      <c r="Q296" s="370"/>
      <c r="R296" s="370"/>
      <c r="S296" s="262">
        <f t="shared" si="56"/>
        <v>0.4</v>
      </c>
      <c r="T296" s="262">
        <f>IF(L296='[3]11 FORMULAS'!$Q$5,T295-(T295*S296),T295)</f>
        <v>0.216</v>
      </c>
      <c r="U296" s="467">
        <f>IF(L296='[3]11 FORMULAS'!$Q$6,U295-(U295*S296),U295)</f>
        <v>0.8</v>
      </c>
      <c r="V296" s="849"/>
      <c r="W296" s="842"/>
    </row>
    <row r="297" spans="1:23" x14ac:dyDescent="0.3">
      <c r="A297" s="828"/>
      <c r="B297" s="828"/>
      <c r="C297" s="832"/>
      <c r="D297" s="835"/>
      <c r="E297" s="260">
        <v>3</v>
      </c>
      <c r="F297" s="466"/>
      <c r="G297" s="364"/>
      <c r="H297" s="364"/>
      <c r="I297" s="261" t="str">
        <f t="shared" si="59"/>
        <v xml:space="preserve">  </v>
      </c>
      <c r="J297" s="367"/>
      <c r="K297" s="262" t="s">
        <v>725</v>
      </c>
      <c r="L297" s="262" t="s">
        <v>725</v>
      </c>
      <c r="M297" s="367"/>
      <c r="N297" s="262" t="s">
        <v>725</v>
      </c>
      <c r="O297" s="370"/>
      <c r="P297" s="370"/>
      <c r="Q297" s="370"/>
      <c r="R297" s="370"/>
      <c r="S297" s="262" t="str">
        <f t="shared" si="56"/>
        <v/>
      </c>
      <c r="T297" s="262">
        <f>IF(L297='[3]11 FORMULAS'!$Q$5,T296-(T296*S297),T296)</f>
        <v>0.216</v>
      </c>
      <c r="U297" s="467">
        <f>IF(L297='[3]11 FORMULAS'!$Q$6,U296-(U296*S297),U296)</f>
        <v>0.8</v>
      </c>
      <c r="V297" s="849"/>
      <c r="W297" s="842"/>
    </row>
    <row r="298" spans="1:23" x14ac:dyDescent="0.3">
      <c r="A298" s="828"/>
      <c r="B298" s="828"/>
      <c r="C298" s="832"/>
      <c r="D298" s="835"/>
      <c r="E298" s="453">
        <v>4</v>
      </c>
      <c r="F298" s="466"/>
      <c r="G298" s="364"/>
      <c r="H298" s="364"/>
      <c r="I298" s="261" t="str">
        <f t="shared" si="59"/>
        <v xml:space="preserve">  </v>
      </c>
      <c r="J298" s="367"/>
      <c r="K298" s="262"/>
      <c r="L298" s="262"/>
      <c r="M298" s="367"/>
      <c r="N298" s="262"/>
      <c r="O298" s="370"/>
      <c r="P298" s="370"/>
      <c r="Q298" s="370"/>
      <c r="R298" s="370"/>
      <c r="S298" s="262">
        <f t="shared" si="56"/>
        <v>0</v>
      </c>
      <c r="T298" s="262">
        <f>IF(L298='[3]11 FORMULAS'!$Q$5,T297-(T297*S298),T297)</f>
        <v>0.216</v>
      </c>
      <c r="U298" s="467">
        <f>IF(L298='[3]11 FORMULAS'!$Q$6,U297-(U297*S298),U297)</f>
        <v>0.8</v>
      </c>
      <c r="V298" s="849"/>
      <c r="W298" s="842"/>
    </row>
    <row r="299" spans="1:23" x14ac:dyDescent="0.3">
      <c r="A299" s="828"/>
      <c r="B299" s="828"/>
      <c r="C299" s="832"/>
      <c r="D299" s="835"/>
      <c r="E299" s="453">
        <v>5</v>
      </c>
      <c r="F299" s="466"/>
      <c r="G299" s="364"/>
      <c r="H299" s="364"/>
      <c r="I299" s="261" t="str">
        <f t="shared" si="59"/>
        <v xml:space="preserve">  </v>
      </c>
      <c r="J299" s="367"/>
      <c r="K299" s="262"/>
      <c r="L299" s="262"/>
      <c r="M299" s="367"/>
      <c r="N299" s="262"/>
      <c r="O299" s="370"/>
      <c r="P299" s="370"/>
      <c r="Q299" s="370"/>
      <c r="R299" s="370"/>
      <c r="S299" s="262">
        <f t="shared" si="56"/>
        <v>0</v>
      </c>
      <c r="T299" s="262">
        <f>IF(L299='[3]11 FORMULAS'!$Q$5,T298-(T298*S299),T298)</f>
        <v>0.216</v>
      </c>
      <c r="U299" s="467">
        <f>IF(L299='[3]11 FORMULAS'!$Q$6,U298-(U298*S299),U298)</f>
        <v>0.8</v>
      </c>
      <c r="V299" s="849"/>
      <c r="W299" s="842"/>
    </row>
    <row r="300" spans="1:23" ht="14.4" thickBot="1" x14ac:dyDescent="0.35">
      <c r="A300" s="830"/>
      <c r="B300" s="830"/>
      <c r="C300" s="833"/>
      <c r="D300" s="836"/>
      <c r="E300" s="263">
        <v>6</v>
      </c>
      <c r="F300" s="468"/>
      <c r="G300" s="365"/>
      <c r="H300" s="365"/>
      <c r="I300" s="264" t="str">
        <f t="shared" si="59"/>
        <v xml:space="preserve">  </v>
      </c>
      <c r="J300" s="368"/>
      <c r="K300" s="265" t="s">
        <v>725</v>
      </c>
      <c r="L300" s="265" t="s">
        <v>725</v>
      </c>
      <c r="M300" s="368"/>
      <c r="N300" s="265" t="s">
        <v>725</v>
      </c>
      <c r="O300" s="371"/>
      <c r="P300" s="371"/>
      <c r="Q300" s="371"/>
      <c r="R300" s="371"/>
      <c r="S300" s="265" t="str">
        <f t="shared" si="56"/>
        <v/>
      </c>
      <c r="T300" s="265">
        <f>IF(L300='[3]11 FORMULAS'!$Q$5,T299-(T299*S300),T299)</f>
        <v>0.216</v>
      </c>
      <c r="U300" s="469">
        <f>IF(L300='[3]11 FORMULAS'!$Q$6,U299-(U299*S300),U299)</f>
        <v>0.8</v>
      </c>
      <c r="V300" s="851"/>
      <c r="W300" s="844"/>
    </row>
    <row r="301" spans="1:23" ht="96.6" x14ac:dyDescent="0.3">
      <c r="A301" s="827" t="str">
        <f>'4 MAPA CALOR INHERENTE'!A56</f>
        <v>R4AB</v>
      </c>
      <c r="B301" s="827" t="str">
        <f>'4 MAPA CALOR INHERENTE'!B56</f>
        <v>Posibilidad de afectación reputacional y económica por sanciones o multas de entes de control, y/o quejas de los grupos de interes  debido a proyectos no ejecutados de acuerdo a lo proyectado en la vigencia anterior, Proyectos inconclusos en su ejecución (Obras de infraestructura sin terminar), Obras sin el cumplimiento de requisitos para su adecuado funcionamiento.</v>
      </c>
      <c r="C301" s="831" cm="1">
        <f t="array" ref="C301">IF(MOD(ROW()-7,6)=0, INDEX('3 PROBABIL E IMPACTO INHERENTE'!$E$7:$E$74, (ROW()-7)/6 + 1), "")</f>
        <v>0.6</v>
      </c>
      <c r="D301" s="834" cm="1">
        <f t="array" ref="D301">IF(MOD(ROW()-7,6)=0, INDEX('3 PROBABIL E IMPACTO INHERENTE'!$M$7:$M$74, (ROW()-7)/6 + 1), "")</f>
        <v>0.8</v>
      </c>
      <c r="E301" s="254">
        <v>1</v>
      </c>
      <c r="F301" s="464" t="s">
        <v>920</v>
      </c>
      <c r="G301" s="363" t="s">
        <v>751</v>
      </c>
      <c r="H301" s="363" t="s">
        <v>921</v>
      </c>
      <c r="I301" s="255" t="str">
        <f t="shared" si="59"/>
        <v xml:space="preserve">El Subsecretario (a) de inversiones y Fortalecimiento de capacidades operativa,  verifica  anualmente la consolidación las necesidades de los grupos de interes, con el fin de dar cumplimiento a los proyectos y metas establecidos en el plan de desarrollo distrital  como evidencia se registrara formato "Consolidación Requerimientos Grupos de Interés".  En los casos que no se cuente con éste Formato no se incluirá en el anteproyecto de presupuesto. </v>
      </c>
      <c r="J301" s="366" t="s">
        <v>719</v>
      </c>
      <c r="K301" s="256">
        <v>0.25</v>
      </c>
      <c r="L301" s="256" t="s">
        <v>656</v>
      </c>
      <c r="M301" s="366" t="s">
        <v>713</v>
      </c>
      <c r="N301" s="256">
        <v>0.15</v>
      </c>
      <c r="O301" s="369" t="s">
        <v>703</v>
      </c>
      <c r="P301" s="369" t="s">
        <v>728</v>
      </c>
      <c r="Q301" s="369"/>
      <c r="R301" s="369"/>
      <c r="S301" s="256">
        <f t="shared" si="56"/>
        <v>0.4</v>
      </c>
      <c r="T301" s="256">
        <f>IF(L301='[3]11 FORMULAS'!$Q$5,C301-(C301*S301),C301)</f>
        <v>0.36</v>
      </c>
      <c r="U301" s="465">
        <f>IF(L301='[3]11 FORMULAS'!$Q$6,D301-(D301*S301),D301)</f>
        <v>0.8</v>
      </c>
      <c r="V301" s="848">
        <f t="shared" ref="V301" si="64">+IF(T306="","",T306)</f>
        <v>0.216</v>
      </c>
      <c r="W301" s="841">
        <f t="shared" ref="W301" si="65">+IF(U306="","",U306)</f>
        <v>0.8</v>
      </c>
    </row>
    <row r="302" spans="1:23" ht="110.4" x14ac:dyDescent="0.3">
      <c r="A302" s="828"/>
      <c r="B302" s="828"/>
      <c r="C302" s="832"/>
      <c r="D302" s="835"/>
      <c r="E302" s="260">
        <v>2</v>
      </c>
      <c r="F302" s="466" t="s">
        <v>922</v>
      </c>
      <c r="G302" s="364" t="s">
        <v>717</v>
      </c>
      <c r="H302" s="364" t="s">
        <v>923</v>
      </c>
      <c r="I302" s="261" t="str">
        <f t="shared" si="59"/>
        <v>La Dirección de Bienes  realiza  seguimiento mensual al control de cuentas y al cumplimiento del PAC, a través del formato F-AB-1362 Control de Cuentas Contratos Dirección de Bienes. En caso evidenciar incumplimiento en el PAC se solicitarán las acciones necesarias para llevar a cabo la radicación de las cuentas programadas, asimismo se hará la respectiva reprogramación del PAA. Como evidencia se suministrará el Formato F-AB-1362 Control de Cuentas Contratos Dirección de Bienes. El cargue de evidencias se realizará mensualmente.</v>
      </c>
      <c r="J302" s="367" t="s">
        <v>719</v>
      </c>
      <c r="K302" s="262">
        <v>0.25</v>
      </c>
      <c r="L302" s="262" t="s">
        <v>656</v>
      </c>
      <c r="M302" s="367" t="s">
        <v>713</v>
      </c>
      <c r="N302" s="262">
        <v>0.15</v>
      </c>
      <c r="O302" s="370" t="s">
        <v>703</v>
      </c>
      <c r="P302" s="370" t="s">
        <v>720</v>
      </c>
      <c r="Q302" s="370"/>
      <c r="R302" s="370"/>
      <c r="S302" s="262">
        <f t="shared" si="56"/>
        <v>0.4</v>
      </c>
      <c r="T302" s="262">
        <f>IF(L302='[3]11 FORMULAS'!$Q$5,T301-(T301*S302),T301)</f>
        <v>0.216</v>
      </c>
      <c r="U302" s="467">
        <f>IF(L302='[3]11 FORMULAS'!$Q$6,U301-(U301*S302),U301)</f>
        <v>0.8</v>
      </c>
      <c r="V302" s="849"/>
      <c r="W302" s="842"/>
    </row>
    <row r="303" spans="1:23" x14ac:dyDescent="0.3">
      <c r="A303" s="828"/>
      <c r="B303" s="828"/>
      <c r="C303" s="832"/>
      <c r="D303" s="835"/>
      <c r="E303" s="260">
        <v>3</v>
      </c>
      <c r="F303" s="466"/>
      <c r="G303" s="364"/>
      <c r="H303" s="364"/>
      <c r="I303" s="261" t="str">
        <f t="shared" si="59"/>
        <v xml:space="preserve">  </v>
      </c>
      <c r="J303" s="367"/>
      <c r="K303" s="262" t="s">
        <v>725</v>
      </c>
      <c r="L303" s="262" t="s">
        <v>725</v>
      </c>
      <c r="M303" s="367"/>
      <c r="N303" s="262" t="s">
        <v>725</v>
      </c>
      <c r="O303" s="370"/>
      <c r="P303" s="370"/>
      <c r="Q303" s="370"/>
      <c r="R303" s="370"/>
      <c r="S303" s="262" t="str">
        <f t="shared" si="56"/>
        <v/>
      </c>
      <c r="T303" s="262">
        <f>IF(L303='[3]11 FORMULAS'!$Q$5,T302-(T302*S303),T302)</f>
        <v>0.216</v>
      </c>
      <c r="U303" s="467">
        <f>IF(L303='[3]11 FORMULAS'!$Q$6,U302-(U302*S303),U302)</f>
        <v>0.8</v>
      </c>
      <c r="V303" s="849"/>
      <c r="W303" s="842"/>
    </row>
    <row r="304" spans="1:23" x14ac:dyDescent="0.3">
      <c r="A304" s="828"/>
      <c r="B304" s="828"/>
      <c r="C304" s="832"/>
      <c r="D304" s="835"/>
      <c r="E304" s="453">
        <v>4</v>
      </c>
      <c r="F304" s="466"/>
      <c r="G304" s="364"/>
      <c r="H304" s="364"/>
      <c r="I304" s="261" t="str">
        <f t="shared" si="59"/>
        <v xml:space="preserve">  </v>
      </c>
      <c r="J304" s="367"/>
      <c r="K304" s="262"/>
      <c r="L304" s="262"/>
      <c r="M304" s="367"/>
      <c r="N304" s="262"/>
      <c r="O304" s="370"/>
      <c r="P304" s="370"/>
      <c r="Q304" s="370"/>
      <c r="R304" s="370"/>
      <c r="S304" s="262">
        <f t="shared" si="56"/>
        <v>0</v>
      </c>
      <c r="T304" s="262">
        <f>IF(L304='[3]11 FORMULAS'!$Q$5,T303-(T303*S304),T303)</f>
        <v>0.216</v>
      </c>
      <c r="U304" s="467">
        <f>IF(L304='[3]11 FORMULAS'!$Q$6,U303-(U303*S304),U303)</f>
        <v>0.8</v>
      </c>
      <c r="V304" s="849"/>
      <c r="W304" s="842"/>
    </row>
    <row r="305" spans="1:23" ht="14.25" customHeight="1" x14ac:dyDescent="0.3">
      <c r="A305" s="828"/>
      <c r="B305" s="828"/>
      <c r="C305" s="832"/>
      <c r="D305" s="835"/>
      <c r="E305" s="453">
        <v>5</v>
      </c>
      <c r="F305" s="466"/>
      <c r="G305" s="364"/>
      <c r="H305" s="364"/>
      <c r="I305" s="261" t="str">
        <f t="shared" si="59"/>
        <v xml:space="preserve">  </v>
      </c>
      <c r="J305" s="367"/>
      <c r="K305" s="262"/>
      <c r="L305" s="262"/>
      <c r="M305" s="367"/>
      <c r="N305" s="262"/>
      <c r="O305" s="370"/>
      <c r="P305" s="370"/>
      <c r="Q305" s="370"/>
      <c r="R305" s="370"/>
      <c r="S305" s="262">
        <f t="shared" si="56"/>
        <v>0</v>
      </c>
      <c r="T305" s="262">
        <f>IF(L305='[3]11 FORMULAS'!$Q$5,T304-(T304*S305),T304)</f>
        <v>0.216</v>
      </c>
      <c r="U305" s="467">
        <f>IF(L305='[3]11 FORMULAS'!$Q$6,U304-(U304*S305),U304)</f>
        <v>0.8</v>
      </c>
      <c r="V305" s="849"/>
      <c r="W305" s="842"/>
    </row>
    <row r="306" spans="1:23" ht="14.4" thickBot="1" x14ac:dyDescent="0.35">
      <c r="A306" s="830"/>
      <c r="B306" s="830"/>
      <c r="C306" s="833"/>
      <c r="D306" s="836"/>
      <c r="E306" s="263">
        <v>6</v>
      </c>
      <c r="F306" s="468"/>
      <c r="G306" s="365"/>
      <c r="H306" s="365"/>
      <c r="I306" s="264" t="str">
        <f t="shared" si="59"/>
        <v xml:space="preserve">  </v>
      </c>
      <c r="J306" s="368"/>
      <c r="K306" s="265" t="s">
        <v>725</v>
      </c>
      <c r="L306" s="265" t="s">
        <v>725</v>
      </c>
      <c r="M306" s="368"/>
      <c r="N306" s="265" t="s">
        <v>725</v>
      </c>
      <c r="O306" s="371"/>
      <c r="P306" s="371"/>
      <c r="Q306" s="371"/>
      <c r="R306" s="371"/>
      <c r="S306" s="265" t="str">
        <f t="shared" si="56"/>
        <v/>
      </c>
      <c r="T306" s="265">
        <f>IF(L306='[3]11 FORMULAS'!$Q$5,T305-(T305*S306),T305)</f>
        <v>0.216</v>
      </c>
      <c r="U306" s="469">
        <f>IF(L306='[3]11 FORMULAS'!$Q$6,U305-(U305*S306),U305)</f>
        <v>0.8</v>
      </c>
      <c r="V306" s="851"/>
      <c r="W306" s="844"/>
    </row>
    <row r="307" spans="1:23" ht="138" x14ac:dyDescent="0.3">
      <c r="A307" s="827" t="str">
        <f>'4 MAPA CALOR INHERENTE'!A57</f>
        <v>R5AB</v>
      </c>
      <c r="B307" s="827" t="str">
        <f>'4 MAPA CALOR INHERENTE'!B57</f>
        <v>Posibilidad de afectación reputacional y económica por sanciones o multas de entes de control y/o quejas de los grupos de interes debido a la inadecuada disposición de los residuos peligrosos (Talleres)</v>
      </c>
      <c r="C307" s="831" cm="1">
        <f t="array" ref="C307">IF(MOD(ROW()-7,6)=0, INDEX('3 PROBABIL E IMPACTO INHERENTE'!$E$7:$E$74, (ROW()-7)/6 + 1), "")</f>
        <v>0.6</v>
      </c>
      <c r="D307" s="834" cm="1">
        <f t="array" ref="D307">IF(MOD(ROW()-7,6)=0, INDEX('3 PROBABIL E IMPACTO INHERENTE'!$M$7:$M$74, (ROW()-7)/6 + 1), "")</f>
        <v>0.8</v>
      </c>
      <c r="E307" s="254">
        <v>1</v>
      </c>
      <c r="F307" s="464" t="s">
        <v>924</v>
      </c>
      <c r="G307" s="363" t="s">
        <v>809</v>
      </c>
      <c r="H307" s="363" t="s">
        <v>925</v>
      </c>
      <c r="I307" s="255" t="str">
        <f t="shared" si="59"/>
        <v>El supervisor y/o apoyo a la supervisión designado,  verifica   cada vez que se requiera, los certificados de disposición final de los residuos peligrosos generados en los talleres y los remite al Grupo PIGA, con el fin de dar cumplimiento a normas ambientales.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J307" s="366" t="s">
        <v>719</v>
      </c>
      <c r="K307" s="256">
        <v>0.25</v>
      </c>
      <c r="L307" s="256" t="s">
        <v>656</v>
      </c>
      <c r="M307" s="366" t="s">
        <v>713</v>
      </c>
      <c r="N307" s="256">
        <v>0.15</v>
      </c>
      <c r="O307" s="369" t="s">
        <v>703</v>
      </c>
      <c r="P307" s="369" t="s">
        <v>724</v>
      </c>
      <c r="Q307" s="369"/>
      <c r="R307" s="369"/>
      <c r="S307" s="256">
        <f t="shared" si="56"/>
        <v>0.4</v>
      </c>
      <c r="T307" s="256">
        <f>IF(L307='[3]11 FORMULAS'!$Q$5,C307-(C307*S307),C307)</f>
        <v>0.36</v>
      </c>
      <c r="U307" s="465">
        <f>IF(L307='[3]11 FORMULAS'!$Q$6,D307-(D307*S307),D307)</f>
        <v>0.8</v>
      </c>
      <c r="V307" s="848">
        <f t="shared" ref="V307" si="66">+IF(T312="","",T312)</f>
        <v>0.216</v>
      </c>
      <c r="W307" s="841">
        <f t="shared" ref="W307" si="67">+IF(U312="","",U312)</f>
        <v>0.8</v>
      </c>
    </row>
    <row r="308" spans="1:23" ht="124.2" x14ac:dyDescent="0.3">
      <c r="A308" s="828"/>
      <c r="B308" s="828"/>
      <c r="C308" s="832"/>
      <c r="D308" s="835"/>
      <c r="E308" s="260">
        <v>2</v>
      </c>
      <c r="F308" s="466" t="s">
        <v>926</v>
      </c>
      <c r="G308" s="364" t="s">
        <v>736</v>
      </c>
      <c r="H308" s="364" t="s">
        <v>927</v>
      </c>
      <c r="I308" s="261" t="str">
        <f t="shared" si="59"/>
        <v>El supervisor y/o apoyo a la supervisión designado  verifica  los certificados de disposición de llantas gestionados en los talleres cada vez que sea necesario y los remitirá al Grupo PIGA. Para los casos en los cuales no se cuente con los certificados respectivos el supervisor del contrato informará mediante correo electrónico al Grupo PIGA el motivo por el cual no se ha realizado el tratamiento pertinente. Como evidencia quedaran los certificados o el correo emitido por el supervisor del contrato. El cargue de las evidencias se realizara trimestralmente</v>
      </c>
      <c r="J308" s="367" t="s">
        <v>719</v>
      </c>
      <c r="K308" s="262">
        <v>0.25</v>
      </c>
      <c r="L308" s="262" t="s">
        <v>656</v>
      </c>
      <c r="M308" s="367" t="s">
        <v>713</v>
      </c>
      <c r="N308" s="262">
        <v>0.15</v>
      </c>
      <c r="O308" s="370" t="s">
        <v>703</v>
      </c>
      <c r="P308" s="370" t="s">
        <v>724</v>
      </c>
      <c r="Q308" s="370"/>
      <c r="R308" s="370"/>
      <c r="S308" s="262">
        <f t="shared" si="56"/>
        <v>0.4</v>
      </c>
      <c r="T308" s="262">
        <f>IF(L308='[3]11 FORMULAS'!$Q$5,T307-(T307*S308),T307)</f>
        <v>0.216</v>
      </c>
      <c r="U308" s="467">
        <f>IF(L308='[3]11 FORMULAS'!$Q$6,U307-(U307*S308),U307)</f>
        <v>0.8</v>
      </c>
      <c r="V308" s="849"/>
      <c r="W308" s="842"/>
    </row>
    <row r="309" spans="1:23" x14ac:dyDescent="0.3">
      <c r="A309" s="828"/>
      <c r="B309" s="828"/>
      <c r="C309" s="832"/>
      <c r="D309" s="835"/>
      <c r="E309" s="260">
        <v>3</v>
      </c>
      <c r="F309" s="466"/>
      <c r="G309" s="364"/>
      <c r="H309" s="364"/>
      <c r="I309" s="261" t="str">
        <f t="shared" si="59"/>
        <v xml:space="preserve">  </v>
      </c>
      <c r="J309" s="367"/>
      <c r="K309" s="262" t="s">
        <v>725</v>
      </c>
      <c r="L309" s="262" t="s">
        <v>725</v>
      </c>
      <c r="M309" s="367"/>
      <c r="N309" s="262" t="s">
        <v>725</v>
      </c>
      <c r="O309" s="370"/>
      <c r="P309" s="370"/>
      <c r="Q309" s="370"/>
      <c r="R309" s="370"/>
      <c r="S309" s="262" t="str">
        <f t="shared" si="56"/>
        <v/>
      </c>
      <c r="T309" s="262">
        <f>IF(L309='[3]11 FORMULAS'!$Q$5,T308-(T308*S309),T308)</f>
        <v>0.216</v>
      </c>
      <c r="U309" s="467">
        <f>IF(L309='[3]11 FORMULAS'!$Q$6,U308-(U308*S309),U308)</f>
        <v>0.8</v>
      </c>
      <c r="V309" s="849"/>
      <c r="W309" s="842"/>
    </row>
    <row r="310" spans="1:23" x14ac:dyDescent="0.3">
      <c r="A310" s="828"/>
      <c r="B310" s="828"/>
      <c r="C310" s="832"/>
      <c r="D310" s="835"/>
      <c r="E310" s="453">
        <v>4</v>
      </c>
      <c r="F310" s="466"/>
      <c r="G310" s="364"/>
      <c r="H310" s="364"/>
      <c r="I310" s="261" t="str">
        <f t="shared" si="59"/>
        <v xml:space="preserve">  </v>
      </c>
      <c r="J310" s="367"/>
      <c r="K310" s="262"/>
      <c r="L310" s="262"/>
      <c r="M310" s="367"/>
      <c r="N310" s="262"/>
      <c r="O310" s="370"/>
      <c r="P310" s="370"/>
      <c r="Q310" s="370"/>
      <c r="R310" s="370"/>
      <c r="S310" s="262">
        <f t="shared" si="56"/>
        <v>0</v>
      </c>
      <c r="T310" s="262">
        <f>IF(L310='[3]11 FORMULAS'!$Q$5,T309-(T309*S310),T309)</f>
        <v>0.216</v>
      </c>
      <c r="U310" s="467">
        <f>IF(L310='[3]11 FORMULAS'!$Q$6,U309-(U309*S310),U309)</f>
        <v>0.8</v>
      </c>
      <c r="V310" s="849"/>
      <c r="W310" s="842"/>
    </row>
    <row r="311" spans="1:23" x14ac:dyDescent="0.3">
      <c r="A311" s="828"/>
      <c r="B311" s="828"/>
      <c r="C311" s="832"/>
      <c r="D311" s="835"/>
      <c r="E311" s="453">
        <v>5</v>
      </c>
      <c r="F311" s="466"/>
      <c r="G311" s="364"/>
      <c r="H311" s="364"/>
      <c r="I311" s="261" t="str">
        <f t="shared" si="59"/>
        <v xml:space="preserve">  </v>
      </c>
      <c r="J311" s="367"/>
      <c r="K311" s="262"/>
      <c r="L311" s="262"/>
      <c r="M311" s="367"/>
      <c r="N311" s="262"/>
      <c r="O311" s="370"/>
      <c r="P311" s="370"/>
      <c r="Q311" s="370"/>
      <c r="R311" s="370"/>
      <c r="S311" s="262">
        <f t="shared" si="56"/>
        <v>0</v>
      </c>
      <c r="T311" s="262">
        <f>IF(L311='[3]11 FORMULAS'!$Q$5,T310-(T310*S311),T310)</f>
        <v>0.216</v>
      </c>
      <c r="U311" s="467">
        <f>IF(L311='[3]11 FORMULAS'!$Q$6,U310-(U310*S311),U310)</f>
        <v>0.8</v>
      </c>
      <c r="V311" s="849"/>
      <c r="W311" s="842"/>
    </row>
    <row r="312" spans="1:23" ht="14.4" thickBot="1" x14ac:dyDescent="0.35">
      <c r="A312" s="830"/>
      <c r="B312" s="830"/>
      <c r="C312" s="833"/>
      <c r="D312" s="836"/>
      <c r="E312" s="263">
        <v>6</v>
      </c>
      <c r="F312" s="468"/>
      <c r="G312" s="365"/>
      <c r="H312" s="365"/>
      <c r="I312" s="264" t="str">
        <f t="shared" si="59"/>
        <v xml:space="preserve">  </v>
      </c>
      <c r="J312" s="368"/>
      <c r="K312" s="265" t="s">
        <v>725</v>
      </c>
      <c r="L312" s="265" t="s">
        <v>725</v>
      </c>
      <c r="M312" s="368"/>
      <c r="N312" s="265" t="s">
        <v>725</v>
      </c>
      <c r="O312" s="371"/>
      <c r="P312" s="371"/>
      <c r="Q312" s="371"/>
      <c r="R312" s="371"/>
      <c r="S312" s="265" t="str">
        <f t="shared" si="56"/>
        <v/>
      </c>
      <c r="T312" s="265">
        <f>IF(L312='[3]11 FORMULAS'!$Q$5,T311-(T311*S312),T311)</f>
        <v>0.216</v>
      </c>
      <c r="U312" s="469">
        <f>IF(L312='[3]11 FORMULAS'!$Q$6,U311-(U311*S312),U311)</f>
        <v>0.8</v>
      </c>
      <c r="V312" s="851"/>
      <c r="W312" s="844"/>
    </row>
    <row r="313" spans="1:23" ht="255" customHeight="1" x14ac:dyDescent="0.3">
      <c r="A313" s="827" t="str">
        <f>'4 MAPA CALOR INHERENTE'!A58</f>
        <v>R1GIP</v>
      </c>
      <c r="B313" s="827" t="str">
        <f>'4 MAPA CALOR INHERENTE'!B58</f>
        <v>Posibilidad de afectación reputacional y económica por denuncias o sanciones de entes de control debido al incumplimiento en la prestación del servicio psicosocial (Prestación continua e ininterrumpida del servicio)</v>
      </c>
      <c r="C313" s="831" cm="1">
        <f t="array" ref="C313">IF(MOD(ROW()-7,6)=0, INDEX('3 PROBABIL E IMPACTO INHERENTE'!$E$7:$E$74, (ROW()-7)/6 + 1), "")</f>
        <v>0.8</v>
      </c>
      <c r="D313" s="834" cm="1">
        <f t="array" ref="D313">IF(MOD(ROW()-7,6)=0, INDEX('3 PROBABIL E IMPACTO INHERENTE'!$M$7:$M$74, (ROW()-7)/6 + 1), "")</f>
        <v>0.6</v>
      </c>
      <c r="E313" s="254">
        <v>1</v>
      </c>
      <c r="F313" s="464" t="s">
        <v>928</v>
      </c>
      <c r="G313" s="363" t="s">
        <v>710</v>
      </c>
      <c r="H313" s="363" t="s">
        <v>929</v>
      </c>
      <c r="I313" s="255" t="str">
        <f t="shared" si="59"/>
        <v xml:space="preserve">El líder funcional del servicio psicosocial  verifica  mensualmente el cumplimiento en la ejecución de 
los cronogramas de atención por disciplina psicosocial, como evidencia de ejecución del control se  adjunta acta de reunión con trazabilidad de la verificación de cumplimiento, los cronogramas de  atención y los formatos de "Intervención y Seguimiento Individual" F-GIP-1185 que soportan la 
prestación del servicio.  
En caso de no lograr la atención programada, se dará claridad en el acta de estos casos y su  reprogramación de atención si aplica. </v>
      </c>
      <c r="J313" s="366" t="s">
        <v>719</v>
      </c>
      <c r="K313" s="256">
        <v>0.25</v>
      </c>
      <c r="L313" s="256" t="s">
        <v>656</v>
      </c>
      <c r="M313" s="366" t="s">
        <v>713</v>
      </c>
      <c r="N313" s="256">
        <v>0.15</v>
      </c>
      <c r="O313" s="369" t="s">
        <v>703</v>
      </c>
      <c r="P313" s="369" t="s">
        <v>720</v>
      </c>
      <c r="Q313" s="369" t="s">
        <v>744</v>
      </c>
      <c r="R313" s="369" t="s">
        <v>745</v>
      </c>
      <c r="S313" s="256">
        <f t="shared" si="56"/>
        <v>0.4</v>
      </c>
      <c r="T313" s="256">
        <f>IF(L313='[3]11 FORMULAS'!$Q$5,C313-(C313*S313),C313)</f>
        <v>0.48</v>
      </c>
      <c r="U313" s="465">
        <f>IF(L313='[3]11 FORMULAS'!$Q$6,D313-(D313*S313),D313)</f>
        <v>0.6</v>
      </c>
      <c r="V313" s="848">
        <f t="shared" ref="V313" si="68">+IF(T318="","",T318)</f>
        <v>0.48</v>
      </c>
      <c r="W313" s="841">
        <f t="shared" ref="W313" si="69">+IF(U318="","",U318)</f>
        <v>0.6</v>
      </c>
    </row>
    <row r="314" spans="1:23" x14ac:dyDescent="0.3">
      <c r="A314" s="828"/>
      <c r="B314" s="828"/>
      <c r="C314" s="832"/>
      <c r="D314" s="835"/>
      <c r="E314" s="260">
        <v>2</v>
      </c>
      <c r="F314" s="466"/>
      <c r="G314" s="364"/>
      <c r="H314" s="364"/>
      <c r="I314" s="261" t="str">
        <f t="shared" si="59"/>
        <v xml:space="preserve">  </v>
      </c>
      <c r="J314" s="367"/>
      <c r="K314" s="262" t="s">
        <v>725</v>
      </c>
      <c r="L314" s="262" t="s">
        <v>725</v>
      </c>
      <c r="M314" s="367"/>
      <c r="N314" s="262" t="s">
        <v>725</v>
      </c>
      <c r="O314" s="370"/>
      <c r="P314" s="370"/>
      <c r="Q314" s="370"/>
      <c r="R314" s="370"/>
      <c r="S314" s="262" t="str">
        <f t="shared" si="56"/>
        <v/>
      </c>
      <c r="T314" s="262">
        <f>IF(L314='[3]11 FORMULAS'!$Q$5,T313-(T313*S314),T313)</f>
        <v>0.48</v>
      </c>
      <c r="U314" s="467">
        <f>IF(L314='[3]11 FORMULAS'!$Q$6,U313-(U313*S314),U313)</f>
        <v>0.6</v>
      </c>
      <c r="V314" s="849"/>
      <c r="W314" s="842"/>
    </row>
    <row r="315" spans="1:23" x14ac:dyDescent="0.3">
      <c r="A315" s="828"/>
      <c r="B315" s="828"/>
      <c r="C315" s="832"/>
      <c r="D315" s="835"/>
      <c r="E315" s="260">
        <v>3</v>
      </c>
      <c r="F315" s="466"/>
      <c r="G315" s="364"/>
      <c r="H315" s="364"/>
      <c r="I315" s="261" t="str">
        <f t="shared" si="59"/>
        <v xml:space="preserve">  </v>
      </c>
      <c r="J315" s="367"/>
      <c r="K315" s="262" t="s">
        <v>725</v>
      </c>
      <c r="L315" s="262" t="s">
        <v>725</v>
      </c>
      <c r="M315" s="367"/>
      <c r="N315" s="262" t="s">
        <v>725</v>
      </c>
      <c r="O315" s="370"/>
      <c r="P315" s="370"/>
      <c r="Q315" s="370"/>
      <c r="R315" s="370"/>
      <c r="S315" s="262" t="str">
        <f t="shared" si="56"/>
        <v/>
      </c>
      <c r="T315" s="262">
        <f>IF(L315='[3]11 FORMULAS'!$Q$5,T314-(T314*S315),T314)</f>
        <v>0.48</v>
      </c>
      <c r="U315" s="467">
        <f>IF(L315='[3]11 FORMULAS'!$Q$6,U314-(U314*S315),U314)</f>
        <v>0.6</v>
      </c>
      <c r="V315" s="849"/>
      <c r="W315" s="842"/>
    </row>
    <row r="316" spans="1:23" x14ac:dyDescent="0.3">
      <c r="A316" s="828"/>
      <c r="B316" s="828"/>
      <c r="C316" s="832"/>
      <c r="D316" s="835"/>
      <c r="E316" s="453">
        <v>4</v>
      </c>
      <c r="F316" s="466"/>
      <c r="G316" s="364"/>
      <c r="H316" s="364"/>
      <c r="I316" s="261" t="str">
        <f t="shared" si="59"/>
        <v xml:space="preserve">  </v>
      </c>
      <c r="J316" s="367"/>
      <c r="K316" s="262"/>
      <c r="L316" s="262"/>
      <c r="M316" s="367"/>
      <c r="N316" s="262"/>
      <c r="O316" s="370"/>
      <c r="P316" s="370"/>
      <c r="Q316" s="370"/>
      <c r="R316" s="370"/>
      <c r="S316" s="262">
        <f t="shared" si="56"/>
        <v>0</v>
      </c>
      <c r="T316" s="262">
        <f>IF(L316='[3]11 FORMULAS'!$Q$5,T315-(T315*S316),T315)</f>
        <v>0.48</v>
      </c>
      <c r="U316" s="467">
        <f>IF(L316='[3]11 FORMULAS'!$Q$6,U315-(U315*S316),U315)</f>
        <v>0.6</v>
      </c>
      <c r="V316" s="849"/>
      <c r="W316" s="842"/>
    </row>
    <row r="317" spans="1:23" x14ac:dyDescent="0.3">
      <c r="A317" s="828"/>
      <c r="B317" s="828"/>
      <c r="C317" s="832"/>
      <c r="D317" s="835"/>
      <c r="E317" s="453">
        <v>5</v>
      </c>
      <c r="F317" s="466"/>
      <c r="G317" s="364"/>
      <c r="H317" s="364"/>
      <c r="I317" s="261" t="str">
        <f t="shared" si="59"/>
        <v xml:space="preserve">  </v>
      </c>
      <c r="J317" s="367"/>
      <c r="K317" s="262"/>
      <c r="L317" s="262"/>
      <c r="M317" s="367"/>
      <c r="N317" s="262"/>
      <c r="O317" s="370"/>
      <c r="P317" s="370"/>
      <c r="Q317" s="370"/>
      <c r="R317" s="370"/>
      <c r="S317" s="262">
        <f t="shared" si="56"/>
        <v>0</v>
      </c>
      <c r="T317" s="262">
        <f>IF(L317='[3]11 FORMULAS'!$Q$5,T316-(T316*S317),T316)</f>
        <v>0.48</v>
      </c>
      <c r="U317" s="467">
        <f>IF(L317='[3]11 FORMULAS'!$Q$6,U316-(U316*S317),U316)</f>
        <v>0.6</v>
      </c>
      <c r="V317" s="849"/>
      <c r="W317" s="842"/>
    </row>
    <row r="318" spans="1:23" ht="14.4" thickBot="1" x14ac:dyDescent="0.35">
      <c r="A318" s="830"/>
      <c r="B318" s="830"/>
      <c r="C318" s="833"/>
      <c r="D318" s="836"/>
      <c r="E318" s="263">
        <v>6</v>
      </c>
      <c r="F318" s="468"/>
      <c r="G318" s="365"/>
      <c r="H318" s="365"/>
      <c r="I318" s="264" t="str">
        <f t="shared" si="59"/>
        <v xml:space="preserve">  </v>
      </c>
      <c r="J318" s="368"/>
      <c r="K318" s="265" t="s">
        <v>725</v>
      </c>
      <c r="L318" s="265" t="s">
        <v>725</v>
      </c>
      <c r="M318" s="368"/>
      <c r="N318" s="265" t="s">
        <v>725</v>
      </c>
      <c r="O318" s="371"/>
      <c r="P318" s="371"/>
      <c r="Q318" s="371"/>
      <c r="R318" s="371"/>
      <c r="S318" s="265" t="str">
        <f t="shared" si="56"/>
        <v/>
      </c>
      <c r="T318" s="265">
        <f>IF(L318='[3]11 FORMULAS'!$Q$5,T317-(T317*S318),T317)</f>
        <v>0.48</v>
      </c>
      <c r="U318" s="469">
        <f>IF(L318='[3]11 FORMULAS'!$Q$6,U317-(U317*S318),U317)</f>
        <v>0.6</v>
      </c>
      <c r="V318" s="851"/>
      <c r="W318" s="844"/>
    </row>
    <row r="319" spans="1:23" ht="165.6" x14ac:dyDescent="0.3">
      <c r="A319" s="827" t="str">
        <f>'4 MAPA CALOR INHERENTE'!A59</f>
        <v>R2GIP</v>
      </c>
      <c r="B319" s="827" t="str">
        <f>'4 MAPA CALOR INHERENTE'!B59</f>
        <v>Posibilidad de afectación reputacional y económica por sanciones o multas de entes de control, detrimento patrimonial. O perdida de la certificación ACA debido a la disminución de la cobertura ocupacional en las actividades válidas para la redención de pena</v>
      </c>
      <c r="C319" s="831" cm="1">
        <f t="array" ref="C319">IF(MOD(ROW()-7,6)=0, INDEX('3 PROBABIL E IMPACTO INHERENTE'!$E$7:$E$74, (ROW()-7)/6 + 1), "")</f>
        <v>0.6</v>
      </c>
      <c r="D319" s="834" cm="1">
        <f t="array" ref="D319">IF(MOD(ROW()-7,6)=0, INDEX('3 PROBABIL E IMPACTO INHERENTE'!$M$7:$M$74, (ROW()-7)/6 + 1), "")</f>
        <v>0.6</v>
      </c>
      <c r="E319" s="254">
        <v>1</v>
      </c>
      <c r="F319" s="464" t="s">
        <v>930</v>
      </c>
      <c r="G319" s="363" t="s">
        <v>931</v>
      </c>
      <c r="H319" s="363" t="s">
        <v>932</v>
      </c>
      <c r="I319" s="255" t="str">
        <f t="shared" si="59"/>
        <v>La Junta de Evaluación Trabajo Estudio y Enseñanza - JETEE   asigna  las actividades válidas para la redención de pena como minimo dos veces al mes, de acuerdo con la demanda de las PPLs para la asignación de las actividades TEE, este proceso se diligencia en el aplicativo SISIPEC WEB modulo TEE - Actas de Asignación Trabajo, Estudio y Enseñanza, las cuales son visibles y disponibles en el mismo y son el insumo para el reporte del plan ocupacional. Para los casos en los cuales no se asignen actividades la observación se realizará en las Actas de Asignación Trabajo, Estudio y Enseñanza. Como evidencia se recibirán las Actas de Asignación Trabajo, Estudio y Enseñanza emitidas por el módulo TEE-SISIPEC WEB. El cargue de las evidencias se realizará trimestralmente.</v>
      </c>
      <c r="J319" s="366" t="s">
        <v>719</v>
      </c>
      <c r="K319" s="256">
        <v>0.25</v>
      </c>
      <c r="L319" s="256" t="s">
        <v>656</v>
      </c>
      <c r="M319" s="366" t="s">
        <v>713</v>
      </c>
      <c r="N319" s="256">
        <v>0.15</v>
      </c>
      <c r="O319" s="369" t="s">
        <v>703</v>
      </c>
      <c r="P319" s="369" t="s">
        <v>933</v>
      </c>
      <c r="Q319" s="369"/>
      <c r="R319" s="369"/>
      <c r="S319" s="256">
        <f t="shared" si="56"/>
        <v>0.4</v>
      </c>
      <c r="T319" s="256">
        <f>IF(L319='[3]11 FORMULAS'!$Q$5,C319-(C319*S319),C319)</f>
        <v>0.36</v>
      </c>
      <c r="U319" s="465">
        <f>IF(L319='[3]11 FORMULAS'!$Q$6,D319-(D319*S319),D319)</f>
        <v>0.6</v>
      </c>
      <c r="V319" s="848">
        <f t="shared" ref="V319" si="70">+IF(T324="","",T324)</f>
        <v>0.36</v>
      </c>
      <c r="W319" s="841">
        <f t="shared" ref="W319" si="71">+IF(U324="","",U324)</f>
        <v>0.6</v>
      </c>
    </row>
    <row r="320" spans="1:23" x14ac:dyDescent="0.3">
      <c r="A320" s="828"/>
      <c r="B320" s="828"/>
      <c r="C320" s="832"/>
      <c r="D320" s="835"/>
      <c r="E320" s="260">
        <v>2</v>
      </c>
      <c r="F320" s="466"/>
      <c r="G320" s="364"/>
      <c r="H320" s="364"/>
      <c r="I320" s="261" t="str">
        <f t="shared" si="59"/>
        <v xml:space="preserve">  </v>
      </c>
      <c r="J320" s="367"/>
      <c r="K320" s="262" t="s">
        <v>725</v>
      </c>
      <c r="L320" s="262" t="s">
        <v>725</v>
      </c>
      <c r="M320" s="367"/>
      <c r="N320" s="262" t="s">
        <v>725</v>
      </c>
      <c r="O320" s="370"/>
      <c r="P320" s="370"/>
      <c r="Q320" s="370"/>
      <c r="R320" s="370"/>
      <c r="S320" s="262" t="str">
        <f t="shared" si="56"/>
        <v/>
      </c>
      <c r="T320" s="262">
        <f>IF(L320='[3]11 FORMULAS'!$Q$5,T319-(T319*S320),T319)</f>
        <v>0.36</v>
      </c>
      <c r="U320" s="467">
        <f>IF(L320='[3]11 FORMULAS'!$Q$6,U319-(U319*S320),U319)</f>
        <v>0.6</v>
      </c>
      <c r="V320" s="849"/>
      <c r="W320" s="842"/>
    </row>
    <row r="321" spans="1:23" x14ac:dyDescent="0.3">
      <c r="A321" s="828"/>
      <c r="B321" s="828"/>
      <c r="C321" s="832"/>
      <c r="D321" s="835"/>
      <c r="E321" s="260">
        <v>3</v>
      </c>
      <c r="F321" s="466"/>
      <c r="G321" s="364"/>
      <c r="H321" s="364"/>
      <c r="I321" s="261" t="str">
        <f t="shared" si="59"/>
        <v xml:space="preserve">  </v>
      </c>
      <c r="J321" s="367"/>
      <c r="K321" s="262" t="s">
        <v>725</v>
      </c>
      <c r="L321" s="262" t="s">
        <v>725</v>
      </c>
      <c r="M321" s="367"/>
      <c r="N321" s="262" t="s">
        <v>725</v>
      </c>
      <c r="O321" s="370"/>
      <c r="P321" s="370"/>
      <c r="Q321" s="370"/>
      <c r="R321" s="370"/>
      <c r="S321" s="262" t="str">
        <f t="shared" si="56"/>
        <v/>
      </c>
      <c r="T321" s="262">
        <f>IF(L321='[3]11 FORMULAS'!$Q$5,T320-(T320*S321),T320)</f>
        <v>0.36</v>
      </c>
      <c r="U321" s="467">
        <f>IF(L321='[3]11 FORMULAS'!$Q$6,U320-(U320*S321),U320)</f>
        <v>0.6</v>
      </c>
      <c r="V321" s="849"/>
      <c r="W321" s="842"/>
    </row>
    <row r="322" spans="1:23" x14ac:dyDescent="0.3">
      <c r="A322" s="828"/>
      <c r="B322" s="828"/>
      <c r="C322" s="832"/>
      <c r="D322" s="835"/>
      <c r="E322" s="453">
        <v>4</v>
      </c>
      <c r="F322" s="466"/>
      <c r="G322" s="364"/>
      <c r="H322" s="364"/>
      <c r="I322" s="261" t="str">
        <f t="shared" si="59"/>
        <v xml:space="preserve">  </v>
      </c>
      <c r="J322" s="367"/>
      <c r="K322" s="262"/>
      <c r="L322" s="262"/>
      <c r="M322" s="367"/>
      <c r="N322" s="262"/>
      <c r="O322" s="370"/>
      <c r="P322" s="370"/>
      <c r="Q322" s="370"/>
      <c r="R322" s="370"/>
      <c r="S322" s="262">
        <f t="shared" si="56"/>
        <v>0</v>
      </c>
      <c r="T322" s="262">
        <f>IF(L322='[3]11 FORMULAS'!$Q$5,T321-(T321*S322),T321)</f>
        <v>0.36</v>
      </c>
      <c r="U322" s="467">
        <f>IF(L322='[3]11 FORMULAS'!$Q$6,U321-(U321*S322),U321)</f>
        <v>0.6</v>
      </c>
      <c r="V322" s="849"/>
      <c r="W322" s="842"/>
    </row>
    <row r="323" spans="1:23" ht="14.25" customHeight="1" x14ac:dyDescent="0.3">
      <c r="A323" s="828"/>
      <c r="B323" s="828"/>
      <c r="C323" s="832"/>
      <c r="D323" s="835"/>
      <c r="E323" s="453">
        <v>5</v>
      </c>
      <c r="F323" s="466"/>
      <c r="G323" s="364"/>
      <c r="H323" s="364"/>
      <c r="I323" s="261" t="str">
        <f t="shared" si="59"/>
        <v xml:space="preserve">  </v>
      </c>
      <c r="J323" s="367"/>
      <c r="K323" s="262"/>
      <c r="L323" s="262"/>
      <c r="M323" s="367"/>
      <c r="N323" s="262"/>
      <c r="O323" s="370"/>
      <c r="P323" s="370"/>
      <c r="Q323" s="370"/>
      <c r="R323" s="370"/>
      <c r="S323" s="262">
        <f t="shared" si="56"/>
        <v>0</v>
      </c>
      <c r="T323" s="262">
        <f>IF(L323='[3]11 FORMULAS'!$Q$5,T322-(T322*S323),T322)</f>
        <v>0.36</v>
      </c>
      <c r="U323" s="467">
        <f>IF(L323='[3]11 FORMULAS'!$Q$6,U322-(U322*S323),U322)</f>
        <v>0.6</v>
      </c>
      <c r="V323" s="849"/>
      <c r="W323" s="842"/>
    </row>
    <row r="324" spans="1:23" ht="14.4" thickBot="1" x14ac:dyDescent="0.35">
      <c r="A324" s="830"/>
      <c r="B324" s="830"/>
      <c r="C324" s="833"/>
      <c r="D324" s="836"/>
      <c r="E324" s="263">
        <v>6</v>
      </c>
      <c r="F324" s="468"/>
      <c r="G324" s="365"/>
      <c r="H324" s="365"/>
      <c r="I324" s="264" t="str">
        <f t="shared" si="59"/>
        <v xml:space="preserve">  </v>
      </c>
      <c r="J324" s="368"/>
      <c r="K324" s="265" t="s">
        <v>725</v>
      </c>
      <c r="L324" s="265" t="s">
        <v>725</v>
      </c>
      <c r="M324" s="368"/>
      <c r="N324" s="265" t="s">
        <v>725</v>
      </c>
      <c r="O324" s="371"/>
      <c r="P324" s="371"/>
      <c r="Q324" s="371"/>
      <c r="R324" s="371"/>
      <c r="S324" s="265" t="str">
        <f t="shared" si="56"/>
        <v/>
      </c>
      <c r="T324" s="265">
        <f>IF(L324='[3]11 FORMULAS'!$Q$5,T323-(T323*S324),T323)</f>
        <v>0.36</v>
      </c>
      <c r="U324" s="469">
        <f>IF(L324='[3]11 FORMULAS'!$Q$6,U323-(U323*S324),U323)</f>
        <v>0.6</v>
      </c>
      <c r="V324" s="851"/>
      <c r="W324" s="844"/>
    </row>
    <row r="325" spans="1:23" ht="124.2" x14ac:dyDescent="0.3">
      <c r="A325" s="827" t="str">
        <f>'4 MAPA CALOR INHERENTE'!A60</f>
        <v>R3GIP</v>
      </c>
      <c r="B325" s="827" t="str">
        <f>'4 MAPA CALOR INHERENTE'!B60</f>
        <v>Posibilidad de afectación reputacional por demandas legales y disciplinarias  debido a la fuga o Rescate de PPL en remisiones salud</v>
      </c>
      <c r="C325" s="831" cm="1">
        <f t="array" ref="C325">IF(MOD(ROW()-7,6)=0, INDEX('3 PROBABIL E IMPACTO INHERENTE'!$E$7:$E$74, (ROW()-7)/6 + 1), "")</f>
        <v>0.6</v>
      </c>
      <c r="D325" s="834" cm="1">
        <f t="array" ref="D325">IF(MOD(ROW()-7,6)=0, INDEX('3 PROBABIL E IMPACTO INHERENTE'!$M$7:$M$74, (ROW()-7)/6 + 1), "")</f>
        <v>0.6</v>
      </c>
      <c r="E325" s="254">
        <v>1</v>
      </c>
      <c r="F325" s="464" t="s">
        <v>934</v>
      </c>
      <c r="G325" s="363" t="s">
        <v>736</v>
      </c>
      <c r="H325" s="363" t="s">
        <v>935</v>
      </c>
      <c r="I325" s="255" t="str">
        <f t="shared" si="59"/>
        <v>El equipo de salud de la Cárcel Distrital  verifica  previo a la remisión de salud para la salida de una PPL, los datos de la persona privada de la libertad a través de la consulta en SISIPEC y los datos de tiempo, modo, lugar y tipo de atención revisando las ordenes correspondientes (Citas médicas, odontológicas, otros). En caso de no poder verificar los datos de la persona Privada de la libertad no se procede con la remisión. Como evidencia queda la matriz de digitalización de remisiones y F-GIP-1183 Remisión al servicio de Salud. El cargue de las evidencias se hará trimestralmente.</v>
      </c>
      <c r="J325" s="366" t="s">
        <v>719</v>
      </c>
      <c r="K325" s="256">
        <v>0.25</v>
      </c>
      <c r="L325" s="256" t="s">
        <v>656</v>
      </c>
      <c r="M325" s="366" t="s">
        <v>713</v>
      </c>
      <c r="N325" s="256">
        <v>0.15</v>
      </c>
      <c r="O325" s="369" t="s">
        <v>703</v>
      </c>
      <c r="P325" s="369" t="s">
        <v>724</v>
      </c>
      <c r="Q325" s="369"/>
      <c r="R325" s="369"/>
      <c r="S325" s="256">
        <f t="shared" si="56"/>
        <v>0.4</v>
      </c>
      <c r="T325" s="256">
        <f>IF(L325='[3]11 FORMULAS'!$Q$5,C325-(C325*S325),C325)</f>
        <v>0.36</v>
      </c>
      <c r="U325" s="465">
        <f>IF(L325='[3]11 FORMULAS'!$Q$6,D325-(D325*S325),D325)</f>
        <v>0.6</v>
      </c>
      <c r="V325" s="848">
        <f t="shared" ref="V325" si="72">+IF(T330="","",T330)</f>
        <v>0.36</v>
      </c>
      <c r="W325" s="841">
        <f t="shared" ref="W325" si="73">+IF(U330="","",U330)</f>
        <v>0.6</v>
      </c>
    </row>
    <row r="326" spans="1:23" x14ac:dyDescent="0.3">
      <c r="A326" s="828"/>
      <c r="B326" s="828"/>
      <c r="C326" s="832"/>
      <c r="D326" s="835"/>
      <c r="E326" s="260">
        <v>2</v>
      </c>
      <c r="F326" s="466"/>
      <c r="G326" s="364"/>
      <c r="H326" s="364"/>
      <c r="I326" s="261" t="str">
        <f t="shared" si="59"/>
        <v xml:space="preserve">  </v>
      </c>
      <c r="J326" s="367"/>
      <c r="K326" s="262" t="s">
        <v>725</v>
      </c>
      <c r="L326" s="262" t="s">
        <v>725</v>
      </c>
      <c r="M326" s="367"/>
      <c r="N326" s="262" t="s">
        <v>725</v>
      </c>
      <c r="O326" s="370"/>
      <c r="P326" s="370"/>
      <c r="Q326" s="370"/>
      <c r="R326" s="370"/>
      <c r="S326" s="262" t="str">
        <f t="shared" si="56"/>
        <v/>
      </c>
      <c r="T326" s="262">
        <f>IF(L326='[3]11 FORMULAS'!$Q$5,T325-(T325*S326),T325)</f>
        <v>0.36</v>
      </c>
      <c r="U326" s="467">
        <f>IF(L326='[3]11 FORMULAS'!$Q$6,U325-(U325*S326),U325)</f>
        <v>0.6</v>
      </c>
      <c r="V326" s="849"/>
      <c r="W326" s="842"/>
    </row>
    <row r="327" spans="1:23" x14ac:dyDescent="0.3">
      <c r="A327" s="828"/>
      <c r="B327" s="828"/>
      <c r="C327" s="832"/>
      <c r="D327" s="835"/>
      <c r="E327" s="260">
        <v>3</v>
      </c>
      <c r="F327" s="466"/>
      <c r="G327" s="364"/>
      <c r="H327" s="364"/>
      <c r="I327" s="261" t="str">
        <f t="shared" si="59"/>
        <v xml:space="preserve">  </v>
      </c>
      <c r="J327" s="367"/>
      <c r="K327" s="262" t="s">
        <v>725</v>
      </c>
      <c r="L327" s="262" t="s">
        <v>725</v>
      </c>
      <c r="M327" s="367"/>
      <c r="N327" s="262" t="s">
        <v>725</v>
      </c>
      <c r="O327" s="370"/>
      <c r="P327" s="370"/>
      <c r="Q327" s="370"/>
      <c r="R327" s="370"/>
      <c r="S327" s="262" t="str">
        <f t="shared" si="56"/>
        <v/>
      </c>
      <c r="T327" s="262">
        <f>IF(L327='[3]11 FORMULAS'!$Q$5,T326-(T326*S327),T326)</f>
        <v>0.36</v>
      </c>
      <c r="U327" s="467">
        <f>IF(L327='[3]11 FORMULAS'!$Q$6,U326-(U326*S327),U326)</f>
        <v>0.6</v>
      </c>
      <c r="V327" s="849"/>
      <c r="W327" s="842"/>
    </row>
    <row r="328" spans="1:23" x14ac:dyDescent="0.3">
      <c r="A328" s="828"/>
      <c r="B328" s="828"/>
      <c r="C328" s="832"/>
      <c r="D328" s="835"/>
      <c r="E328" s="453">
        <v>4</v>
      </c>
      <c r="F328" s="466"/>
      <c r="G328" s="364"/>
      <c r="H328" s="364"/>
      <c r="I328" s="261" t="str">
        <f t="shared" si="59"/>
        <v xml:space="preserve">  </v>
      </c>
      <c r="J328" s="367"/>
      <c r="K328" s="262"/>
      <c r="L328" s="262"/>
      <c r="M328" s="367"/>
      <c r="N328" s="262"/>
      <c r="O328" s="370"/>
      <c r="P328" s="370"/>
      <c r="Q328" s="370"/>
      <c r="R328" s="370"/>
      <c r="S328" s="262">
        <f t="shared" si="56"/>
        <v>0</v>
      </c>
      <c r="T328" s="262">
        <f>IF(L328='[3]11 FORMULAS'!$Q$5,T327-(T327*S328),T327)</f>
        <v>0.36</v>
      </c>
      <c r="U328" s="467">
        <f>IF(L328='[3]11 FORMULAS'!$Q$6,U327-(U327*S328),U327)</f>
        <v>0.6</v>
      </c>
      <c r="V328" s="849"/>
      <c r="W328" s="842"/>
    </row>
    <row r="329" spans="1:23" x14ac:dyDescent="0.3">
      <c r="A329" s="828"/>
      <c r="B329" s="828"/>
      <c r="C329" s="832"/>
      <c r="D329" s="835"/>
      <c r="E329" s="453">
        <v>5</v>
      </c>
      <c r="F329" s="466"/>
      <c r="G329" s="364"/>
      <c r="H329" s="364"/>
      <c r="I329" s="261" t="str">
        <f t="shared" si="59"/>
        <v xml:space="preserve">  </v>
      </c>
      <c r="J329" s="367"/>
      <c r="K329" s="262"/>
      <c r="L329" s="262"/>
      <c r="M329" s="367"/>
      <c r="N329" s="262"/>
      <c r="O329" s="370"/>
      <c r="P329" s="370"/>
      <c r="Q329" s="370"/>
      <c r="R329" s="370"/>
      <c r="S329" s="262">
        <f t="shared" si="56"/>
        <v>0</v>
      </c>
      <c r="T329" s="262">
        <f>IF(L329='[3]11 FORMULAS'!$Q$5,T328-(T328*S329),T328)</f>
        <v>0.36</v>
      </c>
      <c r="U329" s="467">
        <f>IF(L329='[3]11 FORMULAS'!$Q$6,U328-(U328*S329),U328)</f>
        <v>0.6</v>
      </c>
      <c r="V329" s="849"/>
      <c r="W329" s="842"/>
    </row>
    <row r="330" spans="1:23" ht="14.4" thickBot="1" x14ac:dyDescent="0.35">
      <c r="A330" s="830"/>
      <c r="B330" s="830"/>
      <c r="C330" s="833"/>
      <c r="D330" s="836"/>
      <c r="E330" s="263">
        <v>6</v>
      </c>
      <c r="F330" s="468"/>
      <c r="G330" s="365"/>
      <c r="H330" s="365"/>
      <c r="I330" s="264" t="str">
        <f t="shared" si="59"/>
        <v xml:space="preserve">  </v>
      </c>
      <c r="J330" s="368"/>
      <c r="K330" s="265" t="s">
        <v>725</v>
      </c>
      <c r="L330" s="265" t="s">
        <v>725</v>
      </c>
      <c r="M330" s="368"/>
      <c r="N330" s="265" t="s">
        <v>725</v>
      </c>
      <c r="O330" s="371"/>
      <c r="P330" s="371"/>
      <c r="Q330" s="371"/>
      <c r="R330" s="371"/>
      <c r="S330" s="265" t="str">
        <f t="shared" si="56"/>
        <v/>
      </c>
      <c r="T330" s="265">
        <f>IF(L330='[3]11 FORMULAS'!$Q$5,T329-(T329*S330),T329)</f>
        <v>0.36</v>
      </c>
      <c r="U330" s="469">
        <f>IF(L330='[3]11 FORMULAS'!$Q$6,U329-(U329*S330),U329)</f>
        <v>0.6</v>
      </c>
      <c r="V330" s="851"/>
      <c r="W330" s="844"/>
    </row>
    <row r="331" spans="1:23" ht="81.900000000000006" customHeight="1" x14ac:dyDescent="0.3">
      <c r="A331" s="827" t="str">
        <f>'4 MAPA CALOR INHERENTE'!A61</f>
        <v>R4GIP</v>
      </c>
      <c r="B331" s="827" t="str">
        <f>'4 MAPA CALOR INHERENTE'!B61</f>
        <v>Posibilidad de afectación reputacional y económica por sanciones o multas de entes de control, detrimento patrimonial. O perdida de la certificación ACA. O incumplimiento normativo por concepto sanitario desfavorable debido a ETA (enfermedad transmitida por alimento) y que genere un cierre del servicio de alimentos</v>
      </c>
      <c r="C331" s="831" cm="1">
        <f t="array" ref="C331">IF(MOD(ROW()-7,6)=0, INDEX('3 PROBABIL E IMPACTO INHERENTE'!$E$7:$E$74, (ROW()-7)/6 + 1), "")</f>
        <v>0.6</v>
      </c>
      <c r="D331" s="834" cm="1">
        <f t="array" ref="D331">IF(MOD(ROW()-7,6)=0, INDEX('3 PROBABIL E IMPACTO INHERENTE'!$M$7:$M$74, (ROW()-7)/6 + 1), "")</f>
        <v>0.6</v>
      </c>
      <c r="E331" s="254">
        <v>1</v>
      </c>
      <c r="F331" s="464" t="s">
        <v>936</v>
      </c>
      <c r="G331" s="363" t="s">
        <v>809</v>
      </c>
      <c r="H331" s="363" t="s">
        <v>937</v>
      </c>
      <c r="I331" s="255" t="str">
        <f t="shared" si="59"/>
        <v>El equipo de apoyo a la supervisión de alimentos  verifica  mensualmente la matriz de "control y seguimiento al servicio de alimentos", las etapas del procesamiento de las raciones alimentarias suministradas a los PPL. Para los casos en los cuales no se ejecute mensualmente se acumula con el siguiente periodo. Como evidencia quedara el formato F-GIP-1208 "Seguimiento y control de servicio de alimentos". El cargue de las evidencias se realizará trimestralmente.</v>
      </c>
      <c r="J331" s="366" t="s">
        <v>719</v>
      </c>
      <c r="K331" s="256">
        <v>0.25</v>
      </c>
      <c r="L331" s="256" t="s">
        <v>656</v>
      </c>
      <c r="M331" s="366" t="s">
        <v>713</v>
      </c>
      <c r="N331" s="256">
        <v>0.15</v>
      </c>
      <c r="O331" s="369" t="s">
        <v>703</v>
      </c>
      <c r="P331" s="369" t="s">
        <v>720</v>
      </c>
      <c r="Q331" s="369"/>
      <c r="R331" s="369"/>
      <c r="S331" s="256">
        <f t="shared" si="56"/>
        <v>0.4</v>
      </c>
      <c r="T331" s="256">
        <f>IF(L331='[3]11 FORMULAS'!$Q$5,C331-(C331*S331),C331)</f>
        <v>0.36</v>
      </c>
      <c r="U331" s="465">
        <f>IF(L331='[3]11 FORMULAS'!$Q$6,D331-(D331*S331),D331)</f>
        <v>0.6</v>
      </c>
      <c r="V331" s="848">
        <f t="shared" ref="V331" si="74">+IF(T336="","",T336)</f>
        <v>0.216</v>
      </c>
      <c r="W331" s="841">
        <f t="shared" ref="W331" si="75">+IF(U336="","",U336)</f>
        <v>0.6</v>
      </c>
    </row>
    <row r="332" spans="1:23" ht="110.4" x14ac:dyDescent="0.3">
      <c r="A332" s="828"/>
      <c r="B332" s="828"/>
      <c r="C332" s="832"/>
      <c r="D332" s="835"/>
      <c r="E332" s="260">
        <v>2</v>
      </c>
      <c r="F332" s="466" t="s">
        <v>938</v>
      </c>
      <c r="G332" s="364" t="s">
        <v>730</v>
      </c>
      <c r="H332" s="364" t="s">
        <v>939</v>
      </c>
      <c r="I332" s="261" t="str">
        <f t="shared" si="59"/>
        <v>El supervisor del contrato de alimentos, en coordinación con  el Director del CER,  realiza  mensualmente, una visita a la planta de procesamiento con el fin de verificar los programas de inocuidad de los alimentos y cumplimiento de los criterios establecidos en los anexos técnicos del contrato de lo cual se levantará acta. Para los casos que no se ejecute mensualmente se realizará durante la primera semana del siguiente mes. El cargue de las evidencias se realizará trimestralmente.</v>
      </c>
      <c r="J332" s="367" t="s">
        <v>719</v>
      </c>
      <c r="K332" s="262">
        <v>0.25</v>
      </c>
      <c r="L332" s="262" t="s">
        <v>656</v>
      </c>
      <c r="M332" s="367" t="s">
        <v>713</v>
      </c>
      <c r="N332" s="262">
        <v>0.15</v>
      </c>
      <c r="O332" s="370" t="s">
        <v>703</v>
      </c>
      <c r="P332" s="370" t="s">
        <v>720</v>
      </c>
      <c r="Q332" s="370"/>
      <c r="R332" s="370"/>
      <c r="S332" s="262">
        <f t="shared" si="56"/>
        <v>0.4</v>
      </c>
      <c r="T332" s="262">
        <f>IF(L332='[3]11 FORMULAS'!$Q$5,T331-(T331*S332),T331)</f>
        <v>0.216</v>
      </c>
      <c r="U332" s="467">
        <f>IF(L332='[3]11 FORMULAS'!$Q$6,U331-(U331*S332),U331)</f>
        <v>0.6</v>
      </c>
      <c r="V332" s="849"/>
      <c r="W332" s="842"/>
    </row>
    <row r="333" spans="1:23" x14ac:dyDescent="0.3">
      <c r="A333" s="828"/>
      <c r="B333" s="828"/>
      <c r="C333" s="832"/>
      <c r="D333" s="835"/>
      <c r="E333" s="260">
        <v>3</v>
      </c>
      <c r="F333" s="466"/>
      <c r="G333" s="364"/>
      <c r="H333" s="364"/>
      <c r="I333" s="261" t="str">
        <f t="shared" si="59"/>
        <v xml:space="preserve">  </v>
      </c>
      <c r="J333" s="367"/>
      <c r="K333" s="262" t="s">
        <v>725</v>
      </c>
      <c r="L333" s="262" t="s">
        <v>725</v>
      </c>
      <c r="M333" s="367"/>
      <c r="N333" s="262" t="s">
        <v>725</v>
      </c>
      <c r="O333" s="370"/>
      <c r="P333" s="370"/>
      <c r="Q333" s="370"/>
      <c r="R333" s="370"/>
      <c r="S333" s="262" t="str">
        <f t="shared" si="56"/>
        <v/>
      </c>
      <c r="T333" s="262">
        <f>IF(L333='[3]11 FORMULAS'!$Q$5,T332-(T332*S333),T332)</f>
        <v>0.216</v>
      </c>
      <c r="U333" s="467">
        <f>IF(L333='[3]11 FORMULAS'!$Q$6,U332-(U332*S333),U332)</f>
        <v>0.6</v>
      </c>
      <c r="V333" s="849"/>
      <c r="W333" s="842"/>
    </row>
    <row r="334" spans="1:23" x14ac:dyDescent="0.3">
      <c r="A334" s="828"/>
      <c r="B334" s="828"/>
      <c r="C334" s="832"/>
      <c r="D334" s="835"/>
      <c r="E334" s="453">
        <v>4</v>
      </c>
      <c r="F334" s="466"/>
      <c r="G334" s="364"/>
      <c r="H334" s="364"/>
      <c r="I334" s="261" t="str">
        <f t="shared" si="59"/>
        <v xml:space="preserve">  </v>
      </c>
      <c r="J334" s="367"/>
      <c r="K334" s="262"/>
      <c r="L334" s="262"/>
      <c r="M334" s="367"/>
      <c r="N334" s="262"/>
      <c r="O334" s="370"/>
      <c r="P334" s="370"/>
      <c r="Q334" s="370"/>
      <c r="R334" s="370"/>
      <c r="S334" s="262">
        <f t="shared" si="56"/>
        <v>0</v>
      </c>
      <c r="T334" s="262">
        <f>IF(L334='[3]11 FORMULAS'!$Q$5,T333-(T333*S334),T333)</f>
        <v>0.216</v>
      </c>
      <c r="U334" s="467">
        <f>IF(L334='[3]11 FORMULAS'!$Q$6,U333-(U333*S334),U333)</f>
        <v>0.6</v>
      </c>
      <c r="V334" s="849"/>
      <c r="W334" s="842"/>
    </row>
    <row r="335" spans="1:23" x14ac:dyDescent="0.3">
      <c r="A335" s="828"/>
      <c r="B335" s="828"/>
      <c r="C335" s="832"/>
      <c r="D335" s="835"/>
      <c r="E335" s="453">
        <v>5</v>
      </c>
      <c r="F335" s="466"/>
      <c r="G335" s="364"/>
      <c r="H335" s="364"/>
      <c r="I335" s="261" t="str">
        <f t="shared" si="59"/>
        <v xml:space="preserve">  </v>
      </c>
      <c r="J335" s="367"/>
      <c r="K335" s="262"/>
      <c r="L335" s="262"/>
      <c r="M335" s="367"/>
      <c r="N335" s="262"/>
      <c r="O335" s="370"/>
      <c r="P335" s="370"/>
      <c r="Q335" s="370"/>
      <c r="R335" s="370"/>
      <c r="S335" s="262">
        <f t="shared" si="56"/>
        <v>0</v>
      </c>
      <c r="T335" s="262">
        <f>IF(L335='[3]11 FORMULAS'!$Q$5,T334-(T334*S335),T334)</f>
        <v>0.216</v>
      </c>
      <c r="U335" s="467">
        <f>IF(L335='[3]11 FORMULAS'!$Q$6,U334-(U334*S335),U334)</f>
        <v>0.6</v>
      </c>
      <c r="V335" s="849"/>
      <c r="W335" s="842"/>
    </row>
    <row r="336" spans="1:23" ht="14.4" thickBot="1" x14ac:dyDescent="0.35">
      <c r="A336" s="830"/>
      <c r="B336" s="830"/>
      <c r="C336" s="833"/>
      <c r="D336" s="836"/>
      <c r="E336" s="263">
        <v>6</v>
      </c>
      <c r="F336" s="468"/>
      <c r="G336" s="365"/>
      <c r="H336" s="365"/>
      <c r="I336" s="264" t="str">
        <f t="shared" si="59"/>
        <v xml:space="preserve">  </v>
      </c>
      <c r="J336" s="368"/>
      <c r="K336" s="265" t="s">
        <v>725</v>
      </c>
      <c r="L336" s="265" t="s">
        <v>725</v>
      </c>
      <c r="M336" s="368"/>
      <c r="N336" s="265" t="s">
        <v>725</v>
      </c>
      <c r="O336" s="371"/>
      <c r="P336" s="371"/>
      <c r="Q336" s="371"/>
      <c r="R336" s="371"/>
      <c r="S336" s="265" t="str">
        <f t="shared" si="56"/>
        <v/>
      </c>
      <c r="T336" s="265">
        <f>IF(L336='[3]11 FORMULAS'!$Q$5,T335-(T335*S336),T335)</f>
        <v>0.216</v>
      </c>
      <c r="U336" s="469">
        <f>IF(L336='[3]11 FORMULAS'!$Q$6,U335-(U335*S336),U335)</f>
        <v>0.6</v>
      </c>
      <c r="V336" s="851"/>
      <c r="W336" s="844"/>
    </row>
    <row r="337" spans="1:23" ht="124.2" x14ac:dyDescent="0.3">
      <c r="A337" s="827" t="str">
        <f>'4 MAPA CALOR INHERENTE'!A62</f>
        <v>R5GIP</v>
      </c>
      <c r="B337" s="827" t="str">
        <f>'4 MAPA CALOR INHERENTE'!B62</f>
        <v>Posibilidad de afectación reputacional y económica por demanda de los PPL, familiar, tercero o entes control debido al incumplimiento en la cobertura de los puestos de servicio y las actividades programadas</v>
      </c>
      <c r="C337" s="831" cm="1">
        <f t="array" ref="C337">IF(MOD(ROW()-7,6)=0, INDEX('3 PROBABIL E IMPACTO INHERENTE'!$E$7:$E$74, (ROW()-7)/6 + 1), "")</f>
        <v>0.4</v>
      </c>
      <c r="D337" s="834" cm="1">
        <f t="array" ref="D337">IF(MOD(ROW()-7,6)=0, INDEX('3 PROBABIL E IMPACTO INHERENTE'!$M$7:$M$74, (ROW()-7)/6 + 1), "")</f>
        <v>0.6</v>
      </c>
      <c r="E337" s="254">
        <v>1</v>
      </c>
      <c r="F337" s="464" t="s">
        <v>940</v>
      </c>
      <c r="G337" s="363" t="s">
        <v>941</v>
      </c>
      <c r="H337" s="363" t="s">
        <v>942</v>
      </c>
      <c r="I337" s="255" t="str">
        <f t="shared" si="59"/>
        <v>El comandante de compañía  verifica y asigna  diariamente los puestos de servicio de acuerdo con el personal disponible, los puestos y actividades prioritarias a cubrir, el registro queda en la orden de servicios. Si no se cuenta con el personal mínimo para la prestación del servicio se solicitará acompañamiento a la fuerza pública lo que se representa mediante comunicaciones oficial (Correo electrónico o Físico). Como evidencia quedan el Formato F-GIP-1265 Orden de Servicios o comunicaciones oficial (Correo electrónico o Físico). El cargue de las evidencias se hará trimestralmente.</v>
      </c>
      <c r="J337" s="366" t="s">
        <v>719</v>
      </c>
      <c r="K337" s="256">
        <v>0.25</v>
      </c>
      <c r="L337" s="256" t="s">
        <v>656</v>
      </c>
      <c r="M337" s="366" t="s">
        <v>713</v>
      </c>
      <c r="N337" s="256">
        <v>0.15</v>
      </c>
      <c r="O337" s="369" t="s">
        <v>703</v>
      </c>
      <c r="P337" s="369" t="s">
        <v>778</v>
      </c>
      <c r="Q337" s="369"/>
      <c r="R337" s="369"/>
      <c r="S337" s="256">
        <f t="shared" si="56"/>
        <v>0.4</v>
      </c>
      <c r="T337" s="256">
        <f>IF(L337='[3]11 FORMULAS'!$Q$5,C337-(C337*S337),C337)</f>
        <v>0.24</v>
      </c>
      <c r="U337" s="465">
        <f>IF(L337='[3]11 FORMULAS'!$Q$6,D337-(D337*S337),D337)</f>
        <v>0.6</v>
      </c>
      <c r="V337" s="848">
        <f t="shared" ref="V337" si="76">+IF(T342="","",T342)</f>
        <v>0.24</v>
      </c>
      <c r="W337" s="841">
        <f t="shared" ref="W337" si="77">+IF(U342="","",U342)</f>
        <v>0.6</v>
      </c>
    </row>
    <row r="338" spans="1:23" x14ac:dyDescent="0.3">
      <c r="A338" s="828"/>
      <c r="B338" s="828"/>
      <c r="C338" s="832"/>
      <c r="D338" s="835"/>
      <c r="E338" s="260">
        <v>2</v>
      </c>
      <c r="F338" s="466"/>
      <c r="G338" s="364"/>
      <c r="H338" s="364"/>
      <c r="I338" s="261" t="str">
        <f t="shared" si="59"/>
        <v xml:space="preserve">  </v>
      </c>
      <c r="J338" s="367"/>
      <c r="K338" s="262" t="s">
        <v>725</v>
      </c>
      <c r="L338" s="262" t="s">
        <v>725</v>
      </c>
      <c r="M338" s="367"/>
      <c r="N338" s="262" t="s">
        <v>725</v>
      </c>
      <c r="O338" s="370"/>
      <c r="P338" s="370"/>
      <c r="Q338" s="370"/>
      <c r="R338" s="370"/>
      <c r="S338" s="262" t="str">
        <f t="shared" si="56"/>
        <v/>
      </c>
      <c r="T338" s="262">
        <f>IF(L338='[3]11 FORMULAS'!$Q$5,T337-(T337*S338),T337)</f>
        <v>0.24</v>
      </c>
      <c r="U338" s="467">
        <f>IF(L338='[3]11 FORMULAS'!$Q$6,U337-(U337*S338),U337)</f>
        <v>0.6</v>
      </c>
      <c r="V338" s="849"/>
      <c r="W338" s="842"/>
    </row>
    <row r="339" spans="1:23" x14ac:dyDescent="0.3">
      <c r="A339" s="828"/>
      <c r="B339" s="828"/>
      <c r="C339" s="832"/>
      <c r="D339" s="835"/>
      <c r="E339" s="260">
        <v>3</v>
      </c>
      <c r="F339" s="466"/>
      <c r="G339" s="364"/>
      <c r="H339" s="364"/>
      <c r="I339" s="261" t="str">
        <f t="shared" si="59"/>
        <v xml:space="preserve">  </v>
      </c>
      <c r="J339" s="367"/>
      <c r="K339" s="262" t="s">
        <v>725</v>
      </c>
      <c r="L339" s="262" t="s">
        <v>725</v>
      </c>
      <c r="M339" s="367"/>
      <c r="N339" s="262" t="s">
        <v>725</v>
      </c>
      <c r="O339" s="370"/>
      <c r="P339" s="370"/>
      <c r="Q339" s="370"/>
      <c r="R339" s="370"/>
      <c r="S339" s="262" t="str">
        <f t="shared" si="56"/>
        <v/>
      </c>
      <c r="T339" s="262">
        <f>IF(L339='[3]11 FORMULAS'!$Q$5,T338-(T338*S339),T338)</f>
        <v>0.24</v>
      </c>
      <c r="U339" s="467">
        <f>IF(L339='[3]11 FORMULAS'!$Q$6,U338-(U338*S339),U338)</f>
        <v>0.6</v>
      </c>
      <c r="V339" s="849"/>
      <c r="W339" s="842"/>
    </row>
    <row r="340" spans="1:23" x14ac:dyDescent="0.3">
      <c r="A340" s="828"/>
      <c r="B340" s="828"/>
      <c r="C340" s="832"/>
      <c r="D340" s="835"/>
      <c r="E340" s="453">
        <v>4</v>
      </c>
      <c r="F340" s="466"/>
      <c r="G340" s="364"/>
      <c r="H340" s="364"/>
      <c r="I340" s="261" t="str">
        <f t="shared" si="59"/>
        <v xml:space="preserve">  </v>
      </c>
      <c r="J340" s="367"/>
      <c r="K340" s="262"/>
      <c r="L340" s="262"/>
      <c r="M340" s="367"/>
      <c r="N340" s="262"/>
      <c r="O340" s="370"/>
      <c r="P340" s="370"/>
      <c r="Q340" s="370"/>
      <c r="R340" s="370"/>
      <c r="S340" s="262">
        <f t="shared" si="56"/>
        <v>0</v>
      </c>
      <c r="T340" s="262">
        <f>IF(L340='[3]11 FORMULAS'!$Q$5,T339-(T339*S340),T339)</f>
        <v>0.24</v>
      </c>
      <c r="U340" s="467">
        <f>IF(L340='[3]11 FORMULAS'!$Q$6,U339-(U339*S340),U339)</f>
        <v>0.6</v>
      </c>
      <c r="V340" s="849"/>
      <c r="W340" s="842"/>
    </row>
    <row r="341" spans="1:23" ht="14.25" customHeight="1" x14ac:dyDescent="0.3">
      <c r="A341" s="828"/>
      <c r="B341" s="828"/>
      <c r="C341" s="832"/>
      <c r="D341" s="835"/>
      <c r="E341" s="453">
        <v>5</v>
      </c>
      <c r="F341" s="466"/>
      <c r="G341" s="364"/>
      <c r="H341" s="364"/>
      <c r="I341" s="261" t="str">
        <f t="shared" si="59"/>
        <v xml:space="preserve">  </v>
      </c>
      <c r="J341" s="367"/>
      <c r="K341" s="262"/>
      <c r="L341" s="262"/>
      <c r="M341" s="367"/>
      <c r="N341" s="262"/>
      <c r="O341" s="370"/>
      <c r="P341" s="370"/>
      <c r="Q341" s="370"/>
      <c r="R341" s="370"/>
      <c r="S341" s="262">
        <f t="shared" si="56"/>
        <v>0</v>
      </c>
      <c r="T341" s="262">
        <f>IF(L341='[3]11 FORMULAS'!$Q$5,T340-(T340*S341),T340)</f>
        <v>0.24</v>
      </c>
      <c r="U341" s="467">
        <f>IF(L341='[3]11 FORMULAS'!$Q$6,U340-(U340*S341),U340)</f>
        <v>0.6</v>
      </c>
      <c r="V341" s="849"/>
      <c r="W341" s="842"/>
    </row>
    <row r="342" spans="1:23" ht="14.4" thickBot="1" x14ac:dyDescent="0.35">
      <c r="A342" s="830"/>
      <c r="B342" s="830"/>
      <c r="C342" s="833"/>
      <c r="D342" s="836"/>
      <c r="E342" s="263">
        <v>6</v>
      </c>
      <c r="F342" s="468"/>
      <c r="G342" s="365"/>
      <c r="H342" s="365"/>
      <c r="I342" s="264" t="str">
        <f t="shared" si="59"/>
        <v xml:space="preserve">  </v>
      </c>
      <c r="J342" s="368"/>
      <c r="K342" s="265" t="s">
        <v>725</v>
      </c>
      <c r="L342" s="265" t="s">
        <v>725</v>
      </c>
      <c r="M342" s="368"/>
      <c r="N342" s="265" t="s">
        <v>725</v>
      </c>
      <c r="O342" s="371"/>
      <c r="P342" s="371"/>
      <c r="Q342" s="371"/>
      <c r="R342" s="371"/>
      <c r="S342" s="265" t="str">
        <f t="shared" si="56"/>
        <v/>
      </c>
      <c r="T342" s="265">
        <f>IF(L342='[3]11 FORMULAS'!$Q$5,T341-(T341*S342),T341)</f>
        <v>0.24</v>
      </c>
      <c r="U342" s="469">
        <f>IF(L342='[3]11 FORMULAS'!$Q$6,U341-(U341*S342),U341)</f>
        <v>0.6</v>
      </c>
      <c r="V342" s="851"/>
      <c r="W342" s="844"/>
    </row>
    <row r="343" spans="1:23" ht="110.4" x14ac:dyDescent="0.3">
      <c r="A343" s="827" t="str">
        <f>'4 MAPA CALOR INHERENTE'!A63</f>
        <v>R6GIP</v>
      </c>
      <c r="B343" s="827" t="str">
        <f>'4 MAPA CALOR INHERENTE'!B63</f>
        <v>Posibilidad de afectación económica por demanda de los PPL, familiar, tercero o entes control  debido a falencias en seguridad y deficiencia en los tiempos de reacción a los eventos que atenten contra la seguridad de las PPL/Funcionarios/Guardia.</v>
      </c>
      <c r="C343" s="831" cm="1">
        <f t="array" ref="C343">IF(MOD(ROW()-7,6)=0, INDEX('3 PROBABIL E IMPACTO INHERENTE'!$E$7:$E$74, (ROW()-7)/6 + 1), "")</f>
        <v>0.6</v>
      </c>
      <c r="D343" s="834" cm="1">
        <f t="array" ref="D343">IF(MOD(ROW()-7,6)=0, INDEX('3 PROBABIL E IMPACTO INHERENTE'!$M$7:$M$74, (ROW()-7)/6 + 1), "")</f>
        <v>0.4</v>
      </c>
      <c r="E343" s="254">
        <v>1</v>
      </c>
      <c r="F343" s="464" t="s">
        <v>943</v>
      </c>
      <c r="G343" s="363" t="s">
        <v>944</v>
      </c>
      <c r="H343" s="363" t="s">
        <v>945</v>
      </c>
      <c r="I343" s="255" t="str">
        <f t="shared" si="59"/>
        <v>El Comandante de Compañía  programa  mensualmente requisas a los PPL con el fin de incautar elementos prohibidos lo cual queda registrado en el informe de actividades mensual que se llevan a cabo en cumplimiento del plan de gestión. Para los casos en los cuales no se logre cumplir con la programación se procederá con la reprogramación de las requisas. Como evidencia queda el informe de actividades mensual. El cargue de las evidencias se hará trimestralmente.</v>
      </c>
      <c r="J343" s="366" t="s">
        <v>719</v>
      </c>
      <c r="K343" s="256">
        <v>0.25</v>
      </c>
      <c r="L343" s="256" t="s">
        <v>656</v>
      </c>
      <c r="M343" s="366" t="s">
        <v>713</v>
      </c>
      <c r="N343" s="256">
        <v>0.15</v>
      </c>
      <c r="O343" s="369" t="s">
        <v>703</v>
      </c>
      <c r="P343" s="369" t="s">
        <v>720</v>
      </c>
      <c r="Q343" s="369"/>
      <c r="R343" s="369"/>
      <c r="S343" s="256">
        <f t="shared" si="56"/>
        <v>0.4</v>
      </c>
      <c r="T343" s="256">
        <f>IF(L343='[3]11 FORMULAS'!$Q$5,C343-(C343*S343),C343)</f>
        <v>0.36</v>
      </c>
      <c r="U343" s="465">
        <f>IF(L343='[3]11 FORMULAS'!$Q$6,D343-(D343*S343),D343)</f>
        <v>0.4</v>
      </c>
      <c r="V343" s="848">
        <f t="shared" ref="V343" si="78">+IF(T348="","",T348)</f>
        <v>0.36</v>
      </c>
      <c r="W343" s="841">
        <f t="shared" ref="W343" si="79">+IF(U348="","",U348)</f>
        <v>0.4</v>
      </c>
    </row>
    <row r="344" spans="1:23" x14ac:dyDescent="0.3">
      <c r="A344" s="828"/>
      <c r="B344" s="828"/>
      <c r="C344" s="832"/>
      <c r="D344" s="835"/>
      <c r="E344" s="260">
        <v>2</v>
      </c>
      <c r="F344" s="466"/>
      <c r="G344" s="364"/>
      <c r="H344" s="364"/>
      <c r="I344" s="261" t="str">
        <f t="shared" si="59"/>
        <v xml:space="preserve">  </v>
      </c>
      <c r="J344" s="367"/>
      <c r="K344" s="262" t="s">
        <v>725</v>
      </c>
      <c r="L344" s="262" t="s">
        <v>725</v>
      </c>
      <c r="M344" s="367"/>
      <c r="N344" s="262" t="s">
        <v>725</v>
      </c>
      <c r="O344" s="370"/>
      <c r="P344" s="370"/>
      <c r="Q344" s="370"/>
      <c r="R344" s="370"/>
      <c r="S344" s="262" t="str">
        <f t="shared" si="56"/>
        <v/>
      </c>
      <c r="T344" s="262">
        <f>IF(L344='[3]11 FORMULAS'!$Q$5,T343-(T343*S344),T343)</f>
        <v>0.36</v>
      </c>
      <c r="U344" s="467">
        <f>IF(L344='[3]11 FORMULAS'!$Q$6,U343-(U343*S344),U343)</f>
        <v>0.4</v>
      </c>
      <c r="V344" s="849"/>
      <c r="W344" s="842"/>
    </row>
    <row r="345" spans="1:23" x14ac:dyDescent="0.3">
      <c r="A345" s="828"/>
      <c r="B345" s="828"/>
      <c r="C345" s="832"/>
      <c r="D345" s="835"/>
      <c r="E345" s="260">
        <v>3</v>
      </c>
      <c r="F345" s="466"/>
      <c r="G345" s="364"/>
      <c r="H345" s="364"/>
      <c r="I345" s="261" t="str">
        <f t="shared" si="59"/>
        <v xml:space="preserve">  </v>
      </c>
      <c r="J345" s="367"/>
      <c r="K345" s="262" t="s">
        <v>725</v>
      </c>
      <c r="L345" s="262" t="s">
        <v>725</v>
      </c>
      <c r="M345" s="367"/>
      <c r="N345" s="262" t="s">
        <v>725</v>
      </c>
      <c r="O345" s="370"/>
      <c r="P345" s="370"/>
      <c r="Q345" s="370"/>
      <c r="R345" s="370"/>
      <c r="S345" s="262" t="str">
        <f t="shared" ref="S345:S408" si="80">+IFERROR(K345+N345,"")</f>
        <v/>
      </c>
      <c r="T345" s="262">
        <f>IF(L345='[3]11 FORMULAS'!$Q$5,T344-(T344*S345),T344)</f>
        <v>0.36</v>
      </c>
      <c r="U345" s="467">
        <f>IF(L345='[3]11 FORMULAS'!$Q$6,U344-(U344*S345),U344)</f>
        <v>0.4</v>
      </c>
      <c r="V345" s="849"/>
      <c r="W345" s="842"/>
    </row>
    <row r="346" spans="1:23" x14ac:dyDescent="0.3">
      <c r="A346" s="828"/>
      <c r="B346" s="828"/>
      <c r="C346" s="832"/>
      <c r="D346" s="835"/>
      <c r="E346" s="453">
        <v>4</v>
      </c>
      <c r="F346" s="466"/>
      <c r="G346" s="364"/>
      <c r="H346" s="364"/>
      <c r="I346" s="261" t="str">
        <f t="shared" si="59"/>
        <v xml:space="preserve">  </v>
      </c>
      <c r="J346" s="367"/>
      <c r="K346" s="262"/>
      <c r="L346" s="262"/>
      <c r="M346" s="367"/>
      <c r="N346" s="262"/>
      <c r="O346" s="370"/>
      <c r="P346" s="370"/>
      <c r="Q346" s="370"/>
      <c r="R346" s="370"/>
      <c r="S346" s="262">
        <f t="shared" si="80"/>
        <v>0</v>
      </c>
      <c r="T346" s="262">
        <f>IF(L346='[3]11 FORMULAS'!$Q$5,T345-(T345*S346),T345)</f>
        <v>0.36</v>
      </c>
      <c r="U346" s="467">
        <f>IF(L346='[3]11 FORMULAS'!$Q$6,U345-(U345*S346),U345)</f>
        <v>0.4</v>
      </c>
      <c r="V346" s="849"/>
      <c r="W346" s="842"/>
    </row>
    <row r="347" spans="1:23" x14ac:dyDescent="0.3">
      <c r="A347" s="828"/>
      <c r="B347" s="828"/>
      <c r="C347" s="832"/>
      <c r="D347" s="835"/>
      <c r="E347" s="453">
        <v>5</v>
      </c>
      <c r="F347" s="466"/>
      <c r="G347" s="364"/>
      <c r="H347" s="364"/>
      <c r="I347" s="261" t="str">
        <f t="shared" si="59"/>
        <v xml:space="preserve">  </v>
      </c>
      <c r="J347" s="367"/>
      <c r="K347" s="262"/>
      <c r="L347" s="262"/>
      <c r="M347" s="367"/>
      <c r="N347" s="262"/>
      <c r="O347" s="370"/>
      <c r="P347" s="370"/>
      <c r="Q347" s="370"/>
      <c r="R347" s="370"/>
      <c r="S347" s="262">
        <f t="shared" si="80"/>
        <v>0</v>
      </c>
      <c r="T347" s="262">
        <f>IF(L347='[3]11 FORMULAS'!$Q$5,T346-(T346*S347),T346)</f>
        <v>0.36</v>
      </c>
      <c r="U347" s="467">
        <f>IF(L347='[3]11 FORMULAS'!$Q$6,U346-(U346*S347),U346)</f>
        <v>0.4</v>
      </c>
      <c r="V347" s="849"/>
      <c r="W347" s="842"/>
    </row>
    <row r="348" spans="1:23" ht="14.4" thickBot="1" x14ac:dyDescent="0.35">
      <c r="A348" s="830"/>
      <c r="B348" s="830"/>
      <c r="C348" s="833"/>
      <c r="D348" s="836"/>
      <c r="E348" s="263">
        <v>6</v>
      </c>
      <c r="F348" s="468"/>
      <c r="G348" s="365"/>
      <c r="H348" s="365"/>
      <c r="I348" s="264" t="str">
        <f t="shared" ref="I348:I411" si="81">+CONCATENATE(F348," ",G348," ",H348)</f>
        <v xml:space="preserve">  </v>
      </c>
      <c r="J348" s="368"/>
      <c r="K348" s="265" t="s">
        <v>725</v>
      </c>
      <c r="L348" s="265" t="s">
        <v>725</v>
      </c>
      <c r="M348" s="368"/>
      <c r="N348" s="265" t="s">
        <v>725</v>
      </c>
      <c r="O348" s="371"/>
      <c r="P348" s="371"/>
      <c r="Q348" s="371"/>
      <c r="R348" s="371"/>
      <c r="S348" s="265" t="str">
        <f t="shared" si="80"/>
        <v/>
      </c>
      <c r="T348" s="265">
        <f>IF(L348='[3]11 FORMULAS'!$Q$5,T347-(T347*S348),T347)</f>
        <v>0.36</v>
      </c>
      <c r="U348" s="469">
        <f>IF(L348='[3]11 FORMULAS'!$Q$6,U347-(U347*S348),U347)</f>
        <v>0.4</v>
      </c>
      <c r="V348" s="851"/>
      <c r="W348" s="844"/>
    </row>
    <row r="349" spans="1:23" ht="134.1" customHeight="1" x14ac:dyDescent="0.3">
      <c r="A349" s="827" t="str">
        <f>'4 MAPA CALOR INHERENTE'!A64</f>
        <v>R7GIP</v>
      </c>
      <c r="B349" s="827" t="str">
        <f>'4 MAPA CALOR INHERENTE'!B64</f>
        <v>Posibilidad de afectación reputacional por sanción disciplinaria  debido a fuga/rescates o falencia en la seguridad dentro del sistema penitenciario</v>
      </c>
      <c r="C349" s="831" cm="1">
        <f t="array" ref="C349">IF(MOD(ROW()-7,6)=0, INDEX('3 PROBABIL E IMPACTO INHERENTE'!$E$7:$E$74, (ROW()-7)/6 + 1), "")</f>
        <v>0.4</v>
      </c>
      <c r="D349" s="834" cm="1">
        <f t="array" ref="D349">IF(MOD(ROW()-7,6)=0, INDEX('3 PROBABIL E IMPACTO INHERENTE'!$M$7:$M$74, (ROW()-7)/6 + 1), "")</f>
        <v>0.8</v>
      </c>
      <c r="E349" s="254">
        <v>1</v>
      </c>
      <c r="F349" s="464" t="s">
        <v>946</v>
      </c>
      <c r="G349" s="363" t="s">
        <v>809</v>
      </c>
      <c r="H349" s="363" t="s">
        <v>947</v>
      </c>
      <c r="I349" s="255" t="str">
        <f t="shared" si="81"/>
        <v>El Comandante de Compañía  verifica  ante la información que se tenga de una PPL de alto riesgo (intento de fuga o agresiones en audiencias) y ordena el refuerzo de la remisión con mayor personal de guardia lo cual quedará registrado en la Minuta del Comandante de remisiones. Para los casos en los cuales no se cuente con personal suficiente se solicitará apoyo o acompañamiento a la fuerza pública. Como evidencia quedan lo registrado en la Minuta del comandante de remisiones y en el caso del C.E.R en la Minuta de Comandante de Custodia o solicitud en comunicación oficial (Correo electrónico o Físico). El cargue de las evidencias se hará trimestralmente.</v>
      </c>
      <c r="J349" s="366" t="s">
        <v>719</v>
      </c>
      <c r="K349" s="256">
        <v>0.25</v>
      </c>
      <c r="L349" s="256" t="s">
        <v>656</v>
      </c>
      <c r="M349" s="366" t="s">
        <v>713</v>
      </c>
      <c r="N349" s="256">
        <v>0.15</v>
      </c>
      <c r="O349" s="369" t="s">
        <v>703</v>
      </c>
      <c r="P349" s="369" t="s">
        <v>724</v>
      </c>
      <c r="Q349" s="369"/>
      <c r="R349" s="369"/>
      <c r="S349" s="256">
        <f t="shared" si="80"/>
        <v>0.4</v>
      </c>
      <c r="T349" s="256">
        <f>IF(L349='[3]11 FORMULAS'!$Q$5,C349-(C349*S349),C349)</f>
        <v>0.24</v>
      </c>
      <c r="U349" s="465">
        <f>IF(L349='[3]11 FORMULAS'!$Q$6,D349-(D349*S349),D349)</f>
        <v>0.8</v>
      </c>
      <c r="V349" s="848">
        <f t="shared" ref="V349" si="82">+IF(T354="","",T354)</f>
        <v>0.24</v>
      </c>
      <c r="W349" s="841">
        <f t="shared" ref="W349" si="83">+IF(U354="","",U354)</f>
        <v>0.8</v>
      </c>
    </row>
    <row r="350" spans="1:23" x14ac:dyDescent="0.3">
      <c r="A350" s="828"/>
      <c r="B350" s="828"/>
      <c r="C350" s="832"/>
      <c r="D350" s="835"/>
      <c r="E350" s="260">
        <v>2</v>
      </c>
      <c r="F350" s="466"/>
      <c r="G350" s="364"/>
      <c r="H350" s="364"/>
      <c r="I350" s="261" t="str">
        <f t="shared" si="81"/>
        <v xml:space="preserve">  </v>
      </c>
      <c r="J350" s="367"/>
      <c r="K350" s="262" t="s">
        <v>725</v>
      </c>
      <c r="L350" s="262" t="s">
        <v>725</v>
      </c>
      <c r="M350" s="367"/>
      <c r="N350" s="262" t="s">
        <v>725</v>
      </c>
      <c r="O350" s="370"/>
      <c r="P350" s="370"/>
      <c r="Q350" s="370"/>
      <c r="R350" s="370"/>
      <c r="S350" s="262" t="str">
        <f t="shared" si="80"/>
        <v/>
      </c>
      <c r="T350" s="262">
        <f>IF(L350='[3]11 FORMULAS'!$Q$5,T349-(T349*S350),T349)</f>
        <v>0.24</v>
      </c>
      <c r="U350" s="467">
        <f>IF(L350='[3]11 FORMULAS'!$Q$6,U349-(U349*S350),U349)</f>
        <v>0.8</v>
      </c>
      <c r="V350" s="849"/>
      <c r="W350" s="842"/>
    </row>
    <row r="351" spans="1:23" x14ac:dyDescent="0.3">
      <c r="A351" s="828"/>
      <c r="B351" s="828"/>
      <c r="C351" s="832"/>
      <c r="D351" s="835"/>
      <c r="E351" s="260">
        <v>3</v>
      </c>
      <c r="F351" s="466"/>
      <c r="G351" s="364"/>
      <c r="H351" s="364"/>
      <c r="I351" s="261" t="str">
        <f t="shared" si="81"/>
        <v xml:space="preserve">  </v>
      </c>
      <c r="J351" s="367"/>
      <c r="K351" s="262" t="s">
        <v>725</v>
      </c>
      <c r="L351" s="262" t="s">
        <v>725</v>
      </c>
      <c r="M351" s="367"/>
      <c r="N351" s="262" t="s">
        <v>725</v>
      </c>
      <c r="O351" s="370"/>
      <c r="P351" s="370"/>
      <c r="Q351" s="370"/>
      <c r="R351" s="370"/>
      <c r="S351" s="262" t="str">
        <f t="shared" si="80"/>
        <v/>
      </c>
      <c r="T351" s="262">
        <f>IF(L351='[3]11 FORMULAS'!$Q$5,T350-(T350*S351),T350)</f>
        <v>0.24</v>
      </c>
      <c r="U351" s="467">
        <f>IF(L351='[3]11 FORMULAS'!$Q$6,U350-(U350*S351),U350)</f>
        <v>0.8</v>
      </c>
      <c r="V351" s="849"/>
      <c r="W351" s="842"/>
    </row>
    <row r="352" spans="1:23" x14ac:dyDescent="0.3">
      <c r="A352" s="828"/>
      <c r="B352" s="828"/>
      <c r="C352" s="832"/>
      <c r="D352" s="835"/>
      <c r="E352" s="453">
        <v>4</v>
      </c>
      <c r="F352" s="466"/>
      <c r="G352" s="364"/>
      <c r="H352" s="364"/>
      <c r="I352" s="261" t="str">
        <f t="shared" si="81"/>
        <v xml:space="preserve">  </v>
      </c>
      <c r="J352" s="367"/>
      <c r="K352" s="262"/>
      <c r="L352" s="262"/>
      <c r="M352" s="367"/>
      <c r="N352" s="262"/>
      <c r="O352" s="370"/>
      <c r="P352" s="370"/>
      <c r="Q352" s="370"/>
      <c r="R352" s="370"/>
      <c r="S352" s="262">
        <f t="shared" si="80"/>
        <v>0</v>
      </c>
      <c r="T352" s="262">
        <f>IF(L352='[3]11 FORMULAS'!$Q$5,T351-(T351*S352),T351)</f>
        <v>0.24</v>
      </c>
      <c r="U352" s="467">
        <f>IF(L352='[3]11 FORMULAS'!$Q$6,U351-(U351*S352),U351)</f>
        <v>0.8</v>
      </c>
      <c r="V352" s="849"/>
      <c r="W352" s="842"/>
    </row>
    <row r="353" spans="1:23" x14ac:dyDescent="0.3">
      <c r="A353" s="828"/>
      <c r="B353" s="828"/>
      <c r="C353" s="832"/>
      <c r="D353" s="835"/>
      <c r="E353" s="453">
        <v>5</v>
      </c>
      <c r="F353" s="466"/>
      <c r="G353" s="364"/>
      <c r="H353" s="364"/>
      <c r="I353" s="261" t="str">
        <f t="shared" si="81"/>
        <v xml:space="preserve">  </v>
      </c>
      <c r="J353" s="367"/>
      <c r="K353" s="262"/>
      <c r="L353" s="262"/>
      <c r="M353" s="367"/>
      <c r="N353" s="262"/>
      <c r="O353" s="370"/>
      <c r="P353" s="370"/>
      <c r="Q353" s="370"/>
      <c r="R353" s="370"/>
      <c r="S353" s="262">
        <f t="shared" si="80"/>
        <v>0</v>
      </c>
      <c r="T353" s="262">
        <f>IF(L353='[3]11 FORMULAS'!$Q$5,T352-(T352*S353),T352)</f>
        <v>0.24</v>
      </c>
      <c r="U353" s="467">
        <f>IF(L353='[3]11 FORMULAS'!$Q$6,U352-(U352*S353),U352)</f>
        <v>0.8</v>
      </c>
      <c r="V353" s="849"/>
      <c r="W353" s="842"/>
    </row>
    <row r="354" spans="1:23" ht="14.4" thickBot="1" x14ac:dyDescent="0.35">
      <c r="A354" s="830"/>
      <c r="B354" s="830"/>
      <c r="C354" s="833"/>
      <c r="D354" s="836"/>
      <c r="E354" s="263">
        <v>6</v>
      </c>
      <c r="F354" s="468"/>
      <c r="G354" s="365"/>
      <c r="H354" s="365"/>
      <c r="I354" s="264" t="str">
        <f t="shared" si="81"/>
        <v xml:space="preserve">  </v>
      </c>
      <c r="J354" s="368"/>
      <c r="K354" s="265" t="s">
        <v>725</v>
      </c>
      <c r="L354" s="265" t="s">
        <v>725</v>
      </c>
      <c r="M354" s="368"/>
      <c r="N354" s="265" t="s">
        <v>725</v>
      </c>
      <c r="O354" s="371"/>
      <c r="P354" s="371"/>
      <c r="Q354" s="371"/>
      <c r="R354" s="371"/>
      <c r="S354" s="265" t="str">
        <f t="shared" si="80"/>
        <v/>
      </c>
      <c r="T354" s="265">
        <f>IF(L354='[3]11 FORMULAS'!$Q$5,T353-(T353*S354),T353)</f>
        <v>0.24</v>
      </c>
      <c r="U354" s="469">
        <f>IF(L354='[3]11 FORMULAS'!$Q$6,U353-(U353*S354),U353)</f>
        <v>0.8</v>
      </c>
      <c r="V354" s="851"/>
      <c r="W354" s="844"/>
    </row>
    <row r="355" spans="1:23" ht="110.4" x14ac:dyDescent="0.3">
      <c r="A355" s="827" t="str">
        <f>'4 MAPA CALOR INHERENTE'!A65</f>
        <v>R8GIP</v>
      </c>
      <c r="B355" s="827" t="str">
        <f>'4 MAPA CALOR INHERENTE'!B65</f>
        <v>Posibilidad de afectación reputacional por requerimientos de entes de control debido a la pérdida de la confidencialidad de la información</v>
      </c>
      <c r="C355" s="831" cm="1">
        <f t="array" ref="C355">IF(MOD(ROW()-7,6)=0, INDEX('3 PROBABIL E IMPACTO INHERENTE'!$E$7:$E$74, (ROW()-7)/6 + 1), "")</f>
        <v>0.6</v>
      </c>
      <c r="D355" s="834" cm="1">
        <f t="array" ref="D355">IF(MOD(ROW()-7,6)=0, INDEX('3 PROBABIL E IMPACTO INHERENTE'!$M$7:$M$74, (ROW()-7)/6 + 1), "")</f>
        <v>0.8</v>
      </c>
      <c r="E355" s="254">
        <v>1</v>
      </c>
      <c r="F355" s="464" t="s">
        <v>948</v>
      </c>
      <c r="G355" s="363" t="s">
        <v>949</v>
      </c>
      <c r="H355" s="363" t="s">
        <v>950</v>
      </c>
      <c r="I355" s="255" t="str">
        <f t="shared" si="81"/>
        <v>El funcionario de Planta asignado al área de Archivo  concede acceso  a las hojas de vida de las PPL únicamente al personal autorizado mediante el formato de préstamo de documentos. Para los casos en los cuales el personal no autorizado requiera información se tramitará mediante autorización de la Dirección de la Cárcel Distrital o Dirección CER o en compañía del Profesional Especializado de jurídica. El reporte queda en los formatos de préstamo documental. El cargue de las evidencias se hará trimestralmente.</v>
      </c>
      <c r="J355" s="366" t="s">
        <v>719</v>
      </c>
      <c r="K355" s="256">
        <v>0.25</v>
      </c>
      <c r="L355" s="256" t="s">
        <v>656</v>
      </c>
      <c r="M355" s="366" t="s">
        <v>713</v>
      </c>
      <c r="N355" s="256">
        <v>0.15</v>
      </c>
      <c r="O355" s="369" t="s">
        <v>703</v>
      </c>
      <c r="P355" s="369" t="s">
        <v>724</v>
      </c>
      <c r="Q355" s="369"/>
      <c r="R355" s="369"/>
      <c r="S355" s="256">
        <f t="shared" si="80"/>
        <v>0.4</v>
      </c>
      <c r="T355" s="256">
        <f>IF(L355='[3]11 FORMULAS'!$Q$5,C355-(C355*S355),C355)</f>
        <v>0.36</v>
      </c>
      <c r="U355" s="465">
        <f>IF(L355='[3]11 FORMULAS'!$Q$6,D355-(D355*S355),D355)</f>
        <v>0.8</v>
      </c>
      <c r="V355" s="848">
        <f t="shared" ref="V355" si="84">+IF(T360="","",T360)</f>
        <v>0.36</v>
      </c>
      <c r="W355" s="841">
        <f t="shared" ref="W355" si="85">+IF(U360="","",U360)</f>
        <v>0.8</v>
      </c>
    </row>
    <row r="356" spans="1:23" x14ac:dyDescent="0.3">
      <c r="A356" s="828"/>
      <c r="B356" s="828"/>
      <c r="C356" s="832"/>
      <c r="D356" s="835"/>
      <c r="E356" s="260">
        <v>2</v>
      </c>
      <c r="F356" s="466"/>
      <c r="G356" s="364"/>
      <c r="H356" s="364"/>
      <c r="I356" s="261" t="str">
        <f t="shared" si="81"/>
        <v xml:space="preserve">  </v>
      </c>
      <c r="J356" s="367"/>
      <c r="K356" s="262" t="s">
        <v>725</v>
      </c>
      <c r="L356" s="262" t="s">
        <v>725</v>
      </c>
      <c r="M356" s="367"/>
      <c r="N356" s="262" t="s">
        <v>725</v>
      </c>
      <c r="O356" s="370"/>
      <c r="P356" s="370"/>
      <c r="Q356" s="370"/>
      <c r="R356" s="370"/>
      <c r="S356" s="262" t="str">
        <f t="shared" si="80"/>
        <v/>
      </c>
      <c r="T356" s="262">
        <f>IF(L356='[3]11 FORMULAS'!$Q$5,T355-(T355*S356),T355)</f>
        <v>0.36</v>
      </c>
      <c r="U356" s="467">
        <f>IF(L356='[3]11 FORMULAS'!$Q$6,U355-(U355*S356),U355)</f>
        <v>0.8</v>
      </c>
      <c r="V356" s="849"/>
      <c r="W356" s="842"/>
    </row>
    <row r="357" spans="1:23" x14ac:dyDescent="0.3">
      <c r="A357" s="828"/>
      <c r="B357" s="828"/>
      <c r="C357" s="832"/>
      <c r="D357" s="835"/>
      <c r="E357" s="260">
        <v>3</v>
      </c>
      <c r="F357" s="466"/>
      <c r="G357" s="364"/>
      <c r="H357" s="364"/>
      <c r="I357" s="261" t="str">
        <f t="shared" si="81"/>
        <v xml:space="preserve">  </v>
      </c>
      <c r="J357" s="367"/>
      <c r="K357" s="262" t="s">
        <v>725</v>
      </c>
      <c r="L357" s="262" t="s">
        <v>725</v>
      </c>
      <c r="M357" s="367"/>
      <c r="N357" s="262" t="s">
        <v>725</v>
      </c>
      <c r="O357" s="370"/>
      <c r="P357" s="370"/>
      <c r="Q357" s="370"/>
      <c r="R357" s="370"/>
      <c r="S357" s="262" t="str">
        <f t="shared" si="80"/>
        <v/>
      </c>
      <c r="T357" s="262">
        <f>IF(L357='[3]11 FORMULAS'!$Q$5,T356-(T356*S357),T356)</f>
        <v>0.36</v>
      </c>
      <c r="U357" s="467">
        <f>IF(L357='[3]11 FORMULAS'!$Q$6,U356-(U356*S357),U356)</f>
        <v>0.8</v>
      </c>
      <c r="V357" s="849"/>
      <c r="W357" s="842"/>
    </row>
    <row r="358" spans="1:23" x14ac:dyDescent="0.3">
      <c r="A358" s="828"/>
      <c r="B358" s="828"/>
      <c r="C358" s="832"/>
      <c r="D358" s="835"/>
      <c r="E358" s="453">
        <v>4</v>
      </c>
      <c r="F358" s="466"/>
      <c r="G358" s="364"/>
      <c r="H358" s="364"/>
      <c r="I358" s="261" t="str">
        <f t="shared" si="81"/>
        <v xml:space="preserve">  </v>
      </c>
      <c r="J358" s="367"/>
      <c r="K358" s="262"/>
      <c r="L358" s="262"/>
      <c r="M358" s="367"/>
      <c r="N358" s="262"/>
      <c r="O358" s="370"/>
      <c r="P358" s="370"/>
      <c r="Q358" s="370"/>
      <c r="R358" s="370"/>
      <c r="S358" s="262">
        <f t="shared" si="80"/>
        <v>0</v>
      </c>
      <c r="T358" s="262">
        <f>IF(L358='[3]11 FORMULAS'!$Q$5,T357-(T357*S358),T357)</f>
        <v>0.36</v>
      </c>
      <c r="U358" s="467">
        <f>IF(L358='[3]11 FORMULAS'!$Q$6,U357-(U357*S358),U357)</f>
        <v>0.8</v>
      </c>
      <c r="V358" s="849"/>
      <c r="W358" s="842"/>
    </row>
    <row r="359" spans="1:23" ht="14.25" customHeight="1" x14ac:dyDescent="0.3">
      <c r="A359" s="828"/>
      <c r="B359" s="828"/>
      <c r="C359" s="832"/>
      <c r="D359" s="835"/>
      <c r="E359" s="453">
        <v>5</v>
      </c>
      <c r="F359" s="466"/>
      <c r="G359" s="364"/>
      <c r="H359" s="364"/>
      <c r="I359" s="261" t="str">
        <f t="shared" si="81"/>
        <v xml:space="preserve">  </v>
      </c>
      <c r="J359" s="367"/>
      <c r="K359" s="262"/>
      <c r="L359" s="262"/>
      <c r="M359" s="367"/>
      <c r="N359" s="262"/>
      <c r="O359" s="370"/>
      <c r="P359" s="370"/>
      <c r="Q359" s="370"/>
      <c r="R359" s="370"/>
      <c r="S359" s="262">
        <f t="shared" si="80"/>
        <v>0</v>
      </c>
      <c r="T359" s="262">
        <f>IF(L359='[3]11 FORMULAS'!$Q$5,T358-(T358*S359),T358)</f>
        <v>0.36</v>
      </c>
      <c r="U359" s="467">
        <f>IF(L359='[3]11 FORMULAS'!$Q$6,U358-(U358*S359),U358)</f>
        <v>0.8</v>
      </c>
      <c r="V359" s="849"/>
      <c r="W359" s="842"/>
    </row>
    <row r="360" spans="1:23" ht="14.4" thickBot="1" x14ac:dyDescent="0.35">
      <c r="A360" s="830"/>
      <c r="B360" s="830"/>
      <c r="C360" s="833"/>
      <c r="D360" s="836"/>
      <c r="E360" s="263">
        <v>6</v>
      </c>
      <c r="F360" s="468"/>
      <c r="G360" s="365"/>
      <c r="H360" s="365"/>
      <c r="I360" s="264" t="str">
        <f t="shared" si="81"/>
        <v xml:space="preserve">  </v>
      </c>
      <c r="J360" s="368"/>
      <c r="K360" s="265" t="s">
        <v>725</v>
      </c>
      <c r="L360" s="265" t="s">
        <v>725</v>
      </c>
      <c r="M360" s="368"/>
      <c r="N360" s="265" t="s">
        <v>725</v>
      </c>
      <c r="O360" s="371"/>
      <c r="P360" s="371"/>
      <c r="Q360" s="371"/>
      <c r="R360" s="371"/>
      <c r="S360" s="265" t="str">
        <f t="shared" si="80"/>
        <v/>
      </c>
      <c r="T360" s="265">
        <f>IF(L360='[3]11 FORMULAS'!$Q$5,T359-(T359*S360),T359)</f>
        <v>0.36</v>
      </c>
      <c r="U360" s="469">
        <f>IF(L360='[3]11 FORMULAS'!$Q$6,U359-(U359*S360),U359)</f>
        <v>0.8</v>
      </c>
      <c r="V360" s="851"/>
      <c r="W360" s="844"/>
    </row>
    <row r="361" spans="1:23" ht="124.2" x14ac:dyDescent="0.3">
      <c r="A361" s="827" t="str">
        <f>'4 MAPA CALOR INHERENTE'!A66</f>
        <v>R9GIP</v>
      </c>
      <c r="B361" s="827" t="str">
        <f>'4 MAPA CALOR INHERENTE'!B66</f>
        <v xml:space="preserve">Posibilidad de afectación reputacional por requerimientos de entes de control y autoridades judiciales debido al vencimiento de trámites Jurídicos. </v>
      </c>
      <c r="C361" s="831" cm="1">
        <f t="array" ref="C361">IF(MOD(ROW()-7,6)=0, INDEX('3 PROBABIL E IMPACTO INHERENTE'!$E$7:$E$74, (ROW()-7)/6 + 1), "")</f>
        <v>0.6</v>
      </c>
      <c r="D361" s="834" cm="1">
        <f t="array" ref="D361">IF(MOD(ROW()-7,6)=0, INDEX('3 PROBABIL E IMPACTO INHERENTE'!$M$7:$M$74, (ROW()-7)/6 + 1), "")</f>
        <v>0.8</v>
      </c>
      <c r="E361" s="254">
        <v>1</v>
      </c>
      <c r="F361" s="464" t="s">
        <v>951</v>
      </c>
      <c r="G361" s="363" t="s">
        <v>952</v>
      </c>
      <c r="H361" s="363" t="s">
        <v>953</v>
      </c>
      <c r="I361" s="255" t="str">
        <f t="shared" si="81"/>
        <v>El Profesional Especializado de trámite jurídico encargado de la asignación de radicados  direcciona  diariamente mediante el Aplicativo de Gestión documental a la oficina y/o profesional correspondiente del trámite de la respuesta de acuerdo con el procedimiento establecido.
Para los casos en los cuales el Profesional Especializado no se encuentre presente el direccionamiento será efectuado por el auxiliar encargado. La evidencia de la asignación queda reportada el aplicativo de Gestión Documental. El cargue de las evidencias se hará trimestralmente.</v>
      </c>
      <c r="J361" s="366" t="s">
        <v>719</v>
      </c>
      <c r="K361" s="256">
        <v>0.25</v>
      </c>
      <c r="L361" s="256" t="s">
        <v>656</v>
      </c>
      <c r="M361" s="366" t="s">
        <v>713</v>
      </c>
      <c r="N361" s="256">
        <v>0.15</v>
      </c>
      <c r="O361" s="369" t="s">
        <v>703</v>
      </c>
      <c r="P361" s="369" t="s">
        <v>778</v>
      </c>
      <c r="Q361" s="369"/>
      <c r="R361" s="369"/>
      <c r="S361" s="256">
        <f t="shared" si="80"/>
        <v>0.4</v>
      </c>
      <c r="T361" s="256">
        <f>IF(L361='[3]11 FORMULAS'!$Q$5,C361-(C361*S361),C361)</f>
        <v>0.36</v>
      </c>
      <c r="U361" s="465">
        <f>IF(L361='[3]11 FORMULAS'!$Q$6,D361-(D361*S361),D361)</f>
        <v>0.8</v>
      </c>
      <c r="V361" s="848">
        <f t="shared" ref="V361" si="86">+IF(T366="","",T366)</f>
        <v>0.36</v>
      </c>
      <c r="W361" s="841">
        <f t="shared" ref="W361" si="87">+IF(U366="","",U366)</f>
        <v>0.8</v>
      </c>
    </row>
    <row r="362" spans="1:23" x14ac:dyDescent="0.3">
      <c r="A362" s="828"/>
      <c r="B362" s="828"/>
      <c r="C362" s="832"/>
      <c r="D362" s="835"/>
      <c r="E362" s="260">
        <v>2</v>
      </c>
      <c r="F362" s="466"/>
      <c r="G362" s="364"/>
      <c r="H362" s="364"/>
      <c r="I362" s="261" t="str">
        <f t="shared" si="81"/>
        <v xml:space="preserve">  </v>
      </c>
      <c r="J362" s="367"/>
      <c r="K362" s="262" t="s">
        <v>725</v>
      </c>
      <c r="L362" s="262" t="s">
        <v>725</v>
      </c>
      <c r="M362" s="367"/>
      <c r="N362" s="262" t="s">
        <v>725</v>
      </c>
      <c r="O362" s="370"/>
      <c r="P362" s="370"/>
      <c r="Q362" s="370"/>
      <c r="R362" s="370"/>
      <c r="S362" s="262" t="str">
        <f t="shared" si="80"/>
        <v/>
      </c>
      <c r="T362" s="262">
        <f>IF(L362='[3]11 FORMULAS'!$Q$5,T361-(T361*S362),T361)</f>
        <v>0.36</v>
      </c>
      <c r="U362" s="467">
        <f>IF(L362='[3]11 FORMULAS'!$Q$6,U361-(U361*S362),U361)</f>
        <v>0.8</v>
      </c>
      <c r="V362" s="849"/>
      <c r="W362" s="842"/>
    </row>
    <row r="363" spans="1:23" x14ac:dyDescent="0.3">
      <c r="A363" s="828"/>
      <c r="B363" s="828"/>
      <c r="C363" s="832"/>
      <c r="D363" s="835"/>
      <c r="E363" s="260">
        <v>3</v>
      </c>
      <c r="F363" s="466"/>
      <c r="G363" s="364"/>
      <c r="H363" s="364"/>
      <c r="I363" s="261" t="str">
        <f t="shared" si="81"/>
        <v xml:space="preserve">  </v>
      </c>
      <c r="J363" s="367"/>
      <c r="K363" s="262" t="s">
        <v>725</v>
      </c>
      <c r="L363" s="262" t="s">
        <v>725</v>
      </c>
      <c r="M363" s="367"/>
      <c r="N363" s="262" t="s">
        <v>725</v>
      </c>
      <c r="O363" s="370"/>
      <c r="P363" s="370"/>
      <c r="Q363" s="370"/>
      <c r="R363" s="370"/>
      <c r="S363" s="262" t="str">
        <f t="shared" si="80"/>
        <v/>
      </c>
      <c r="T363" s="262">
        <f>IF(L363='[3]11 FORMULAS'!$Q$5,T362-(T362*S363),T362)</f>
        <v>0.36</v>
      </c>
      <c r="U363" s="467">
        <f>IF(L363='[3]11 FORMULAS'!$Q$6,U362-(U362*S363),U362)</f>
        <v>0.8</v>
      </c>
      <c r="V363" s="849"/>
      <c r="W363" s="842"/>
    </row>
    <row r="364" spans="1:23" x14ac:dyDescent="0.3">
      <c r="A364" s="828"/>
      <c r="B364" s="828"/>
      <c r="C364" s="832"/>
      <c r="D364" s="835"/>
      <c r="E364" s="453">
        <v>4</v>
      </c>
      <c r="F364" s="466"/>
      <c r="G364" s="364"/>
      <c r="H364" s="364"/>
      <c r="I364" s="261" t="str">
        <f t="shared" si="81"/>
        <v xml:space="preserve">  </v>
      </c>
      <c r="J364" s="367"/>
      <c r="K364" s="262"/>
      <c r="L364" s="262"/>
      <c r="M364" s="367"/>
      <c r="N364" s="262"/>
      <c r="O364" s="370"/>
      <c r="P364" s="370"/>
      <c r="Q364" s="370"/>
      <c r="R364" s="370"/>
      <c r="S364" s="262">
        <f t="shared" si="80"/>
        <v>0</v>
      </c>
      <c r="T364" s="262">
        <f>IF(L364='[3]11 FORMULAS'!$Q$5,T363-(T363*S364),T363)</f>
        <v>0.36</v>
      </c>
      <c r="U364" s="467">
        <f>IF(L364='[3]11 FORMULAS'!$Q$6,U363-(U363*S364),U363)</f>
        <v>0.8</v>
      </c>
      <c r="V364" s="849"/>
      <c r="W364" s="842"/>
    </row>
    <row r="365" spans="1:23" x14ac:dyDescent="0.3">
      <c r="A365" s="828"/>
      <c r="B365" s="828"/>
      <c r="C365" s="832"/>
      <c r="D365" s="835"/>
      <c r="E365" s="453">
        <v>5</v>
      </c>
      <c r="F365" s="466"/>
      <c r="G365" s="364"/>
      <c r="H365" s="364"/>
      <c r="I365" s="261" t="str">
        <f t="shared" si="81"/>
        <v xml:space="preserve">  </v>
      </c>
      <c r="J365" s="367"/>
      <c r="K365" s="262"/>
      <c r="L365" s="262"/>
      <c r="M365" s="367"/>
      <c r="N365" s="262"/>
      <c r="O365" s="370"/>
      <c r="P365" s="370"/>
      <c r="Q365" s="370"/>
      <c r="R365" s="370"/>
      <c r="S365" s="262">
        <f t="shared" si="80"/>
        <v>0</v>
      </c>
      <c r="T365" s="262">
        <f>IF(L365='[3]11 FORMULAS'!$Q$5,T364-(T364*S365),T364)</f>
        <v>0.36</v>
      </c>
      <c r="U365" s="467">
        <f>IF(L365='[3]11 FORMULAS'!$Q$6,U364-(U364*S365),U364)</f>
        <v>0.8</v>
      </c>
      <c r="V365" s="849"/>
      <c r="W365" s="842"/>
    </row>
    <row r="366" spans="1:23" ht="14.4" thickBot="1" x14ac:dyDescent="0.35">
      <c r="A366" s="830"/>
      <c r="B366" s="830"/>
      <c r="C366" s="833"/>
      <c r="D366" s="836"/>
      <c r="E366" s="263">
        <v>6</v>
      </c>
      <c r="F366" s="468"/>
      <c r="G366" s="365"/>
      <c r="H366" s="365"/>
      <c r="I366" s="264" t="str">
        <f t="shared" si="81"/>
        <v xml:space="preserve">  </v>
      </c>
      <c r="J366" s="368"/>
      <c r="K366" s="265" t="s">
        <v>725</v>
      </c>
      <c r="L366" s="265" t="s">
        <v>725</v>
      </c>
      <c r="M366" s="368"/>
      <c r="N366" s="265" t="s">
        <v>725</v>
      </c>
      <c r="O366" s="371"/>
      <c r="P366" s="371"/>
      <c r="Q366" s="371"/>
      <c r="R366" s="371"/>
      <c r="S366" s="265" t="str">
        <f t="shared" si="80"/>
        <v/>
      </c>
      <c r="T366" s="265">
        <f>IF(L366='[3]11 FORMULAS'!$Q$5,T365-(T365*S366),T365)</f>
        <v>0.36</v>
      </c>
      <c r="U366" s="469">
        <f>IF(L366='[3]11 FORMULAS'!$Q$6,U365-(U365*S366),U365)</f>
        <v>0.8</v>
      </c>
      <c r="V366" s="851"/>
      <c r="W366" s="844"/>
    </row>
    <row r="367" spans="1:23" ht="14.25" customHeight="1" x14ac:dyDescent="0.3">
      <c r="A367" s="827" t="str">
        <f>'4 MAPA CALOR INHERENTE'!A67</f>
        <v>R10GIP</v>
      </c>
      <c r="B367" s="827" t="str">
        <f>'4 MAPA CALOR INHERENTE'!B67</f>
        <v xml:space="preserve">Posibilidad de afectación reputacional por requerimientos de entes de control y autoridades judiciales debido a la prescripción de trámites Jurídicos. </v>
      </c>
      <c r="C367" s="831" cm="1">
        <f t="array" ref="C367">IF(MOD(ROW()-7,6)=0, INDEX('3 PROBABIL E IMPACTO INHERENTE'!$E$7:$E$74, (ROW()-7)/6 + 1), "")</f>
        <v>0.6</v>
      </c>
      <c r="D367" s="834" cm="1">
        <f t="array" ref="D367">IF(MOD(ROW()-7,6)=0, INDEX('3 PROBABIL E IMPACTO INHERENTE'!$M$7:$M$74, (ROW()-7)/6 + 1), "")</f>
        <v>0.8</v>
      </c>
      <c r="E367" s="254">
        <v>1</v>
      </c>
      <c r="F367" s="464" t="s">
        <v>954</v>
      </c>
      <c r="G367" s="363" t="s">
        <v>955</v>
      </c>
      <c r="H367" s="363" t="s">
        <v>956</v>
      </c>
      <c r="I367" s="255" t="str">
        <f t="shared" si="81"/>
        <v>El Profesional Universitario  notifica  cada vez que sea necesario, a la Persona Privada de la Libertad del auto de apertura de investigación disciplinaria, actividad que se realizará cuando sea procedente iniciar la investigación disciplinaria dejando firma y huella del notificado en el formato "Acta de notificación" F-GIP-1282. Para los casos en los cuales la PPL fue trasladada y no se reciba respuesta del oficio comisorio de parte del establecimiento carcelario o penitenciario, se procede con la reiteración de la solicitud. Como soporte quedaran el "Auto Apertura Investigación Disciplinaria" F-GIP-1278 y la "Acta de notificación" F-GIP-1282, documentos que se anexarán al expediente disciplinario el cual una vez termine reposará en hojas de vida. El cargue de las evidencias se hará trimestralmente.</v>
      </c>
      <c r="J367" s="366" t="s">
        <v>719</v>
      </c>
      <c r="K367" s="256">
        <v>0.25</v>
      </c>
      <c r="L367" s="256" t="s">
        <v>656</v>
      </c>
      <c r="M367" s="366" t="s">
        <v>713</v>
      </c>
      <c r="N367" s="256">
        <v>0.15</v>
      </c>
      <c r="O367" s="369" t="s">
        <v>703</v>
      </c>
      <c r="P367" s="369" t="s">
        <v>724</v>
      </c>
      <c r="Q367" s="369"/>
      <c r="R367" s="369"/>
      <c r="S367" s="256">
        <f t="shared" si="80"/>
        <v>0.4</v>
      </c>
      <c r="T367" s="256">
        <f>IF(L367='[3]11 FORMULAS'!$Q$5,C367-(C367*S367),C367)</f>
        <v>0.36</v>
      </c>
      <c r="U367" s="465">
        <f>IF(L367='[3]11 FORMULAS'!$Q$6,D367-(D367*S367),D367)</f>
        <v>0.8</v>
      </c>
      <c r="V367" s="848">
        <f t="shared" ref="V367" si="88">+IF(T372="","",T372)</f>
        <v>0.36</v>
      </c>
      <c r="W367" s="841">
        <f t="shared" ref="W367" si="89">+IF(U372="","",U372)</f>
        <v>0.8</v>
      </c>
    </row>
    <row r="368" spans="1:23" x14ac:dyDescent="0.3">
      <c r="A368" s="828"/>
      <c r="B368" s="828"/>
      <c r="C368" s="832"/>
      <c r="D368" s="835"/>
      <c r="E368" s="260">
        <v>2</v>
      </c>
      <c r="F368" s="466"/>
      <c r="G368" s="364"/>
      <c r="H368" s="364"/>
      <c r="I368" s="261" t="str">
        <f t="shared" si="81"/>
        <v xml:space="preserve">  </v>
      </c>
      <c r="J368" s="367"/>
      <c r="K368" s="262" t="s">
        <v>725</v>
      </c>
      <c r="L368" s="262" t="s">
        <v>725</v>
      </c>
      <c r="M368" s="367"/>
      <c r="N368" s="262" t="s">
        <v>725</v>
      </c>
      <c r="O368" s="370"/>
      <c r="P368" s="370"/>
      <c r="Q368" s="370"/>
      <c r="R368" s="370"/>
      <c r="S368" s="262" t="str">
        <f t="shared" si="80"/>
        <v/>
      </c>
      <c r="T368" s="262">
        <f>IF(L368='[3]11 FORMULAS'!$Q$5,T367-(T367*S368),T367)</f>
        <v>0.36</v>
      </c>
      <c r="U368" s="467">
        <f>IF(L368='[3]11 FORMULAS'!$Q$6,U367-(U367*S368),U367)</f>
        <v>0.8</v>
      </c>
      <c r="V368" s="849"/>
      <c r="W368" s="842"/>
    </row>
    <row r="369" spans="1:23" x14ac:dyDescent="0.3">
      <c r="A369" s="828"/>
      <c r="B369" s="828"/>
      <c r="C369" s="832"/>
      <c r="D369" s="835"/>
      <c r="E369" s="260">
        <v>3</v>
      </c>
      <c r="F369" s="466"/>
      <c r="G369" s="364"/>
      <c r="H369" s="364"/>
      <c r="I369" s="261" t="str">
        <f t="shared" si="81"/>
        <v xml:space="preserve">  </v>
      </c>
      <c r="J369" s="367"/>
      <c r="K369" s="262" t="s">
        <v>725</v>
      </c>
      <c r="L369" s="262" t="s">
        <v>725</v>
      </c>
      <c r="M369" s="367"/>
      <c r="N369" s="262" t="s">
        <v>725</v>
      </c>
      <c r="O369" s="370"/>
      <c r="P369" s="370"/>
      <c r="Q369" s="370"/>
      <c r="R369" s="370"/>
      <c r="S369" s="262" t="str">
        <f t="shared" si="80"/>
        <v/>
      </c>
      <c r="T369" s="262">
        <f>IF(L369='[3]11 FORMULAS'!$Q$5,T368-(T368*S369),T368)</f>
        <v>0.36</v>
      </c>
      <c r="U369" s="467">
        <f>IF(L369='[3]11 FORMULAS'!$Q$6,U368-(U368*S369),U368)</f>
        <v>0.8</v>
      </c>
      <c r="V369" s="849"/>
      <c r="W369" s="842"/>
    </row>
    <row r="370" spans="1:23" x14ac:dyDescent="0.3">
      <c r="A370" s="828"/>
      <c r="B370" s="828"/>
      <c r="C370" s="832"/>
      <c r="D370" s="835"/>
      <c r="E370" s="453">
        <v>4</v>
      </c>
      <c r="F370" s="466"/>
      <c r="G370" s="364"/>
      <c r="H370" s="364"/>
      <c r="I370" s="261" t="str">
        <f t="shared" si="81"/>
        <v xml:space="preserve">  </v>
      </c>
      <c r="J370" s="367"/>
      <c r="K370" s="262"/>
      <c r="L370" s="262"/>
      <c r="M370" s="367"/>
      <c r="N370" s="262"/>
      <c r="O370" s="370"/>
      <c r="P370" s="370"/>
      <c r="Q370" s="370"/>
      <c r="R370" s="370"/>
      <c r="S370" s="262">
        <f t="shared" si="80"/>
        <v>0</v>
      </c>
      <c r="T370" s="262">
        <f>IF(L370='[3]11 FORMULAS'!$Q$5,T369-(T369*S370),T369)</f>
        <v>0.36</v>
      </c>
      <c r="U370" s="467">
        <f>IF(L370='[3]11 FORMULAS'!$Q$6,U369-(U369*S370),U369)</f>
        <v>0.8</v>
      </c>
      <c r="V370" s="849"/>
      <c r="W370" s="842"/>
    </row>
    <row r="371" spans="1:23" x14ac:dyDescent="0.3">
      <c r="A371" s="828"/>
      <c r="B371" s="828"/>
      <c r="C371" s="832"/>
      <c r="D371" s="835"/>
      <c r="E371" s="453">
        <v>5</v>
      </c>
      <c r="F371" s="466"/>
      <c r="G371" s="364"/>
      <c r="H371" s="364"/>
      <c r="I371" s="261" t="str">
        <f t="shared" si="81"/>
        <v xml:space="preserve">  </v>
      </c>
      <c r="J371" s="367"/>
      <c r="K371" s="262"/>
      <c r="L371" s="262"/>
      <c r="M371" s="367"/>
      <c r="N371" s="262"/>
      <c r="O371" s="370"/>
      <c r="P371" s="370"/>
      <c r="Q371" s="370"/>
      <c r="R371" s="370"/>
      <c r="S371" s="262">
        <f t="shared" si="80"/>
        <v>0</v>
      </c>
      <c r="T371" s="262">
        <f>IF(L371='[3]11 FORMULAS'!$Q$5,T370-(T370*S371),T370)</f>
        <v>0.36</v>
      </c>
      <c r="U371" s="467">
        <f>IF(L371='[3]11 FORMULAS'!$Q$6,U370-(U370*S371),U370)</f>
        <v>0.8</v>
      </c>
      <c r="V371" s="849"/>
      <c r="W371" s="842"/>
    </row>
    <row r="372" spans="1:23" ht="14.4" thickBot="1" x14ac:dyDescent="0.35">
      <c r="A372" s="830"/>
      <c r="B372" s="830"/>
      <c r="C372" s="833"/>
      <c r="D372" s="836"/>
      <c r="E372" s="263">
        <v>6</v>
      </c>
      <c r="F372" s="468"/>
      <c r="G372" s="365"/>
      <c r="H372" s="365"/>
      <c r="I372" s="264" t="str">
        <f t="shared" si="81"/>
        <v xml:space="preserve">  </v>
      </c>
      <c r="J372" s="368"/>
      <c r="K372" s="265" t="s">
        <v>725</v>
      </c>
      <c r="L372" s="265" t="s">
        <v>725</v>
      </c>
      <c r="M372" s="368"/>
      <c r="N372" s="265" t="s">
        <v>725</v>
      </c>
      <c r="O372" s="371"/>
      <c r="P372" s="371"/>
      <c r="Q372" s="371"/>
      <c r="R372" s="371"/>
      <c r="S372" s="265" t="str">
        <f t="shared" si="80"/>
        <v/>
      </c>
      <c r="T372" s="265">
        <f>IF(L372='[3]11 FORMULAS'!$Q$5,T371-(T371*S372),T371)</f>
        <v>0.36</v>
      </c>
      <c r="U372" s="469">
        <f>IF(L372='[3]11 FORMULAS'!$Q$6,U371-(U371*S372),U371)</f>
        <v>0.8</v>
      </c>
      <c r="V372" s="851"/>
      <c r="W372" s="844"/>
    </row>
    <row r="373" spans="1:23" ht="124.2" x14ac:dyDescent="0.3">
      <c r="A373" s="827" t="str">
        <f>'4 MAPA CALOR INHERENTE'!A68</f>
        <v>R11GIP</v>
      </c>
      <c r="B373" s="827" t="str">
        <f>'4 MAPA CALOR INHERENTE'!B68</f>
        <v>Posibilidad de afectación reputacional por requerimientos de entes de control y autoridades judiciales  debido a permitir la prolongación Ilícita de la libertad</v>
      </c>
      <c r="C373" s="831" cm="1">
        <f t="array" ref="C373">IF(MOD(ROW()-7,6)=0, INDEX('3 PROBABIL E IMPACTO INHERENTE'!$E$7:$E$74, (ROW()-7)/6 + 1), "")</f>
        <v>0.6</v>
      </c>
      <c r="D373" s="834" cm="1">
        <f t="array" ref="D373">IF(MOD(ROW()-7,6)=0, INDEX('3 PROBABIL E IMPACTO INHERENTE'!$M$7:$M$74, (ROW()-7)/6 + 1), "")</f>
        <v>0.8</v>
      </c>
      <c r="E373" s="254">
        <v>1</v>
      </c>
      <c r="F373" s="464" t="s">
        <v>957</v>
      </c>
      <c r="G373" s="363" t="s">
        <v>952</v>
      </c>
      <c r="H373" s="363" t="s">
        <v>958</v>
      </c>
      <c r="I373" s="255" t="str">
        <f t="shared" si="81"/>
        <v>El Profesional Especializado de trámite jurídico , encargado de la asignación de radicados, de Cárcel Distrtial o CER,  direcciona  diariamente mediante el aplicativo de Gestión documental al profesional universitario encargado de la oficina de ingresos y egresos.
Para los casos en los cuales el Profesional Especializado no se encuentre presente el direccionamiento será efectuado por el auxiliar encargado. La evidencia de la asignación queda reportada en el aplicativo de Gestión Documental. El cargue de las evidencias se hará trimestralmente.</v>
      </c>
      <c r="J373" s="366" t="s">
        <v>719</v>
      </c>
      <c r="K373" s="256">
        <v>0.25</v>
      </c>
      <c r="L373" s="256" t="s">
        <v>656</v>
      </c>
      <c r="M373" s="366" t="s">
        <v>713</v>
      </c>
      <c r="N373" s="256">
        <v>0.15</v>
      </c>
      <c r="O373" s="369" t="s">
        <v>703</v>
      </c>
      <c r="P373" s="369" t="s">
        <v>778</v>
      </c>
      <c r="Q373" s="369"/>
      <c r="R373" s="369"/>
      <c r="S373" s="256">
        <f t="shared" si="80"/>
        <v>0.4</v>
      </c>
      <c r="T373" s="256">
        <f>IF(L373='[3]11 FORMULAS'!$Q$5,C373-(C373*S373),C373)</f>
        <v>0.36</v>
      </c>
      <c r="U373" s="465">
        <f>IF(L373='[3]11 FORMULAS'!$Q$6,D373-(D373*S373),D373)</f>
        <v>0.8</v>
      </c>
      <c r="V373" s="848">
        <f t="shared" ref="V373" si="90">+IF(T378="","",T378)</f>
        <v>0.216</v>
      </c>
      <c r="W373" s="841">
        <f t="shared" ref="W373" si="91">+IF(U378="","",U378)</f>
        <v>0.8</v>
      </c>
    </row>
    <row r="374" spans="1:23" ht="138" x14ac:dyDescent="0.3">
      <c r="A374" s="828"/>
      <c r="B374" s="828"/>
      <c r="C374" s="832"/>
      <c r="D374" s="835"/>
      <c r="E374" s="260">
        <v>2</v>
      </c>
      <c r="F374" s="466" t="s">
        <v>959</v>
      </c>
      <c r="G374" s="364" t="s">
        <v>833</v>
      </c>
      <c r="H374" s="364" t="s">
        <v>960</v>
      </c>
      <c r="I374" s="261" t="str">
        <f t="shared" si="81"/>
        <v>El Profesional Universitario encargado de la oficina de ingresos y egresos de carcel distrital,  gestiona  el control de las medidas de protección emitidas por la autoridad competente diariamente en el formato cuadro control medidas de protección, registrando la fecha de ingreso de la medida de protección al establecimiento, nombres y apellidos, documento de identidad, fecha y hora de captura y días de arresto. Para los casos en los cuales no sea legible la información o completa, se requerirá a la autoridad judicial competente. La evidencia queda en el formato F-GIP-1317 "Control Medidas de Protección". El cargue de las evidencias se hará trimestralmente.</v>
      </c>
      <c r="J374" s="367" t="s">
        <v>719</v>
      </c>
      <c r="K374" s="262">
        <v>0.25</v>
      </c>
      <c r="L374" s="262" t="s">
        <v>656</v>
      </c>
      <c r="M374" s="367" t="s">
        <v>713</v>
      </c>
      <c r="N374" s="262">
        <v>0.15</v>
      </c>
      <c r="O374" s="370" t="s">
        <v>703</v>
      </c>
      <c r="P374" s="370" t="s">
        <v>778</v>
      </c>
      <c r="Q374" s="370"/>
      <c r="R374" s="370"/>
      <c r="S374" s="262">
        <f t="shared" si="80"/>
        <v>0.4</v>
      </c>
      <c r="T374" s="262">
        <f>IF(L374='[3]11 FORMULAS'!$Q$5,T373-(T373*S374),T373)</f>
        <v>0.216</v>
      </c>
      <c r="U374" s="467">
        <f>IF(L374='[3]11 FORMULAS'!$Q$6,U373-(U373*S374),U373)</f>
        <v>0.8</v>
      </c>
      <c r="V374" s="849"/>
      <c r="W374" s="842"/>
    </row>
    <row r="375" spans="1:23" x14ac:dyDescent="0.3">
      <c r="A375" s="828"/>
      <c r="B375" s="828"/>
      <c r="C375" s="832"/>
      <c r="D375" s="835"/>
      <c r="E375" s="260">
        <v>3</v>
      </c>
      <c r="F375" s="466"/>
      <c r="G375" s="364"/>
      <c r="H375" s="364"/>
      <c r="I375" s="261" t="str">
        <f t="shared" si="81"/>
        <v xml:space="preserve">  </v>
      </c>
      <c r="J375" s="367"/>
      <c r="K375" s="262" t="s">
        <v>725</v>
      </c>
      <c r="L375" s="262" t="s">
        <v>725</v>
      </c>
      <c r="M375" s="367"/>
      <c r="N375" s="262" t="s">
        <v>725</v>
      </c>
      <c r="O375" s="370"/>
      <c r="P375" s="370"/>
      <c r="Q375" s="370"/>
      <c r="R375" s="370"/>
      <c r="S375" s="262" t="str">
        <f t="shared" si="80"/>
        <v/>
      </c>
      <c r="T375" s="262">
        <f>IF(L375='[3]11 FORMULAS'!$Q$5,T374-(T374*S375),T374)</f>
        <v>0.216</v>
      </c>
      <c r="U375" s="467">
        <f>IF(L375='[3]11 FORMULAS'!$Q$6,U374-(U374*S375),U374)</f>
        <v>0.8</v>
      </c>
      <c r="V375" s="849"/>
      <c r="W375" s="842"/>
    </row>
    <row r="376" spans="1:23" x14ac:dyDescent="0.3">
      <c r="A376" s="828"/>
      <c r="B376" s="828"/>
      <c r="C376" s="832"/>
      <c r="D376" s="835"/>
      <c r="E376" s="453">
        <v>4</v>
      </c>
      <c r="F376" s="466"/>
      <c r="G376" s="364"/>
      <c r="H376" s="364"/>
      <c r="I376" s="261" t="str">
        <f t="shared" si="81"/>
        <v xml:space="preserve">  </v>
      </c>
      <c r="J376" s="367"/>
      <c r="K376" s="262"/>
      <c r="L376" s="262"/>
      <c r="M376" s="367"/>
      <c r="N376" s="262"/>
      <c r="O376" s="370"/>
      <c r="P376" s="370"/>
      <c r="Q376" s="370"/>
      <c r="R376" s="370"/>
      <c r="S376" s="262">
        <f t="shared" si="80"/>
        <v>0</v>
      </c>
      <c r="T376" s="262">
        <f>IF(L376='[3]11 FORMULAS'!$Q$5,T375-(T375*S376),T375)</f>
        <v>0.216</v>
      </c>
      <c r="U376" s="467">
        <f>IF(L376='[3]11 FORMULAS'!$Q$6,U375-(U375*S376),U375)</f>
        <v>0.8</v>
      </c>
      <c r="V376" s="849"/>
      <c r="W376" s="842"/>
    </row>
    <row r="377" spans="1:23" ht="14.25" customHeight="1" x14ac:dyDescent="0.3">
      <c r="A377" s="828"/>
      <c r="B377" s="828"/>
      <c r="C377" s="832"/>
      <c r="D377" s="835"/>
      <c r="E377" s="453">
        <v>5</v>
      </c>
      <c r="F377" s="466"/>
      <c r="G377" s="364"/>
      <c r="H377" s="364"/>
      <c r="I377" s="261" t="str">
        <f t="shared" si="81"/>
        <v xml:space="preserve">  </v>
      </c>
      <c r="J377" s="367"/>
      <c r="K377" s="262"/>
      <c r="L377" s="262"/>
      <c r="M377" s="367"/>
      <c r="N377" s="262"/>
      <c r="O377" s="370"/>
      <c r="P377" s="370"/>
      <c r="Q377" s="370"/>
      <c r="R377" s="370"/>
      <c r="S377" s="262">
        <f t="shared" si="80"/>
        <v>0</v>
      </c>
      <c r="T377" s="262">
        <f>IF(L377='[3]11 FORMULAS'!$Q$5,T376-(T376*S377),T376)</f>
        <v>0.216</v>
      </c>
      <c r="U377" s="467">
        <f>IF(L377='[3]11 FORMULAS'!$Q$6,U376-(U376*S377),U376)</f>
        <v>0.8</v>
      </c>
      <c r="V377" s="849"/>
      <c r="W377" s="842"/>
    </row>
    <row r="378" spans="1:23" ht="14.4" thickBot="1" x14ac:dyDescent="0.35">
      <c r="A378" s="830"/>
      <c r="B378" s="830"/>
      <c r="C378" s="833"/>
      <c r="D378" s="836"/>
      <c r="E378" s="263">
        <v>6</v>
      </c>
      <c r="F378" s="468"/>
      <c r="G378" s="365"/>
      <c r="H378" s="365"/>
      <c r="I378" s="264" t="str">
        <f t="shared" si="81"/>
        <v xml:space="preserve">  </v>
      </c>
      <c r="J378" s="368"/>
      <c r="K378" s="265" t="s">
        <v>725</v>
      </c>
      <c r="L378" s="265" t="s">
        <v>725</v>
      </c>
      <c r="M378" s="368"/>
      <c r="N378" s="265" t="s">
        <v>725</v>
      </c>
      <c r="O378" s="371"/>
      <c r="P378" s="371"/>
      <c r="Q378" s="371"/>
      <c r="R378" s="371"/>
      <c r="S378" s="265" t="str">
        <f t="shared" si="80"/>
        <v/>
      </c>
      <c r="T378" s="265">
        <f>IF(L378='[3]11 FORMULAS'!$Q$5,T377-(T377*S378),T377)</f>
        <v>0.216</v>
      </c>
      <c r="U378" s="469">
        <f>IF(L378='[3]11 FORMULAS'!$Q$6,U377-(U377*S378),U377)</f>
        <v>0.8</v>
      </c>
      <c r="V378" s="851"/>
      <c r="W378" s="844"/>
    </row>
    <row r="379" spans="1:23" ht="138" x14ac:dyDescent="0.3">
      <c r="A379" s="827" t="str">
        <f>'4 MAPA CALOR INHERENTE'!A69</f>
        <v>R12GIP</v>
      </c>
      <c r="B379" s="827" t="str">
        <f>'4 MAPA CALOR INHERENTE'!B69</f>
        <v>Posibilidad de afectación reputacional por requerimientos de entes de control y autoridades judiciales debido a Hojas de vida incompletas, desactualizadas o imprecisas (Física o en el aplicativo SISIPEC WEB)</v>
      </c>
      <c r="C379" s="831" cm="1">
        <f t="array" ref="C379">IF(MOD(ROW()-7,6)=0, INDEX('3 PROBABIL E IMPACTO INHERENTE'!$E$7:$E$74, (ROW()-7)/6 + 1), "")</f>
        <v>0.6</v>
      </c>
      <c r="D379" s="834" cm="1">
        <f t="array" ref="D379">IF(MOD(ROW()-7,6)=0, INDEX('3 PROBABIL E IMPACTO INHERENTE'!$M$7:$M$74, (ROW()-7)/6 + 1), "")</f>
        <v>0.8</v>
      </c>
      <c r="E379" s="254">
        <v>1</v>
      </c>
      <c r="F379" s="464" t="s">
        <v>961</v>
      </c>
      <c r="G379" s="363" t="s">
        <v>962</v>
      </c>
      <c r="H379" s="363" t="s">
        <v>963</v>
      </c>
      <c r="I379" s="255" t="str">
        <f t="shared" si="81"/>
        <v>La oficina de radicación y atención al ciudadano  recibe  la información expedida por las autoridades competentes y las direcciona mediante el aplicativo de Gestión Documental al profesional especializado de tramite jurídico quien trasladara a la oficina o profesional de sustanciación para el correspondiente tramite. Para los casos en los cuales no se cuente con el registro del aplicativo de Gestión Documental se procederá con la asignación de manera física con sello de recepción y se ingresara al sistema una vez este habilitado. El registro de las evidencias quedara en el aplicativo de Gestión Documental. El cargue de las evidencias se hará trimestralmente.</v>
      </c>
      <c r="J379" s="366" t="s">
        <v>719</v>
      </c>
      <c r="K379" s="256">
        <v>0.25</v>
      </c>
      <c r="L379" s="256" t="s">
        <v>656</v>
      </c>
      <c r="M379" s="366" t="s">
        <v>713</v>
      </c>
      <c r="N379" s="256">
        <v>0.15</v>
      </c>
      <c r="O379" s="369" t="s">
        <v>703</v>
      </c>
      <c r="P379" s="369" t="s">
        <v>724</v>
      </c>
      <c r="Q379" s="369"/>
      <c r="R379" s="369"/>
      <c r="S379" s="256">
        <f t="shared" si="80"/>
        <v>0.4</v>
      </c>
      <c r="T379" s="256">
        <f>IF(L379='[3]11 FORMULAS'!$Q$5,C379-(C379*S379),C379)</f>
        <v>0.36</v>
      </c>
      <c r="U379" s="465">
        <f>IF(L379='[3]11 FORMULAS'!$Q$6,D379-(D379*S379),D379)</f>
        <v>0.8</v>
      </c>
      <c r="V379" s="848">
        <f t="shared" ref="V379" si="92">+IF(T384="","",T384)</f>
        <v>0.36</v>
      </c>
      <c r="W379" s="841">
        <f t="shared" ref="W379" si="93">+IF(U384="","",U384)</f>
        <v>0.8</v>
      </c>
    </row>
    <row r="380" spans="1:23" x14ac:dyDescent="0.3">
      <c r="A380" s="828"/>
      <c r="B380" s="828"/>
      <c r="C380" s="832"/>
      <c r="D380" s="835"/>
      <c r="E380" s="260">
        <v>2</v>
      </c>
      <c r="F380" s="466"/>
      <c r="G380" s="364"/>
      <c r="H380" s="364"/>
      <c r="I380" s="261" t="str">
        <f t="shared" si="81"/>
        <v xml:space="preserve">  </v>
      </c>
      <c r="J380" s="367"/>
      <c r="K380" s="262" t="s">
        <v>725</v>
      </c>
      <c r="L380" s="262" t="s">
        <v>725</v>
      </c>
      <c r="M380" s="367"/>
      <c r="N380" s="262" t="s">
        <v>725</v>
      </c>
      <c r="O380" s="370"/>
      <c r="P380" s="370"/>
      <c r="Q380" s="370"/>
      <c r="R380" s="370"/>
      <c r="S380" s="262" t="str">
        <f t="shared" si="80"/>
        <v/>
      </c>
      <c r="T380" s="262">
        <f>IF(L380='[3]11 FORMULAS'!$Q$5,T379-(T379*S380),T379)</f>
        <v>0.36</v>
      </c>
      <c r="U380" s="467">
        <f>IF(L380='[3]11 FORMULAS'!$Q$6,U379-(U379*S380),U379)</f>
        <v>0.8</v>
      </c>
      <c r="V380" s="849"/>
      <c r="W380" s="842"/>
    </row>
    <row r="381" spans="1:23" x14ac:dyDescent="0.3">
      <c r="A381" s="828"/>
      <c r="B381" s="828"/>
      <c r="C381" s="832"/>
      <c r="D381" s="835"/>
      <c r="E381" s="260">
        <v>3</v>
      </c>
      <c r="F381" s="466"/>
      <c r="G381" s="364"/>
      <c r="H381" s="364"/>
      <c r="I381" s="261" t="str">
        <f t="shared" si="81"/>
        <v xml:space="preserve">  </v>
      </c>
      <c r="J381" s="367"/>
      <c r="K381" s="262" t="s">
        <v>725</v>
      </c>
      <c r="L381" s="262" t="s">
        <v>725</v>
      </c>
      <c r="M381" s="367"/>
      <c r="N381" s="262" t="s">
        <v>725</v>
      </c>
      <c r="O381" s="370"/>
      <c r="P381" s="370"/>
      <c r="Q381" s="370"/>
      <c r="R381" s="370"/>
      <c r="S381" s="262" t="str">
        <f t="shared" si="80"/>
        <v/>
      </c>
      <c r="T381" s="262">
        <f>IF(L381='[3]11 FORMULAS'!$Q$5,T380-(T380*S381),T380)</f>
        <v>0.36</v>
      </c>
      <c r="U381" s="467">
        <f>IF(L381='[3]11 FORMULAS'!$Q$6,U380-(U380*S381),U380)</f>
        <v>0.8</v>
      </c>
      <c r="V381" s="849"/>
      <c r="W381" s="842"/>
    </row>
    <row r="382" spans="1:23" x14ac:dyDescent="0.3">
      <c r="A382" s="828"/>
      <c r="B382" s="828"/>
      <c r="C382" s="832"/>
      <c r="D382" s="835"/>
      <c r="E382" s="453">
        <v>4</v>
      </c>
      <c r="F382" s="466"/>
      <c r="G382" s="364"/>
      <c r="H382" s="364"/>
      <c r="I382" s="261" t="str">
        <f t="shared" si="81"/>
        <v xml:space="preserve">  </v>
      </c>
      <c r="J382" s="367"/>
      <c r="K382" s="262"/>
      <c r="L382" s="262"/>
      <c r="M382" s="367"/>
      <c r="N382" s="262"/>
      <c r="O382" s="370"/>
      <c r="P382" s="370"/>
      <c r="Q382" s="370"/>
      <c r="R382" s="370"/>
      <c r="S382" s="262">
        <f t="shared" si="80"/>
        <v>0</v>
      </c>
      <c r="T382" s="262">
        <f>IF(L382='[3]11 FORMULAS'!$Q$5,T381-(T381*S382),T381)</f>
        <v>0.36</v>
      </c>
      <c r="U382" s="467">
        <f>IF(L382='[3]11 FORMULAS'!$Q$6,U381-(U381*S382),U381)</f>
        <v>0.8</v>
      </c>
      <c r="V382" s="849"/>
      <c r="W382" s="842"/>
    </row>
    <row r="383" spans="1:23" x14ac:dyDescent="0.3">
      <c r="A383" s="828"/>
      <c r="B383" s="828"/>
      <c r="C383" s="832"/>
      <c r="D383" s="835"/>
      <c r="E383" s="453">
        <v>5</v>
      </c>
      <c r="F383" s="466"/>
      <c r="G383" s="364"/>
      <c r="H383" s="364"/>
      <c r="I383" s="261" t="str">
        <f t="shared" si="81"/>
        <v xml:space="preserve">  </v>
      </c>
      <c r="J383" s="367"/>
      <c r="K383" s="262"/>
      <c r="L383" s="262"/>
      <c r="M383" s="367"/>
      <c r="N383" s="262"/>
      <c r="O383" s="370"/>
      <c r="P383" s="370"/>
      <c r="Q383" s="370"/>
      <c r="R383" s="370"/>
      <c r="S383" s="262">
        <f t="shared" si="80"/>
        <v>0</v>
      </c>
      <c r="T383" s="262">
        <f>IF(L383='[3]11 FORMULAS'!$Q$5,T382-(T382*S383),T382)</f>
        <v>0.36</v>
      </c>
      <c r="U383" s="467">
        <f>IF(L383='[3]11 FORMULAS'!$Q$6,U382-(U382*S383),U382)</f>
        <v>0.8</v>
      </c>
      <c r="V383" s="849"/>
      <c r="W383" s="842"/>
    </row>
    <row r="384" spans="1:23" ht="14.4" thickBot="1" x14ac:dyDescent="0.35">
      <c r="A384" s="830"/>
      <c r="B384" s="830"/>
      <c r="C384" s="833"/>
      <c r="D384" s="836"/>
      <c r="E384" s="263">
        <v>6</v>
      </c>
      <c r="F384" s="468"/>
      <c r="G384" s="365"/>
      <c r="H384" s="365"/>
      <c r="I384" s="264" t="str">
        <f t="shared" si="81"/>
        <v xml:space="preserve">  </v>
      </c>
      <c r="J384" s="368"/>
      <c r="K384" s="265" t="s">
        <v>725</v>
      </c>
      <c r="L384" s="265" t="s">
        <v>725</v>
      </c>
      <c r="M384" s="368"/>
      <c r="N384" s="265" t="s">
        <v>725</v>
      </c>
      <c r="O384" s="371"/>
      <c r="P384" s="371"/>
      <c r="Q384" s="371"/>
      <c r="R384" s="371"/>
      <c r="S384" s="265" t="str">
        <f t="shared" si="80"/>
        <v/>
      </c>
      <c r="T384" s="265">
        <f>IF(L384='[3]11 FORMULAS'!$Q$5,T383-(T383*S384),T383)</f>
        <v>0.36</v>
      </c>
      <c r="U384" s="469">
        <f>IF(L384='[3]11 FORMULAS'!$Q$6,U383-(U383*S384),U383)</f>
        <v>0.8</v>
      </c>
      <c r="V384" s="851"/>
      <c r="W384" s="844"/>
    </row>
    <row r="385" spans="1:23" ht="14.25" customHeight="1" x14ac:dyDescent="0.3">
      <c r="A385" s="827" t="str">
        <f>'4 MAPA CALOR INHERENTE'!A70</f>
        <v>R13GIP</v>
      </c>
      <c r="B385" s="827" t="str">
        <f>'4 MAPA CALOR INHERENTE'!B70</f>
        <v>Posibilidad de afectación reputacional por requerimientos de entes de control y autoridades judiciales debido a conceder u otorgar libertad o trasladar a una PPL sin el debido cumplimiento de los requisitos legales.</v>
      </c>
      <c r="C385" s="831" cm="1">
        <f t="array" ref="C385">IF(MOD(ROW()-7,6)=0, INDEX('3 PROBABIL E IMPACTO INHERENTE'!$E$7:$E$74, (ROW()-7)/6 + 1), "")</f>
        <v>0.6</v>
      </c>
      <c r="D385" s="834" cm="1">
        <f t="array" ref="D385">IF(MOD(ROW()-7,6)=0, INDEX('3 PROBABIL E IMPACTO INHERENTE'!$M$7:$M$74, (ROW()-7)/6 + 1), "")</f>
        <v>0.8</v>
      </c>
      <c r="E385" s="254">
        <v>1</v>
      </c>
      <c r="F385" s="464" t="s">
        <v>964</v>
      </c>
      <c r="G385" s="363" t="s">
        <v>965</v>
      </c>
      <c r="H385" s="363" t="s">
        <v>966</v>
      </c>
      <c r="I385" s="255" t="str">
        <f t="shared" si="81"/>
        <v>El Profesional Universitario de la oficina de ingresos y egresos  llama y verifica  con a la autoridad judicial competente que emite la boleta de libertad cada vez que se allegue al establecimiento dicho documento, dejando registro de confirmación al respaldo de la orden escrita de autoridad judicial competente. Si este documento presenta errores en la identificación de la PPL, el Profesional Universitario informará a la autoridad judicial competente mediante correo electrónico para que sea ajustada, lo cual reposa en el expediente de la PPL. Como evidencia se suministra el libro de minuta de Boletas de Libertad con la confirmación realizada por el Profesional. El cargue de las evidencias se hará trimestralmente.</v>
      </c>
      <c r="J385" s="366" t="s">
        <v>719</v>
      </c>
      <c r="K385" s="256">
        <v>0.25</v>
      </c>
      <c r="L385" s="256" t="s">
        <v>656</v>
      </c>
      <c r="M385" s="366" t="s">
        <v>713</v>
      </c>
      <c r="N385" s="256">
        <v>0.15</v>
      </c>
      <c r="O385" s="369" t="s">
        <v>703</v>
      </c>
      <c r="P385" s="369" t="s">
        <v>724</v>
      </c>
      <c r="Q385" s="369"/>
      <c r="R385" s="369"/>
      <c r="S385" s="256">
        <f t="shared" si="80"/>
        <v>0.4</v>
      </c>
      <c r="T385" s="256">
        <f>IF(L385='[3]11 FORMULAS'!$Q$5,C385-(C385*S385),C385)</f>
        <v>0.36</v>
      </c>
      <c r="U385" s="465">
        <f>IF(L385='[3]11 FORMULAS'!$Q$6,D385-(D385*S385),D385)</f>
        <v>0.8</v>
      </c>
      <c r="V385" s="848">
        <f t="shared" ref="V385" si="94">+IF(T390="","",T390)</f>
        <v>0.36</v>
      </c>
      <c r="W385" s="841">
        <f t="shared" ref="W385" si="95">+IF(U390="","",U390)</f>
        <v>0.8</v>
      </c>
    </row>
    <row r="386" spans="1:23" x14ac:dyDescent="0.3">
      <c r="A386" s="828"/>
      <c r="B386" s="828"/>
      <c r="C386" s="832"/>
      <c r="D386" s="835"/>
      <c r="E386" s="260">
        <v>2</v>
      </c>
      <c r="F386" s="466"/>
      <c r="G386" s="364"/>
      <c r="H386" s="364"/>
      <c r="I386" s="261" t="str">
        <f t="shared" si="81"/>
        <v xml:space="preserve">  </v>
      </c>
      <c r="J386" s="367"/>
      <c r="K386" s="262" t="s">
        <v>725</v>
      </c>
      <c r="L386" s="262" t="s">
        <v>725</v>
      </c>
      <c r="M386" s="367"/>
      <c r="N386" s="262" t="s">
        <v>725</v>
      </c>
      <c r="O386" s="370"/>
      <c r="P386" s="370"/>
      <c r="Q386" s="370"/>
      <c r="R386" s="370"/>
      <c r="S386" s="262" t="str">
        <f t="shared" si="80"/>
        <v/>
      </c>
      <c r="T386" s="262">
        <f>IF(L386='[3]11 FORMULAS'!$Q$5,T385-(T385*S386),T385)</f>
        <v>0.36</v>
      </c>
      <c r="U386" s="467">
        <f>IF(L386='[3]11 FORMULAS'!$Q$6,U385-(U385*S386),U385)</f>
        <v>0.8</v>
      </c>
      <c r="V386" s="849"/>
      <c r="W386" s="842"/>
    </row>
    <row r="387" spans="1:23" x14ac:dyDescent="0.3">
      <c r="A387" s="828"/>
      <c r="B387" s="828"/>
      <c r="C387" s="832"/>
      <c r="D387" s="835"/>
      <c r="E387" s="260">
        <v>3</v>
      </c>
      <c r="F387" s="466"/>
      <c r="G387" s="364"/>
      <c r="H387" s="364"/>
      <c r="I387" s="261" t="str">
        <f t="shared" si="81"/>
        <v xml:space="preserve">  </v>
      </c>
      <c r="J387" s="367"/>
      <c r="K387" s="262" t="s">
        <v>725</v>
      </c>
      <c r="L387" s="262" t="s">
        <v>725</v>
      </c>
      <c r="M387" s="367"/>
      <c r="N387" s="262" t="s">
        <v>725</v>
      </c>
      <c r="O387" s="370"/>
      <c r="P387" s="370"/>
      <c r="Q387" s="370"/>
      <c r="R387" s="370"/>
      <c r="S387" s="262" t="str">
        <f t="shared" si="80"/>
        <v/>
      </c>
      <c r="T387" s="262">
        <f>IF(L387='[3]11 FORMULAS'!$Q$5,T386-(T386*S387),T386)</f>
        <v>0.36</v>
      </c>
      <c r="U387" s="467">
        <f>IF(L387='[3]11 FORMULAS'!$Q$6,U386-(U386*S387),U386)</f>
        <v>0.8</v>
      </c>
      <c r="V387" s="849"/>
      <c r="W387" s="842"/>
    </row>
    <row r="388" spans="1:23" x14ac:dyDescent="0.3">
      <c r="A388" s="828"/>
      <c r="B388" s="828"/>
      <c r="C388" s="832"/>
      <c r="D388" s="835"/>
      <c r="E388" s="453">
        <v>4</v>
      </c>
      <c r="F388" s="466"/>
      <c r="G388" s="364"/>
      <c r="H388" s="364"/>
      <c r="I388" s="261" t="str">
        <f t="shared" si="81"/>
        <v xml:space="preserve">  </v>
      </c>
      <c r="J388" s="367"/>
      <c r="K388" s="262"/>
      <c r="L388" s="262"/>
      <c r="M388" s="367"/>
      <c r="N388" s="262"/>
      <c r="O388" s="370"/>
      <c r="P388" s="370"/>
      <c r="Q388" s="370"/>
      <c r="R388" s="370"/>
      <c r="S388" s="262">
        <f t="shared" si="80"/>
        <v>0</v>
      </c>
      <c r="T388" s="262">
        <f>IF(L388='[3]11 FORMULAS'!$Q$5,T387-(T387*S388),T387)</f>
        <v>0.36</v>
      </c>
      <c r="U388" s="467">
        <f>IF(L388='[3]11 FORMULAS'!$Q$6,U387-(U387*S388),U387)</f>
        <v>0.8</v>
      </c>
      <c r="V388" s="849"/>
      <c r="W388" s="842"/>
    </row>
    <row r="389" spans="1:23" x14ac:dyDescent="0.3">
      <c r="A389" s="828"/>
      <c r="B389" s="828"/>
      <c r="C389" s="832"/>
      <c r="D389" s="835"/>
      <c r="E389" s="453">
        <v>5</v>
      </c>
      <c r="F389" s="466"/>
      <c r="G389" s="364"/>
      <c r="H389" s="364"/>
      <c r="I389" s="261" t="str">
        <f t="shared" si="81"/>
        <v xml:space="preserve">  </v>
      </c>
      <c r="J389" s="367"/>
      <c r="K389" s="262"/>
      <c r="L389" s="262"/>
      <c r="M389" s="367"/>
      <c r="N389" s="262"/>
      <c r="O389" s="370"/>
      <c r="P389" s="370"/>
      <c r="Q389" s="370"/>
      <c r="R389" s="370"/>
      <c r="S389" s="262">
        <f t="shared" si="80"/>
        <v>0</v>
      </c>
      <c r="T389" s="262">
        <f>IF(L389='[3]11 FORMULAS'!$Q$5,T388-(T388*S389),T388)</f>
        <v>0.36</v>
      </c>
      <c r="U389" s="467">
        <f>IF(L389='[3]11 FORMULAS'!$Q$6,U388-(U388*S389),U388)</f>
        <v>0.8</v>
      </c>
      <c r="V389" s="849"/>
      <c r="W389" s="842"/>
    </row>
    <row r="390" spans="1:23" ht="14.4" thickBot="1" x14ac:dyDescent="0.35">
      <c r="A390" s="830"/>
      <c r="B390" s="830"/>
      <c r="C390" s="833"/>
      <c r="D390" s="836"/>
      <c r="E390" s="263">
        <v>6</v>
      </c>
      <c r="F390" s="468"/>
      <c r="G390" s="365"/>
      <c r="H390" s="365"/>
      <c r="I390" s="264" t="str">
        <f t="shared" si="81"/>
        <v xml:space="preserve">  </v>
      </c>
      <c r="J390" s="368"/>
      <c r="K390" s="265" t="s">
        <v>725</v>
      </c>
      <c r="L390" s="265" t="s">
        <v>725</v>
      </c>
      <c r="M390" s="368"/>
      <c r="N390" s="265" t="s">
        <v>725</v>
      </c>
      <c r="O390" s="371"/>
      <c r="P390" s="371"/>
      <c r="Q390" s="371"/>
      <c r="R390" s="371"/>
      <c r="S390" s="265" t="str">
        <f t="shared" si="80"/>
        <v/>
      </c>
      <c r="T390" s="265">
        <f>IF(L390='[3]11 FORMULAS'!$Q$5,T389-(T389*S390),T389)</f>
        <v>0.36</v>
      </c>
      <c r="U390" s="469">
        <f>IF(L390='[3]11 FORMULAS'!$Q$6,U389-(U389*S390),U389)</f>
        <v>0.8</v>
      </c>
      <c r="V390" s="851"/>
      <c r="W390" s="844"/>
    </row>
    <row r="391" spans="1:23" ht="138" x14ac:dyDescent="0.3">
      <c r="A391" s="827" t="str">
        <f>'4 MAPA CALOR INHERENTE'!A71</f>
        <v>R14GIP</v>
      </c>
      <c r="B391" s="827" t="str">
        <f>'4 MAPA CALOR INHERENTE'!B71</f>
        <v xml:space="preserve">Posibilidad de afectación reputacional por requerimientos de entes de control y autoridades judiciales  debido a la privación ilegal de la libertad </v>
      </c>
      <c r="C391" s="831" cm="1">
        <f t="array" ref="C391">IF(MOD(ROW()-7,6)=0, INDEX('3 PROBABIL E IMPACTO INHERENTE'!$E$7:$E$74, (ROW()-7)/6 + 1), "")</f>
        <v>0.6</v>
      </c>
      <c r="D391" s="834" cm="1">
        <f t="array" ref="D391">IF(MOD(ROW()-7,6)=0, INDEX('3 PROBABIL E IMPACTO INHERENTE'!$M$7:$M$74, (ROW()-7)/6 + 1), "")</f>
        <v>0.8</v>
      </c>
      <c r="E391" s="254">
        <v>1</v>
      </c>
      <c r="F391" s="464" t="s">
        <v>967</v>
      </c>
      <c r="G391" s="363" t="s">
        <v>710</v>
      </c>
      <c r="H391" s="363" t="s">
        <v>968</v>
      </c>
      <c r="I391" s="255" t="str">
        <f t="shared" si="81"/>
        <v>El Profesional Universitario  verifica  el cumplimiento de los requisitos legales plasmados en la orden escrita de autoridad judicial competente; actividad que debe realizar cada vez que se allegue al establecimiento una boleta de detención y/o encarcelación o medida de protección, validando el documento con firma. En caso de presentarse un error o que falten documentos o requisitos legales, se informa al comandante de policía para su respectiva corrección. Como evidencia queda las planillas de autoridad creadas en el SISIPEC web de las boletas de encarcelación que se dan en alta que se elaboraran mensualmente. El cargue de las evidencias se hará trimestralmente.</v>
      </c>
      <c r="J391" s="366" t="s">
        <v>719</v>
      </c>
      <c r="K391" s="256">
        <v>0.25</v>
      </c>
      <c r="L391" s="256" t="s">
        <v>656</v>
      </c>
      <c r="M391" s="366" t="s">
        <v>713</v>
      </c>
      <c r="N391" s="256">
        <v>0.15</v>
      </c>
      <c r="O391" s="369" t="s">
        <v>703</v>
      </c>
      <c r="P391" s="369" t="s">
        <v>724</v>
      </c>
      <c r="Q391" s="369"/>
      <c r="R391" s="369"/>
      <c r="S391" s="256">
        <f t="shared" si="80"/>
        <v>0.4</v>
      </c>
      <c r="T391" s="256">
        <f>IF(L391='[3]11 FORMULAS'!$Q$5,C391-(C391*S391),C391)</f>
        <v>0.36</v>
      </c>
      <c r="U391" s="465">
        <f>IF(L391='[3]11 FORMULAS'!$Q$6,D391-(D391*S391),D391)</f>
        <v>0.8</v>
      </c>
      <c r="V391" s="848">
        <f t="shared" ref="V391" si="96">+IF(T396="","",T396)</f>
        <v>0.216</v>
      </c>
      <c r="W391" s="841">
        <f t="shared" ref="W391" si="97">+IF(U396="","",U396)</f>
        <v>0.8</v>
      </c>
    </row>
    <row r="392" spans="1:23" ht="165.6" x14ac:dyDescent="0.3">
      <c r="A392" s="828"/>
      <c r="B392" s="828"/>
      <c r="C392" s="832"/>
      <c r="D392" s="835"/>
      <c r="E392" s="260">
        <v>2</v>
      </c>
      <c r="F392" s="466" t="s">
        <v>969</v>
      </c>
      <c r="G392" s="364" t="s">
        <v>970</v>
      </c>
      <c r="H392" s="364" t="s">
        <v>971</v>
      </c>
      <c r="I392" s="261" t="str">
        <f t="shared" si="81"/>
        <v>El profesional universitario de la oficina de ingresos y egresos que otorga el visto bueno a las boletas de detención y/o el Guardián que toma la impresión dactilar,  elaboraran  un informe sobre la actividad del cotejo dactilar que se realiza en el acta de derechos del capturado y la foto cédula, actividad que se realizará cada vez que ingresa un capturado al establecimiento carcelario. En caso de que las huellas no coincidan se informará a la autoridad policial competente, no se permitirá el ingreso del capturado y quedara registrado en el informe. Como evidencia queda el acta de reunión sobre el cotejo dactilar mensual. El cargue de las evidencias se hará trimestralmente.</v>
      </c>
      <c r="J392" s="367" t="s">
        <v>719</v>
      </c>
      <c r="K392" s="262">
        <v>0.25</v>
      </c>
      <c r="L392" s="262" t="s">
        <v>656</v>
      </c>
      <c r="M392" s="367" t="s">
        <v>713</v>
      </c>
      <c r="N392" s="262">
        <v>0.15</v>
      </c>
      <c r="O392" s="370" t="s">
        <v>703</v>
      </c>
      <c r="P392" s="370" t="s">
        <v>724</v>
      </c>
      <c r="Q392" s="370"/>
      <c r="R392" s="370"/>
      <c r="S392" s="262">
        <f t="shared" si="80"/>
        <v>0.4</v>
      </c>
      <c r="T392" s="262">
        <f>IF(L392='[3]11 FORMULAS'!$Q$5,T391-(T391*S392),T391)</f>
        <v>0.216</v>
      </c>
      <c r="U392" s="467">
        <f>IF(L392='[3]11 FORMULAS'!$Q$6,U391-(U391*S392),U391)</f>
        <v>0.8</v>
      </c>
      <c r="V392" s="849"/>
      <c r="W392" s="842"/>
    </row>
    <row r="393" spans="1:23" x14ac:dyDescent="0.3">
      <c r="A393" s="828"/>
      <c r="B393" s="828"/>
      <c r="C393" s="832"/>
      <c r="D393" s="835"/>
      <c r="E393" s="260">
        <v>3</v>
      </c>
      <c r="F393" s="466"/>
      <c r="G393" s="364"/>
      <c r="H393" s="364"/>
      <c r="I393" s="261" t="str">
        <f t="shared" si="81"/>
        <v xml:space="preserve">  </v>
      </c>
      <c r="J393" s="367"/>
      <c r="K393" s="262" t="s">
        <v>725</v>
      </c>
      <c r="L393" s="262" t="s">
        <v>725</v>
      </c>
      <c r="M393" s="367"/>
      <c r="N393" s="262" t="s">
        <v>725</v>
      </c>
      <c r="O393" s="370"/>
      <c r="P393" s="370"/>
      <c r="Q393" s="370"/>
      <c r="R393" s="370"/>
      <c r="S393" s="262" t="str">
        <f t="shared" si="80"/>
        <v/>
      </c>
      <c r="T393" s="262">
        <f>IF(L393='[3]11 FORMULAS'!$Q$5,T392-(T392*S393),T392)</f>
        <v>0.216</v>
      </c>
      <c r="U393" s="467">
        <f>IF(L393='[3]11 FORMULAS'!$Q$6,U392-(U392*S393),U392)</f>
        <v>0.8</v>
      </c>
      <c r="V393" s="849"/>
      <c r="W393" s="842"/>
    </row>
    <row r="394" spans="1:23" x14ac:dyDescent="0.3">
      <c r="A394" s="828"/>
      <c r="B394" s="828"/>
      <c r="C394" s="832"/>
      <c r="D394" s="835"/>
      <c r="E394" s="453">
        <v>4</v>
      </c>
      <c r="F394" s="466"/>
      <c r="G394" s="364"/>
      <c r="H394" s="364"/>
      <c r="I394" s="261" t="str">
        <f t="shared" si="81"/>
        <v xml:space="preserve">  </v>
      </c>
      <c r="J394" s="367"/>
      <c r="K394" s="262"/>
      <c r="L394" s="262"/>
      <c r="M394" s="367"/>
      <c r="N394" s="262"/>
      <c r="O394" s="370"/>
      <c r="P394" s="370"/>
      <c r="Q394" s="370"/>
      <c r="R394" s="370"/>
      <c r="S394" s="262">
        <f t="shared" si="80"/>
        <v>0</v>
      </c>
      <c r="T394" s="262">
        <f>IF(L394='[3]11 FORMULAS'!$Q$5,T393-(T393*S394),T393)</f>
        <v>0.216</v>
      </c>
      <c r="U394" s="467">
        <f>IF(L394='[3]11 FORMULAS'!$Q$6,U393-(U393*S394),U393)</f>
        <v>0.8</v>
      </c>
      <c r="V394" s="849"/>
      <c r="W394" s="842"/>
    </row>
    <row r="395" spans="1:23" ht="14.25" customHeight="1" x14ac:dyDescent="0.3">
      <c r="A395" s="828"/>
      <c r="B395" s="828"/>
      <c r="C395" s="832"/>
      <c r="D395" s="835"/>
      <c r="E395" s="453">
        <v>5</v>
      </c>
      <c r="F395" s="466"/>
      <c r="G395" s="364"/>
      <c r="H395" s="364"/>
      <c r="I395" s="261" t="str">
        <f t="shared" si="81"/>
        <v xml:space="preserve">  </v>
      </c>
      <c r="J395" s="367"/>
      <c r="K395" s="262"/>
      <c r="L395" s="262"/>
      <c r="M395" s="367"/>
      <c r="N395" s="262"/>
      <c r="O395" s="370"/>
      <c r="P395" s="370"/>
      <c r="Q395" s="370"/>
      <c r="R395" s="370"/>
      <c r="S395" s="262">
        <f t="shared" si="80"/>
        <v>0</v>
      </c>
      <c r="T395" s="262">
        <f>IF(L395='[3]11 FORMULAS'!$Q$5,T394-(T394*S395),T394)</f>
        <v>0.216</v>
      </c>
      <c r="U395" s="467">
        <f>IF(L395='[3]11 FORMULAS'!$Q$6,U394-(U394*S395),U394)</f>
        <v>0.8</v>
      </c>
      <c r="V395" s="849"/>
      <c r="W395" s="842"/>
    </row>
    <row r="396" spans="1:23" ht="14.4" thickBot="1" x14ac:dyDescent="0.35">
      <c r="A396" s="830"/>
      <c r="B396" s="830"/>
      <c r="C396" s="833"/>
      <c r="D396" s="836"/>
      <c r="E396" s="263">
        <v>6</v>
      </c>
      <c r="F396" s="468"/>
      <c r="G396" s="365"/>
      <c r="H396" s="365"/>
      <c r="I396" s="264" t="str">
        <f t="shared" si="81"/>
        <v xml:space="preserve">  </v>
      </c>
      <c r="J396" s="368"/>
      <c r="K396" s="265" t="s">
        <v>725</v>
      </c>
      <c r="L396" s="265" t="s">
        <v>725</v>
      </c>
      <c r="M396" s="368"/>
      <c r="N396" s="265" t="s">
        <v>725</v>
      </c>
      <c r="O396" s="371"/>
      <c r="P396" s="371"/>
      <c r="Q396" s="371"/>
      <c r="R396" s="371"/>
      <c r="S396" s="265" t="str">
        <f t="shared" si="80"/>
        <v/>
      </c>
      <c r="T396" s="265">
        <f>IF(L396='[3]11 FORMULAS'!$Q$5,T395-(T395*S396),T395)</f>
        <v>0.216</v>
      </c>
      <c r="U396" s="469">
        <f>IF(L396='[3]11 FORMULAS'!$Q$6,U395-(U395*S396),U395)</f>
        <v>0.8</v>
      </c>
      <c r="V396" s="851"/>
      <c r="W396" s="844"/>
    </row>
    <row r="397" spans="1:23" ht="110.4" x14ac:dyDescent="0.3">
      <c r="A397" s="827" t="str">
        <f>'4 MAPA CALOR INHERENTE'!A72</f>
        <v>R1GCI</v>
      </c>
      <c r="B397" s="827" t="str">
        <f>'4 MAPA CALOR INHERENTE'!B72</f>
        <v>Posibilidad de afectación reputacional y económica  por inadecuada percepción por parte de los procesos de la entidad por indisponibilidad de la información requerida para atender requerimientos y sanciones economicas de los entes de control  debido a fuga de capital intelectual por inadecuada identificación de los inventarios de conocimiento</v>
      </c>
      <c r="C397" s="831" cm="1">
        <f t="array" ref="C397">IF(MOD(ROW()-7,6)=0, INDEX('3 PROBABIL E IMPACTO INHERENTE'!$E$7:$E$74, (ROW()-7)/6 + 1), "")</f>
        <v>0.6</v>
      </c>
      <c r="D397" s="834" cm="1">
        <f t="array" ref="D397">IF(MOD(ROW()-7,6)=0, INDEX('3 PROBABIL E IMPACTO INHERENTE'!$M$7:$M$74, (ROW()-7)/6 + 1), "")</f>
        <v>0.4</v>
      </c>
      <c r="E397" s="254">
        <v>1</v>
      </c>
      <c r="F397" s="464" t="s">
        <v>972</v>
      </c>
      <c r="G397" s="363" t="s">
        <v>751</v>
      </c>
      <c r="H397" s="363" t="s">
        <v>973</v>
      </c>
      <c r="I397" s="255" t="str">
        <f t="shared" si="81"/>
        <v>El profesional asignado a la Gestión del Conocimiento  verifica  como minimo una vez al año el formato Inventario de conocimiento en el cual los procesos representan lo identificado de acuerdo con el Instructivo Mapas de Conocimiento ejercicio que se confirma mediante correo electronico. En caso de evidenciar falencias en el diligenciamiento del formato Inventario de conocimiento se procede con su devolución para su ajuste. Como soporte queda el correo electronico y el formato Inventario de conocimiento.</v>
      </c>
      <c r="J397" s="366" t="s">
        <v>719</v>
      </c>
      <c r="K397" s="256">
        <v>0.25</v>
      </c>
      <c r="L397" s="256" t="s">
        <v>656</v>
      </c>
      <c r="M397" s="366" t="s">
        <v>713</v>
      </c>
      <c r="N397" s="256">
        <v>0.15</v>
      </c>
      <c r="O397" s="369" t="s">
        <v>703</v>
      </c>
      <c r="P397" s="369" t="s">
        <v>728</v>
      </c>
      <c r="Q397" s="369"/>
      <c r="R397" s="369"/>
      <c r="S397" s="256">
        <f t="shared" si="80"/>
        <v>0.4</v>
      </c>
      <c r="T397" s="256">
        <f>IF(L397='[3]11 FORMULAS'!$Q$5,C397-(C397*S397),C397)</f>
        <v>0.36</v>
      </c>
      <c r="U397" s="465">
        <f>IF(L397='[3]11 FORMULAS'!$Q$6,D397-(D397*S397),D397)</f>
        <v>0.4</v>
      </c>
      <c r="V397" s="848">
        <f t="shared" ref="V397" si="98">+IF(T402="","",T402)</f>
        <v>0.36</v>
      </c>
      <c r="W397" s="841">
        <f t="shared" ref="W397" si="99">+IF(U402="","",U402)</f>
        <v>0.4</v>
      </c>
    </row>
    <row r="398" spans="1:23" x14ac:dyDescent="0.3">
      <c r="A398" s="828"/>
      <c r="B398" s="828"/>
      <c r="C398" s="832"/>
      <c r="D398" s="835"/>
      <c r="E398" s="260">
        <v>2</v>
      </c>
      <c r="F398" s="466"/>
      <c r="G398" s="364"/>
      <c r="H398" s="364"/>
      <c r="I398" s="261" t="str">
        <f t="shared" si="81"/>
        <v xml:space="preserve">  </v>
      </c>
      <c r="J398" s="367"/>
      <c r="K398" s="262" t="s">
        <v>725</v>
      </c>
      <c r="L398" s="262" t="s">
        <v>725</v>
      </c>
      <c r="M398" s="367"/>
      <c r="N398" s="262" t="s">
        <v>725</v>
      </c>
      <c r="O398" s="370"/>
      <c r="P398" s="370"/>
      <c r="Q398" s="370"/>
      <c r="R398" s="370"/>
      <c r="S398" s="262" t="str">
        <f t="shared" si="80"/>
        <v/>
      </c>
      <c r="T398" s="262">
        <f>IF(L398='[3]11 FORMULAS'!$Q$5,T397-(T397*S398),T397)</f>
        <v>0.36</v>
      </c>
      <c r="U398" s="467">
        <f>IF(L398='[3]11 FORMULAS'!$Q$6,U397-(U397*S398),U397)</f>
        <v>0.4</v>
      </c>
      <c r="V398" s="849"/>
      <c r="W398" s="842"/>
    </row>
    <row r="399" spans="1:23" x14ac:dyDescent="0.3">
      <c r="A399" s="828"/>
      <c r="B399" s="828"/>
      <c r="C399" s="832"/>
      <c r="D399" s="835"/>
      <c r="E399" s="260">
        <v>3</v>
      </c>
      <c r="F399" s="466"/>
      <c r="G399" s="364"/>
      <c r="H399" s="364"/>
      <c r="I399" s="261" t="str">
        <f t="shared" si="81"/>
        <v xml:space="preserve">  </v>
      </c>
      <c r="J399" s="367"/>
      <c r="K399" s="262" t="s">
        <v>725</v>
      </c>
      <c r="L399" s="262" t="s">
        <v>725</v>
      </c>
      <c r="M399" s="367"/>
      <c r="N399" s="262" t="s">
        <v>725</v>
      </c>
      <c r="O399" s="370"/>
      <c r="P399" s="370"/>
      <c r="Q399" s="370"/>
      <c r="R399" s="370"/>
      <c r="S399" s="262" t="str">
        <f t="shared" si="80"/>
        <v/>
      </c>
      <c r="T399" s="262">
        <f>IF(L399='[3]11 FORMULAS'!$Q$5,T398-(T398*S399),T398)</f>
        <v>0.36</v>
      </c>
      <c r="U399" s="467">
        <f>IF(L399='[3]11 FORMULAS'!$Q$6,U398-(U398*S399),U398)</f>
        <v>0.4</v>
      </c>
      <c r="V399" s="849"/>
      <c r="W399" s="842"/>
    </row>
    <row r="400" spans="1:23" x14ac:dyDescent="0.3">
      <c r="A400" s="828"/>
      <c r="B400" s="828"/>
      <c r="C400" s="832"/>
      <c r="D400" s="835"/>
      <c r="E400" s="453">
        <v>4</v>
      </c>
      <c r="F400" s="466"/>
      <c r="G400" s="364"/>
      <c r="H400" s="364"/>
      <c r="I400" s="261" t="str">
        <f t="shared" si="81"/>
        <v xml:space="preserve">  </v>
      </c>
      <c r="J400" s="367"/>
      <c r="K400" s="262"/>
      <c r="L400" s="262"/>
      <c r="M400" s="367"/>
      <c r="N400" s="262"/>
      <c r="O400" s="370"/>
      <c r="P400" s="370"/>
      <c r="Q400" s="370"/>
      <c r="R400" s="370"/>
      <c r="S400" s="262">
        <f t="shared" si="80"/>
        <v>0</v>
      </c>
      <c r="T400" s="262">
        <f>IF(L400='[3]11 FORMULAS'!$Q$5,T399-(T399*S400),T399)</f>
        <v>0.36</v>
      </c>
      <c r="U400" s="467">
        <f>IF(L400='[3]11 FORMULAS'!$Q$6,U399-(U399*S400),U399)</f>
        <v>0.4</v>
      </c>
      <c r="V400" s="849"/>
      <c r="W400" s="842"/>
    </row>
    <row r="401" spans="1:23" x14ac:dyDescent="0.3">
      <c r="A401" s="828"/>
      <c r="B401" s="828"/>
      <c r="C401" s="832"/>
      <c r="D401" s="835"/>
      <c r="E401" s="453">
        <v>5</v>
      </c>
      <c r="F401" s="466"/>
      <c r="G401" s="364"/>
      <c r="H401" s="364"/>
      <c r="I401" s="261" t="str">
        <f t="shared" si="81"/>
        <v xml:space="preserve">  </v>
      </c>
      <c r="J401" s="367"/>
      <c r="K401" s="262"/>
      <c r="L401" s="262"/>
      <c r="M401" s="367"/>
      <c r="N401" s="262"/>
      <c r="O401" s="370"/>
      <c r="P401" s="370"/>
      <c r="Q401" s="370"/>
      <c r="R401" s="370"/>
      <c r="S401" s="262">
        <f t="shared" si="80"/>
        <v>0</v>
      </c>
      <c r="T401" s="262">
        <f>IF(L401='[3]11 FORMULAS'!$Q$5,T400-(T400*S401),T400)</f>
        <v>0.36</v>
      </c>
      <c r="U401" s="467">
        <f>IF(L401='[3]11 FORMULAS'!$Q$6,U400-(U400*S401),U400)</f>
        <v>0.4</v>
      </c>
      <c r="V401" s="849"/>
      <c r="W401" s="842"/>
    </row>
    <row r="402" spans="1:23" ht="14.4" thickBot="1" x14ac:dyDescent="0.35">
      <c r="A402" s="830"/>
      <c r="B402" s="830"/>
      <c r="C402" s="833"/>
      <c r="D402" s="836"/>
      <c r="E402" s="263">
        <v>6</v>
      </c>
      <c r="F402" s="468"/>
      <c r="G402" s="365"/>
      <c r="H402" s="365"/>
      <c r="I402" s="264" t="str">
        <f t="shared" si="81"/>
        <v xml:space="preserve">  </v>
      </c>
      <c r="J402" s="368"/>
      <c r="K402" s="265" t="s">
        <v>725</v>
      </c>
      <c r="L402" s="265" t="s">
        <v>725</v>
      </c>
      <c r="M402" s="368"/>
      <c r="N402" s="265" t="s">
        <v>725</v>
      </c>
      <c r="O402" s="371"/>
      <c r="P402" s="371"/>
      <c r="Q402" s="371"/>
      <c r="R402" s="371"/>
      <c r="S402" s="265" t="str">
        <f t="shared" si="80"/>
        <v/>
      </c>
      <c r="T402" s="265">
        <f>IF(L402='[3]11 FORMULAS'!$Q$5,T401-(T401*S402),T401)</f>
        <v>0.36</v>
      </c>
      <c r="U402" s="469">
        <f>IF(L402='[3]11 FORMULAS'!$Q$6,U401-(U401*S402),U401)</f>
        <v>0.4</v>
      </c>
      <c r="V402" s="851"/>
      <c r="W402" s="844"/>
    </row>
    <row r="403" spans="1:23" ht="14.25" customHeight="1" x14ac:dyDescent="0.3">
      <c r="A403" s="827" t="str">
        <f>'4 MAPA CALOR INHERENTE'!A73</f>
        <v>R1GTS</v>
      </c>
      <c r="B403" s="827" t="str">
        <f>'4 MAPA CALOR INHERENTE'!B73</f>
        <v>Posibilidad de afectación reputacional por percepción desfavorable de la ciudadanía respecto a la gestión del requerimiento  de información solicitado debido a la alta rotación de personal que no cuenta con el conocimiento técnico apropiado para la gestión de los datos requeridos.</v>
      </c>
      <c r="C403" s="831" cm="1">
        <f t="array" ref="C403">IF(MOD(ROW()-7,6)=0, INDEX('3 PROBABIL E IMPACTO INHERENTE'!$E$7:$E$74, (ROW()-7)/6 + 1), "")</f>
        <v>0.4</v>
      </c>
      <c r="D403" s="834" cm="1">
        <f t="array" ref="D403">IF(MOD(ROW()-7,6)=0, INDEX('3 PROBABIL E IMPACTO INHERENTE'!$M$7:$M$74, (ROW()-7)/6 + 1), "")</f>
        <v>0.6</v>
      </c>
      <c r="E403" s="254">
        <v>1</v>
      </c>
      <c r="F403" s="464" t="s">
        <v>974</v>
      </c>
      <c r="G403" s="363" t="s">
        <v>885</v>
      </c>
      <c r="H403" s="363" t="s">
        <v>975</v>
      </c>
      <c r="I403" s="255" t="str">
        <f t="shared" si="81"/>
        <v>Profesional de apoyo (Contratista)  revisa  mensualmente los informes técnicos y de Interventoría/Supervisión con el fin de generar recomendaciones y evitar fallas,  en caso de no realizar la revisión otro contratista suplente del C4 será el encargado, como soporte se suministra el informe de interventoría y el informe técnico de apoyo a la supervisión.</v>
      </c>
      <c r="J403" s="366" t="s">
        <v>719</v>
      </c>
      <c r="K403" s="256">
        <v>0.25</v>
      </c>
      <c r="L403" s="256" t="s">
        <v>656</v>
      </c>
      <c r="M403" s="366" t="s">
        <v>713</v>
      </c>
      <c r="N403" s="256">
        <v>0.15</v>
      </c>
      <c r="O403" s="369" t="s">
        <v>703</v>
      </c>
      <c r="P403" s="369" t="s">
        <v>720</v>
      </c>
      <c r="Q403" s="369"/>
      <c r="R403" s="369"/>
      <c r="S403" s="256">
        <f t="shared" si="80"/>
        <v>0.4</v>
      </c>
      <c r="T403" s="256">
        <f>IF(L403='[3]11 FORMULAS'!$Q$5,C403-(C403*S403),C403)</f>
        <v>0.24</v>
      </c>
      <c r="U403" s="465">
        <f>IF(L403='[3]11 FORMULAS'!$Q$6,D403-(D403*S403),D403)</f>
        <v>0.6</v>
      </c>
      <c r="V403" s="848">
        <f t="shared" ref="V403" si="100">+IF(T408="","",T408)</f>
        <v>0.24</v>
      </c>
      <c r="W403" s="841">
        <f t="shared" ref="W403" si="101">+IF(U408="","",U408)</f>
        <v>0.6</v>
      </c>
    </row>
    <row r="404" spans="1:23" x14ac:dyDescent="0.3">
      <c r="A404" s="828"/>
      <c r="B404" s="828"/>
      <c r="C404" s="832"/>
      <c r="D404" s="835"/>
      <c r="E404" s="260">
        <v>2</v>
      </c>
      <c r="F404" s="466"/>
      <c r="G404" s="364"/>
      <c r="H404" s="364"/>
      <c r="I404" s="261" t="str">
        <f t="shared" si="81"/>
        <v xml:space="preserve">  </v>
      </c>
      <c r="J404" s="367"/>
      <c r="K404" s="262" t="s">
        <v>725</v>
      </c>
      <c r="L404" s="262" t="s">
        <v>725</v>
      </c>
      <c r="M404" s="367"/>
      <c r="N404" s="262" t="s">
        <v>725</v>
      </c>
      <c r="O404" s="370"/>
      <c r="P404" s="370"/>
      <c r="Q404" s="370"/>
      <c r="R404" s="370"/>
      <c r="S404" s="262" t="str">
        <f t="shared" si="80"/>
        <v/>
      </c>
      <c r="T404" s="262">
        <f>IF(L404='[3]11 FORMULAS'!$Q$5,T403-(T403*S404),T403)</f>
        <v>0.24</v>
      </c>
      <c r="U404" s="467">
        <f>IF(L404='[3]11 FORMULAS'!$Q$6,U403-(U403*S404),U403)</f>
        <v>0.6</v>
      </c>
      <c r="V404" s="849"/>
      <c r="W404" s="842"/>
    </row>
    <row r="405" spans="1:23" x14ac:dyDescent="0.3">
      <c r="A405" s="828"/>
      <c r="B405" s="828"/>
      <c r="C405" s="832"/>
      <c r="D405" s="835"/>
      <c r="E405" s="260">
        <v>3</v>
      </c>
      <c r="F405" s="466"/>
      <c r="G405" s="364"/>
      <c r="H405" s="364"/>
      <c r="I405" s="261" t="str">
        <f t="shared" si="81"/>
        <v xml:space="preserve">  </v>
      </c>
      <c r="J405" s="367"/>
      <c r="K405" s="262" t="s">
        <v>725</v>
      </c>
      <c r="L405" s="262" t="s">
        <v>725</v>
      </c>
      <c r="M405" s="367"/>
      <c r="N405" s="262" t="s">
        <v>725</v>
      </c>
      <c r="O405" s="370"/>
      <c r="P405" s="370"/>
      <c r="Q405" s="370"/>
      <c r="R405" s="370"/>
      <c r="S405" s="262" t="str">
        <f t="shared" si="80"/>
        <v/>
      </c>
      <c r="T405" s="262">
        <f>IF(L405='[3]11 FORMULAS'!$Q$5,T404-(T404*S405),T404)</f>
        <v>0.24</v>
      </c>
      <c r="U405" s="467">
        <f>IF(L405='[3]11 FORMULAS'!$Q$6,U404-(U404*S405),U404)</f>
        <v>0.6</v>
      </c>
      <c r="V405" s="849"/>
      <c r="W405" s="842"/>
    </row>
    <row r="406" spans="1:23" x14ac:dyDescent="0.3">
      <c r="A406" s="828"/>
      <c r="B406" s="828"/>
      <c r="C406" s="832"/>
      <c r="D406" s="835"/>
      <c r="E406" s="453">
        <v>4</v>
      </c>
      <c r="F406" s="466"/>
      <c r="G406" s="364"/>
      <c r="H406" s="364"/>
      <c r="I406" s="261" t="str">
        <f t="shared" si="81"/>
        <v xml:space="preserve">  </v>
      </c>
      <c r="J406" s="367"/>
      <c r="K406" s="262"/>
      <c r="L406" s="262"/>
      <c r="M406" s="367"/>
      <c r="N406" s="262"/>
      <c r="O406" s="370"/>
      <c r="P406" s="370"/>
      <c r="Q406" s="370"/>
      <c r="R406" s="370"/>
      <c r="S406" s="262">
        <f t="shared" si="80"/>
        <v>0</v>
      </c>
      <c r="T406" s="262">
        <f>IF(L406='[3]11 FORMULAS'!$Q$5,T405-(T405*S406),T405)</f>
        <v>0.24</v>
      </c>
      <c r="U406" s="467">
        <f>IF(L406='[3]11 FORMULAS'!$Q$6,U405-(U405*S406),U405)</f>
        <v>0.6</v>
      </c>
      <c r="V406" s="849"/>
      <c r="W406" s="842"/>
    </row>
    <row r="407" spans="1:23" x14ac:dyDescent="0.3">
      <c r="A407" s="828"/>
      <c r="B407" s="828"/>
      <c r="C407" s="832"/>
      <c r="D407" s="835"/>
      <c r="E407" s="453">
        <v>5</v>
      </c>
      <c r="F407" s="466"/>
      <c r="G407" s="364"/>
      <c r="H407" s="364"/>
      <c r="I407" s="261" t="str">
        <f t="shared" si="81"/>
        <v xml:space="preserve">  </v>
      </c>
      <c r="J407" s="367"/>
      <c r="K407" s="262"/>
      <c r="L407" s="262"/>
      <c r="M407" s="367"/>
      <c r="N407" s="262"/>
      <c r="O407" s="370"/>
      <c r="P407" s="370"/>
      <c r="Q407" s="370"/>
      <c r="R407" s="370"/>
      <c r="S407" s="262">
        <f t="shared" si="80"/>
        <v>0</v>
      </c>
      <c r="T407" s="262">
        <f>IF(L407='[3]11 FORMULAS'!$Q$5,T406-(T406*S407),T406)</f>
        <v>0.24</v>
      </c>
      <c r="U407" s="467">
        <f>IF(L407='[3]11 FORMULAS'!$Q$6,U406-(U406*S407),U406)</f>
        <v>0.6</v>
      </c>
      <c r="V407" s="849"/>
      <c r="W407" s="842"/>
    </row>
    <row r="408" spans="1:23" ht="14.4" thickBot="1" x14ac:dyDescent="0.35">
      <c r="A408" s="830"/>
      <c r="B408" s="830"/>
      <c r="C408" s="833"/>
      <c r="D408" s="836"/>
      <c r="E408" s="263">
        <v>6</v>
      </c>
      <c r="F408" s="468"/>
      <c r="G408" s="365"/>
      <c r="H408" s="365"/>
      <c r="I408" s="264" t="str">
        <f t="shared" si="81"/>
        <v xml:space="preserve">  </v>
      </c>
      <c r="J408" s="368"/>
      <c r="K408" s="265" t="s">
        <v>725</v>
      </c>
      <c r="L408" s="265" t="s">
        <v>725</v>
      </c>
      <c r="M408" s="368"/>
      <c r="N408" s="265" t="s">
        <v>725</v>
      </c>
      <c r="O408" s="371"/>
      <c r="P408" s="371"/>
      <c r="Q408" s="371"/>
      <c r="R408" s="371"/>
      <c r="S408" s="265" t="str">
        <f t="shared" si="80"/>
        <v/>
      </c>
      <c r="T408" s="265">
        <f>IF(L408='[3]11 FORMULAS'!$Q$5,T407-(T407*S408),T407)</f>
        <v>0.24</v>
      </c>
      <c r="U408" s="469">
        <f>IF(L408='[3]11 FORMULAS'!$Q$6,U407-(U407*S408),U407)</f>
        <v>0.6</v>
      </c>
      <c r="V408" s="851"/>
      <c r="W408" s="844"/>
    </row>
    <row r="409" spans="1:23" ht="110.4" x14ac:dyDescent="0.3">
      <c r="A409" s="827" t="str">
        <f>'4 MAPA CALOR INHERENTE'!A74</f>
        <v>R2GTS</v>
      </c>
      <c r="B409" s="827" t="str">
        <f>'4 MAPA CALOR INHERENTE'!B74</f>
        <v>Posibilidad de afectación reputacional por percepción desfavorable del ciudadano hacia  las entidades que integran el sistema de seguridad y emergencias ,debido a la dificultad en las actividades de supervisión y gestión efectivas del desarrollo, evaluación y monitoreo de las plataformas tecnológicas del C4, ocacionado por diversas actividades administrativas que el personal del área debe llevar a cabo. Además, la dependencia del operador tecnológico se ve acentuada por la falta de una gobernanza integral de la información en el C4.</v>
      </c>
      <c r="C409" s="831" cm="1">
        <f t="array" ref="C409">IF(MOD(ROW()-7,6)=0, INDEX('3 PROBABIL E IMPACTO INHERENTE'!$E$7:$E$74, (ROW()-7)/6 + 1), "")</f>
        <v>0.2</v>
      </c>
      <c r="D409" s="834" cm="1">
        <f t="array" ref="D409">IF(MOD(ROW()-7,6)=0, INDEX('3 PROBABIL E IMPACTO INHERENTE'!$M$7:$M$74, (ROW()-7)/6 + 1), "")</f>
        <v>0.6</v>
      </c>
      <c r="E409" s="254">
        <v>1</v>
      </c>
      <c r="F409" s="464" t="s">
        <v>974</v>
      </c>
      <c r="G409" s="363" t="s">
        <v>736</v>
      </c>
      <c r="H409" s="363" t="s">
        <v>976</v>
      </c>
      <c r="I409" s="255" t="str">
        <f t="shared" si="81"/>
        <v xml:space="preserve">Profesional de apoyo (Contratista)  verifica  mínimo mensualmente a través de reuniones de seguimiento con los operadores tecnológicos el funcionamiento y o fallas que pueda presentar la infraestructura durante el lapso comprendido; así mismo, se revisan los informes técnicos que genera la trazabilidad a las posibles fallas presentadas, en caso de no realizar la revisión otro contratista suplente del C4 será el encargado, como soporte se suministra  informes de seguimiento técnico, actas o correos. </v>
      </c>
      <c r="J409" s="366" t="s">
        <v>719</v>
      </c>
      <c r="K409" s="256">
        <v>0.25</v>
      </c>
      <c r="L409" s="256" t="s">
        <v>656</v>
      </c>
      <c r="M409" s="366" t="s">
        <v>713</v>
      </c>
      <c r="N409" s="256">
        <v>0.15</v>
      </c>
      <c r="O409" s="369" t="s">
        <v>703</v>
      </c>
      <c r="P409" s="369" t="s">
        <v>720</v>
      </c>
      <c r="Q409" s="369"/>
      <c r="R409" s="369"/>
      <c r="S409" s="256">
        <f t="shared" ref="S409:S414" si="102">+IFERROR(K409+N409,"")</f>
        <v>0.4</v>
      </c>
      <c r="T409" s="256">
        <f>IF(L409='[3]11 FORMULAS'!$Q$5,C409-(C409*S409),C409)</f>
        <v>0.12</v>
      </c>
      <c r="U409" s="465">
        <f>IF(L409='[3]11 FORMULAS'!$Q$6,D409-(D409*S409),D409)</f>
        <v>0.6</v>
      </c>
      <c r="V409" s="848">
        <f t="shared" ref="V409" si="103">+IF(T414="","",T414)</f>
        <v>2.5919999999999995E-2</v>
      </c>
      <c r="W409" s="841">
        <f t="shared" ref="W409" si="104">+IF(U414="","",U414)</f>
        <v>0.6</v>
      </c>
    </row>
    <row r="410" spans="1:23" ht="69" x14ac:dyDescent="0.3">
      <c r="A410" s="828"/>
      <c r="B410" s="828"/>
      <c r="C410" s="832"/>
      <c r="D410" s="835"/>
      <c r="E410" s="260">
        <v>2</v>
      </c>
      <c r="F410" s="466" t="s">
        <v>977</v>
      </c>
      <c r="G410" s="364" t="s">
        <v>809</v>
      </c>
      <c r="H410" s="364" t="s">
        <v>978</v>
      </c>
      <c r="I410" s="261" t="str">
        <f t="shared" si="81"/>
        <v xml:space="preserve">Responsable de AINTEC  verifica  mensualmente en las reuniones con el personal del área el cumplimiento del estado actual a los requerimientos solicitados con el fin de documentar la trazabilidad de la actividad, en caso de no realizar la revisión otro contratista suplente del C4 será el encargado, como soporte se genera acta de la reunión. </v>
      </c>
      <c r="J410" s="367" t="s">
        <v>719</v>
      </c>
      <c r="K410" s="262">
        <v>0.25</v>
      </c>
      <c r="L410" s="262" t="s">
        <v>656</v>
      </c>
      <c r="M410" s="367" t="s">
        <v>713</v>
      </c>
      <c r="N410" s="262">
        <v>0.15</v>
      </c>
      <c r="O410" s="370" t="s">
        <v>703</v>
      </c>
      <c r="P410" s="370" t="s">
        <v>720</v>
      </c>
      <c r="Q410" s="370"/>
      <c r="R410" s="370"/>
      <c r="S410" s="262">
        <f t="shared" si="102"/>
        <v>0.4</v>
      </c>
      <c r="T410" s="262">
        <f>IF(L410='[3]11 FORMULAS'!$Q$5,T409-(T409*S410),T409)</f>
        <v>7.1999999999999995E-2</v>
      </c>
      <c r="U410" s="467">
        <f>IF(L410='[3]11 FORMULAS'!$Q$6,U409-(U409*S410),U409)</f>
        <v>0.6</v>
      </c>
      <c r="V410" s="849"/>
      <c r="W410" s="842"/>
    </row>
    <row r="411" spans="1:23" ht="124.2" x14ac:dyDescent="0.3">
      <c r="A411" s="828"/>
      <c r="B411" s="828"/>
      <c r="C411" s="832"/>
      <c r="D411" s="835"/>
      <c r="E411" s="260">
        <v>3</v>
      </c>
      <c r="F411" s="466" t="s">
        <v>979</v>
      </c>
      <c r="G411" s="364" t="s">
        <v>980</v>
      </c>
      <c r="H411" s="364" t="s">
        <v>981</v>
      </c>
      <c r="I411" s="261" t="str">
        <f t="shared" si="81"/>
        <v>Profesional de apoyo (Contratista)  realiza seguimiento  mensualmente a los contratos de compra venta y de servicios delegados por la Jefatura del C4, mediante informe mensual de seguimiento al avance de los contratos, detallando los avances y comportamiento de las obligaciones generales y especificas de cada contrato, (estos informes deben tener archivo en SECOP), en caso de no realizar el seguimiento otro contratista suplente del C4 será el encargado, como soporte queda el visto bueno de los apoyos a la supervisión en los informes mensuales.</v>
      </c>
      <c r="J411" s="367" t="s">
        <v>719</v>
      </c>
      <c r="K411" s="262">
        <v>0.25</v>
      </c>
      <c r="L411" s="262" t="s">
        <v>656</v>
      </c>
      <c r="M411" s="367" t="s">
        <v>713</v>
      </c>
      <c r="N411" s="262">
        <v>0.15</v>
      </c>
      <c r="O411" s="370" t="s">
        <v>703</v>
      </c>
      <c r="P411" s="370" t="s">
        <v>720</v>
      </c>
      <c r="Q411" s="370"/>
      <c r="R411" s="370"/>
      <c r="S411" s="262">
        <f t="shared" si="102"/>
        <v>0.4</v>
      </c>
      <c r="T411" s="262">
        <f>IF(L411='[3]11 FORMULAS'!$Q$5,T410-(T410*S411),T410)</f>
        <v>4.3199999999999995E-2</v>
      </c>
      <c r="U411" s="467">
        <f>IF(L411='[3]11 FORMULAS'!$Q$6,U410-(U410*S411),U410)</f>
        <v>0.6</v>
      </c>
      <c r="V411" s="849"/>
      <c r="W411" s="842"/>
    </row>
    <row r="412" spans="1:23" ht="110.4" x14ac:dyDescent="0.3">
      <c r="A412" s="828"/>
      <c r="B412" s="828"/>
      <c r="C412" s="832"/>
      <c r="D412" s="835"/>
      <c r="E412" s="453">
        <v>4</v>
      </c>
      <c r="F412" s="466" t="s">
        <v>977</v>
      </c>
      <c r="G412" s="364" t="s">
        <v>982</v>
      </c>
      <c r="H412" s="364" t="s">
        <v>983</v>
      </c>
      <c r="I412" s="261" t="str">
        <f t="shared" ref="I412:I414" si="105">+CONCATENATE(F412," ",G412," ",H412)</f>
        <v>Responsable de AINTEC  revisa y valida  cuando se requiera la documentación de antecedentes de la ejecución de los contratos cotejados con las actividades enmarcadas en el cumplimiento de las obligaciones generales y especificas de cada contrato, para tramite de validación por parte de la jefatura del C4 de los componentes financieros y jurídicos,  en caso de no realizar la revisión otro contratista suplente del C4 será el encargado, como soporte quedan las firmas en los documentos revisados.</v>
      </c>
      <c r="J412" s="367" t="s">
        <v>719</v>
      </c>
      <c r="K412" s="262">
        <v>0.25</v>
      </c>
      <c r="L412" s="262" t="s">
        <v>656</v>
      </c>
      <c r="M412" s="367" t="s">
        <v>713</v>
      </c>
      <c r="N412" s="262">
        <v>0.15</v>
      </c>
      <c r="O412" s="370" t="s">
        <v>703</v>
      </c>
      <c r="P412" s="370" t="s">
        <v>724</v>
      </c>
      <c r="Q412" s="370"/>
      <c r="R412" s="370"/>
      <c r="S412" s="262">
        <f t="shared" si="102"/>
        <v>0.4</v>
      </c>
      <c r="T412" s="262">
        <f>IF(L412='[3]11 FORMULAS'!$Q$5,T411-(T411*S412),T411)</f>
        <v>2.5919999999999995E-2</v>
      </c>
      <c r="U412" s="467">
        <f>IF(L412='[3]11 FORMULAS'!$Q$6,U411-(U411*S412),U411)</f>
        <v>0.6</v>
      </c>
      <c r="V412" s="849"/>
      <c r="W412" s="842"/>
    </row>
    <row r="413" spans="1:23" ht="14.25" customHeight="1" x14ac:dyDescent="0.3">
      <c r="A413" s="828"/>
      <c r="B413" s="828"/>
      <c r="C413" s="832"/>
      <c r="D413" s="835"/>
      <c r="E413" s="453">
        <v>5</v>
      </c>
      <c r="F413" s="466"/>
      <c r="G413" s="364"/>
      <c r="H413" s="364"/>
      <c r="I413" s="261" t="str">
        <f t="shared" si="105"/>
        <v xml:space="preserve">  </v>
      </c>
      <c r="J413" s="367"/>
      <c r="K413" s="262"/>
      <c r="L413" s="262"/>
      <c r="M413" s="367"/>
      <c r="N413" s="262"/>
      <c r="O413" s="370"/>
      <c r="P413" s="370"/>
      <c r="Q413" s="370"/>
      <c r="R413" s="370"/>
      <c r="S413" s="262">
        <f t="shared" si="102"/>
        <v>0</v>
      </c>
      <c r="T413" s="262">
        <f>IF(L413='[3]11 FORMULAS'!$Q$5,T412-(T412*S413),T412)</f>
        <v>2.5919999999999995E-2</v>
      </c>
      <c r="U413" s="467">
        <f>IF(L413='[3]11 FORMULAS'!$Q$6,U412-(U412*S413),U412)</f>
        <v>0.6</v>
      </c>
      <c r="V413" s="849"/>
      <c r="W413" s="842"/>
    </row>
    <row r="414" spans="1:23" ht="14.4" thickBot="1" x14ac:dyDescent="0.35">
      <c r="A414" s="830"/>
      <c r="B414" s="830"/>
      <c r="C414" s="832"/>
      <c r="D414" s="835"/>
      <c r="E414" s="263">
        <v>6</v>
      </c>
      <c r="F414" s="468"/>
      <c r="G414" s="365"/>
      <c r="H414" s="365"/>
      <c r="I414" s="264" t="str">
        <f t="shared" si="105"/>
        <v xml:space="preserve">  </v>
      </c>
      <c r="J414" s="368"/>
      <c r="K414" s="265" t="s">
        <v>725</v>
      </c>
      <c r="L414" s="265" t="s">
        <v>725</v>
      </c>
      <c r="M414" s="368"/>
      <c r="N414" s="265" t="s">
        <v>725</v>
      </c>
      <c r="O414" s="371"/>
      <c r="P414" s="371"/>
      <c r="Q414" s="371"/>
      <c r="R414" s="371"/>
      <c r="S414" s="265" t="str">
        <f t="shared" si="102"/>
        <v/>
      </c>
      <c r="T414" s="265">
        <f>IF(L414='[3]11 FORMULAS'!$Q$5,T413-(T413*S414),T413)</f>
        <v>2.5919999999999995E-2</v>
      </c>
      <c r="U414" s="469">
        <f>IF(L414='[3]11 FORMULAS'!$Q$6,U413-(U413*S414),U413)</f>
        <v>0.6</v>
      </c>
      <c r="V414" s="851"/>
      <c r="W414" s="844"/>
    </row>
  </sheetData>
  <sheetProtection algorithmName="SHA-512" hashValue="ft5kIOIxb0HoUgb34zbdqaoM3dWG6Nw0R879IjwkQqtpCzv65g2k25n2e3d1CKVcVnEz5UZK0I+z0QgQ3PdmHA==" saltValue="ixI3dCjS8Cvq+np9rexfQA==" spinCount="100000" sheet="1" objects="1" scenarios="1"/>
  <autoFilter ref="A6:W414" xr:uid="{00000000-0009-0000-0000-000007000000}"/>
  <dataConsolidate/>
  <mergeCells count="421">
    <mergeCell ref="A403:A408"/>
    <mergeCell ref="B403:B408"/>
    <mergeCell ref="C403:C408"/>
    <mergeCell ref="D403:D408"/>
    <mergeCell ref="V403:V408"/>
    <mergeCell ref="W403:W408"/>
    <mergeCell ref="A409:A414"/>
    <mergeCell ref="B409:B414"/>
    <mergeCell ref="C409:C414"/>
    <mergeCell ref="D409:D414"/>
    <mergeCell ref="V409:V414"/>
    <mergeCell ref="W409:W414"/>
    <mergeCell ref="A391:A396"/>
    <mergeCell ref="B391:B396"/>
    <mergeCell ref="C391:C396"/>
    <mergeCell ref="D391:D396"/>
    <mergeCell ref="V391:V396"/>
    <mergeCell ref="W391:W396"/>
    <mergeCell ref="A397:A402"/>
    <mergeCell ref="B397:B402"/>
    <mergeCell ref="C397:C402"/>
    <mergeCell ref="D397:D402"/>
    <mergeCell ref="V397:V402"/>
    <mergeCell ref="W397:W402"/>
    <mergeCell ref="A379:A384"/>
    <mergeCell ref="B379:B384"/>
    <mergeCell ref="C379:C384"/>
    <mergeCell ref="D379:D384"/>
    <mergeCell ref="V379:V384"/>
    <mergeCell ref="W379:W384"/>
    <mergeCell ref="A385:A390"/>
    <mergeCell ref="B385:B390"/>
    <mergeCell ref="C385:C390"/>
    <mergeCell ref="D385:D390"/>
    <mergeCell ref="V385:V390"/>
    <mergeCell ref="W385:W390"/>
    <mergeCell ref="A367:A372"/>
    <mergeCell ref="B367:B372"/>
    <mergeCell ref="C367:C372"/>
    <mergeCell ref="D367:D372"/>
    <mergeCell ref="V367:V372"/>
    <mergeCell ref="W367:W372"/>
    <mergeCell ref="A373:A378"/>
    <mergeCell ref="B373:B378"/>
    <mergeCell ref="C373:C378"/>
    <mergeCell ref="D373:D378"/>
    <mergeCell ref="V373:V378"/>
    <mergeCell ref="W373:W378"/>
    <mergeCell ref="A355:A360"/>
    <mergeCell ref="B355:B360"/>
    <mergeCell ref="C355:C360"/>
    <mergeCell ref="D355:D360"/>
    <mergeCell ref="V355:V360"/>
    <mergeCell ref="W355:W360"/>
    <mergeCell ref="A361:A366"/>
    <mergeCell ref="B361:B366"/>
    <mergeCell ref="C361:C366"/>
    <mergeCell ref="D361:D366"/>
    <mergeCell ref="V361:V366"/>
    <mergeCell ref="W361:W366"/>
    <mergeCell ref="A343:A348"/>
    <mergeCell ref="B343:B348"/>
    <mergeCell ref="C343:C348"/>
    <mergeCell ref="D343:D348"/>
    <mergeCell ref="V343:V348"/>
    <mergeCell ref="W343:W348"/>
    <mergeCell ref="A349:A354"/>
    <mergeCell ref="B349:B354"/>
    <mergeCell ref="C349:C354"/>
    <mergeCell ref="D349:D354"/>
    <mergeCell ref="V349:V354"/>
    <mergeCell ref="W349:W354"/>
    <mergeCell ref="A331:A336"/>
    <mergeCell ref="B331:B336"/>
    <mergeCell ref="C331:C336"/>
    <mergeCell ref="D331:D336"/>
    <mergeCell ref="V331:V336"/>
    <mergeCell ref="W331:W336"/>
    <mergeCell ref="A337:A342"/>
    <mergeCell ref="B337:B342"/>
    <mergeCell ref="C337:C342"/>
    <mergeCell ref="D337:D342"/>
    <mergeCell ref="V337:V342"/>
    <mergeCell ref="W337:W342"/>
    <mergeCell ref="A319:A324"/>
    <mergeCell ref="B319:B324"/>
    <mergeCell ref="C319:C324"/>
    <mergeCell ref="D319:D324"/>
    <mergeCell ref="V319:V324"/>
    <mergeCell ref="W319:W324"/>
    <mergeCell ref="A325:A330"/>
    <mergeCell ref="B325:B330"/>
    <mergeCell ref="C325:C330"/>
    <mergeCell ref="D325:D330"/>
    <mergeCell ref="V325:V330"/>
    <mergeCell ref="W325:W330"/>
    <mergeCell ref="A307:A312"/>
    <mergeCell ref="B307:B312"/>
    <mergeCell ref="C307:C312"/>
    <mergeCell ref="D307:D312"/>
    <mergeCell ref="V307:V312"/>
    <mergeCell ref="W307:W312"/>
    <mergeCell ref="A313:A318"/>
    <mergeCell ref="B313:B318"/>
    <mergeCell ref="C313:C318"/>
    <mergeCell ref="D313:D318"/>
    <mergeCell ref="V313:V318"/>
    <mergeCell ref="W313:W318"/>
    <mergeCell ref="A295:A300"/>
    <mergeCell ref="B295:B300"/>
    <mergeCell ref="C295:C300"/>
    <mergeCell ref="D295:D300"/>
    <mergeCell ref="V295:V300"/>
    <mergeCell ref="W295:W300"/>
    <mergeCell ref="A301:A306"/>
    <mergeCell ref="B301:B306"/>
    <mergeCell ref="C301:C306"/>
    <mergeCell ref="D301:D306"/>
    <mergeCell ref="V301:V306"/>
    <mergeCell ref="W301:W306"/>
    <mergeCell ref="A283:A288"/>
    <mergeCell ref="B283:B288"/>
    <mergeCell ref="C283:C288"/>
    <mergeCell ref="D283:D288"/>
    <mergeCell ref="V283:V288"/>
    <mergeCell ref="W283:W288"/>
    <mergeCell ref="A289:A294"/>
    <mergeCell ref="B289:B294"/>
    <mergeCell ref="C289:C294"/>
    <mergeCell ref="D289:D294"/>
    <mergeCell ref="V289:V294"/>
    <mergeCell ref="W289:W294"/>
    <mergeCell ref="A271:A276"/>
    <mergeCell ref="B271:B276"/>
    <mergeCell ref="C271:C276"/>
    <mergeCell ref="D271:D276"/>
    <mergeCell ref="V271:V276"/>
    <mergeCell ref="W271:W276"/>
    <mergeCell ref="A277:A282"/>
    <mergeCell ref="B277:B282"/>
    <mergeCell ref="C277:C282"/>
    <mergeCell ref="D277:D282"/>
    <mergeCell ref="V277:V282"/>
    <mergeCell ref="W277:W282"/>
    <mergeCell ref="A259:A264"/>
    <mergeCell ref="B259:B264"/>
    <mergeCell ref="C259:C264"/>
    <mergeCell ref="D259:D264"/>
    <mergeCell ref="V259:V264"/>
    <mergeCell ref="W259:W264"/>
    <mergeCell ref="A265:A270"/>
    <mergeCell ref="B265:B270"/>
    <mergeCell ref="C265:C270"/>
    <mergeCell ref="D265:D270"/>
    <mergeCell ref="V265:V270"/>
    <mergeCell ref="W265:W270"/>
    <mergeCell ref="A247:A252"/>
    <mergeCell ref="B247:B252"/>
    <mergeCell ref="C247:C252"/>
    <mergeCell ref="D247:D252"/>
    <mergeCell ref="V247:V252"/>
    <mergeCell ref="W247:W252"/>
    <mergeCell ref="A253:A258"/>
    <mergeCell ref="B253:B258"/>
    <mergeCell ref="C253:C258"/>
    <mergeCell ref="D253:D258"/>
    <mergeCell ref="V253:V258"/>
    <mergeCell ref="W253:W258"/>
    <mergeCell ref="A235:A240"/>
    <mergeCell ref="B235:B240"/>
    <mergeCell ref="C235:C240"/>
    <mergeCell ref="D235:D240"/>
    <mergeCell ref="V235:V240"/>
    <mergeCell ref="W235:W240"/>
    <mergeCell ref="A241:A246"/>
    <mergeCell ref="B241:B246"/>
    <mergeCell ref="C241:C246"/>
    <mergeCell ref="D241:D246"/>
    <mergeCell ref="V241:V246"/>
    <mergeCell ref="W241:W246"/>
    <mergeCell ref="A223:A228"/>
    <mergeCell ref="B223:B228"/>
    <mergeCell ref="C223:C228"/>
    <mergeCell ref="D223:D228"/>
    <mergeCell ref="V223:V228"/>
    <mergeCell ref="W223:W228"/>
    <mergeCell ref="A229:A234"/>
    <mergeCell ref="B229:B234"/>
    <mergeCell ref="C229:C234"/>
    <mergeCell ref="D229:D234"/>
    <mergeCell ref="V229:V234"/>
    <mergeCell ref="W229:W234"/>
    <mergeCell ref="A211:A216"/>
    <mergeCell ref="B211:B216"/>
    <mergeCell ref="C211:C216"/>
    <mergeCell ref="D211:D216"/>
    <mergeCell ref="V211:V216"/>
    <mergeCell ref="W211:W216"/>
    <mergeCell ref="A217:A222"/>
    <mergeCell ref="B217:B222"/>
    <mergeCell ref="C217:C222"/>
    <mergeCell ref="D217:D222"/>
    <mergeCell ref="V217:V222"/>
    <mergeCell ref="W217:W222"/>
    <mergeCell ref="A199:A204"/>
    <mergeCell ref="B199:B204"/>
    <mergeCell ref="C199:C204"/>
    <mergeCell ref="D199:D204"/>
    <mergeCell ref="V199:V204"/>
    <mergeCell ref="W199:W204"/>
    <mergeCell ref="A205:A210"/>
    <mergeCell ref="B205:B210"/>
    <mergeCell ref="C205:C210"/>
    <mergeCell ref="D205:D210"/>
    <mergeCell ref="V205:V210"/>
    <mergeCell ref="W205:W210"/>
    <mergeCell ref="A187:A192"/>
    <mergeCell ref="B187:B192"/>
    <mergeCell ref="C187:C192"/>
    <mergeCell ref="D187:D192"/>
    <mergeCell ref="V187:V192"/>
    <mergeCell ref="W187:W192"/>
    <mergeCell ref="A193:A198"/>
    <mergeCell ref="B193:B198"/>
    <mergeCell ref="C193:C198"/>
    <mergeCell ref="D193:D198"/>
    <mergeCell ref="V193:V198"/>
    <mergeCell ref="W193:W198"/>
    <mergeCell ref="A175:A180"/>
    <mergeCell ref="B175:B180"/>
    <mergeCell ref="C175:C180"/>
    <mergeCell ref="D175:D180"/>
    <mergeCell ref="V175:V180"/>
    <mergeCell ref="W175:W180"/>
    <mergeCell ref="A181:A186"/>
    <mergeCell ref="B181:B186"/>
    <mergeCell ref="C181:C186"/>
    <mergeCell ref="D181:D186"/>
    <mergeCell ref="V181:V186"/>
    <mergeCell ref="W181:W186"/>
    <mergeCell ref="A163:A168"/>
    <mergeCell ref="B163:B168"/>
    <mergeCell ref="C163:C168"/>
    <mergeCell ref="D163:D168"/>
    <mergeCell ref="V163:V168"/>
    <mergeCell ref="W163:W168"/>
    <mergeCell ref="A169:A174"/>
    <mergeCell ref="B169:B174"/>
    <mergeCell ref="C169:C174"/>
    <mergeCell ref="D169:D174"/>
    <mergeCell ref="V169:V174"/>
    <mergeCell ref="W169:W174"/>
    <mergeCell ref="A151:A156"/>
    <mergeCell ref="B151:B156"/>
    <mergeCell ref="C151:C156"/>
    <mergeCell ref="D151:D156"/>
    <mergeCell ref="V151:V156"/>
    <mergeCell ref="W151:W156"/>
    <mergeCell ref="A157:A162"/>
    <mergeCell ref="B157:B162"/>
    <mergeCell ref="C157:C162"/>
    <mergeCell ref="D157:D162"/>
    <mergeCell ref="V157:V162"/>
    <mergeCell ref="W157:W162"/>
    <mergeCell ref="A139:A144"/>
    <mergeCell ref="B139:B144"/>
    <mergeCell ref="C139:C144"/>
    <mergeCell ref="D139:D144"/>
    <mergeCell ref="V139:V144"/>
    <mergeCell ref="W139:W144"/>
    <mergeCell ref="A145:A150"/>
    <mergeCell ref="B145:B150"/>
    <mergeCell ref="C145:C150"/>
    <mergeCell ref="D145:D150"/>
    <mergeCell ref="V145:V150"/>
    <mergeCell ref="W145:W150"/>
    <mergeCell ref="A127:A132"/>
    <mergeCell ref="B127:B132"/>
    <mergeCell ref="C127:C132"/>
    <mergeCell ref="D127:D132"/>
    <mergeCell ref="V127:V132"/>
    <mergeCell ref="W127:W132"/>
    <mergeCell ref="A133:A138"/>
    <mergeCell ref="B133:B138"/>
    <mergeCell ref="C133:C138"/>
    <mergeCell ref="D133:D138"/>
    <mergeCell ref="V133:V138"/>
    <mergeCell ref="W133:W138"/>
    <mergeCell ref="A121:A126"/>
    <mergeCell ref="B121:B126"/>
    <mergeCell ref="C121:C126"/>
    <mergeCell ref="D121:D126"/>
    <mergeCell ref="V121:V126"/>
    <mergeCell ref="W121:W126"/>
    <mergeCell ref="A115:A120"/>
    <mergeCell ref="B115:B120"/>
    <mergeCell ref="C115:C120"/>
    <mergeCell ref="D115:D120"/>
    <mergeCell ref="V115:V120"/>
    <mergeCell ref="W115:W120"/>
    <mergeCell ref="A109:A114"/>
    <mergeCell ref="B109:B114"/>
    <mergeCell ref="C109:C114"/>
    <mergeCell ref="D109:D114"/>
    <mergeCell ref="V109:V114"/>
    <mergeCell ref="W109:W114"/>
    <mergeCell ref="A103:A108"/>
    <mergeCell ref="B103:B108"/>
    <mergeCell ref="C103:C108"/>
    <mergeCell ref="D103:D108"/>
    <mergeCell ref="V103:V108"/>
    <mergeCell ref="W103:W108"/>
    <mergeCell ref="A97:A102"/>
    <mergeCell ref="B97:B102"/>
    <mergeCell ref="C97:C102"/>
    <mergeCell ref="D97:D102"/>
    <mergeCell ref="V97:V102"/>
    <mergeCell ref="W97:W102"/>
    <mergeCell ref="A91:A96"/>
    <mergeCell ref="B91:B96"/>
    <mergeCell ref="C91:C96"/>
    <mergeCell ref="D91:D96"/>
    <mergeCell ref="V91:V96"/>
    <mergeCell ref="W91:W96"/>
    <mergeCell ref="A85:A90"/>
    <mergeCell ref="B85:B90"/>
    <mergeCell ref="C85:C90"/>
    <mergeCell ref="D85:D90"/>
    <mergeCell ref="V85:V90"/>
    <mergeCell ref="W85:W90"/>
    <mergeCell ref="A79:A84"/>
    <mergeCell ref="B79:B84"/>
    <mergeCell ref="C79:C84"/>
    <mergeCell ref="D79:D84"/>
    <mergeCell ref="V79:V84"/>
    <mergeCell ref="W79:W84"/>
    <mergeCell ref="A73:A78"/>
    <mergeCell ref="B73:B78"/>
    <mergeCell ref="C73:C78"/>
    <mergeCell ref="D73:D78"/>
    <mergeCell ref="V73:V78"/>
    <mergeCell ref="W73:W78"/>
    <mergeCell ref="A67:A72"/>
    <mergeCell ref="B67:B72"/>
    <mergeCell ref="C67:C72"/>
    <mergeCell ref="D67:D72"/>
    <mergeCell ref="V67:V72"/>
    <mergeCell ref="W67:W72"/>
    <mergeCell ref="A61:A66"/>
    <mergeCell ref="B61:B66"/>
    <mergeCell ref="C61:C66"/>
    <mergeCell ref="D61:D66"/>
    <mergeCell ref="V61:V66"/>
    <mergeCell ref="W61:W66"/>
    <mergeCell ref="A55:A60"/>
    <mergeCell ref="B55:B60"/>
    <mergeCell ref="C55:C60"/>
    <mergeCell ref="D55:D60"/>
    <mergeCell ref="V55:V60"/>
    <mergeCell ref="W55:W60"/>
    <mergeCell ref="A49:A54"/>
    <mergeCell ref="B49:B54"/>
    <mergeCell ref="C49:C54"/>
    <mergeCell ref="D49:D54"/>
    <mergeCell ref="V49:V54"/>
    <mergeCell ref="W49:W54"/>
    <mergeCell ref="A43:A48"/>
    <mergeCell ref="B43:B48"/>
    <mergeCell ref="C43:C48"/>
    <mergeCell ref="D43:D48"/>
    <mergeCell ref="V43:V48"/>
    <mergeCell ref="W43:W48"/>
    <mergeCell ref="A37:A42"/>
    <mergeCell ref="B37:B42"/>
    <mergeCell ref="C37:C42"/>
    <mergeCell ref="D37:D42"/>
    <mergeCell ref="V37:V42"/>
    <mergeCell ref="W37:W42"/>
    <mergeCell ref="A31:A36"/>
    <mergeCell ref="B31:B36"/>
    <mergeCell ref="C31:C36"/>
    <mergeCell ref="D31:D36"/>
    <mergeCell ref="V31:V36"/>
    <mergeCell ref="W31:W36"/>
    <mergeCell ref="A25:A30"/>
    <mergeCell ref="B25:B30"/>
    <mergeCell ref="C25:C30"/>
    <mergeCell ref="D25:D30"/>
    <mergeCell ref="V25:V30"/>
    <mergeCell ref="W25:W30"/>
    <mergeCell ref="A19:A24"/>
    <mergeCell ref="B19:B24"/>
    <mergeCell ref="C19:C24"/>
    <mergeCell ref="D19:D24"/>
    <mergeCell ref="V19:V24"/>
    <mergeCell ref="W19:W24"/>
    <mergeCell ref="A13:A18"/>
    <mergeCell ref="B13:B18"/>
    <mergeCell ref="C13:C18"/>
    <mergeCell ref="D13:D18"/>
    <mergeCell ref="V13:V18"/>
    <mergeCell ref="W13:W18"/>
    <mergeCell ref="Y6:AA6"/>
    <mergeCell ref="A7:A12"/>
    <mergeCell ref="B7:B12"/>
    <mergeCell ref="C7:C12"/>
    <mergeCell ref="D7:D12"/>
    <mergeCell ref="V7:V12"/>
    <mergeCell ref="W7:W12"/>
    <mergeCell ref="A1:B1"/>
    <mergeCell ref="Y1:AA1"/>
    <mergeCell ref="C1:X1"/>
    <mergeCell ref="T3:T5"/>
    <mergeCell ref="U3:U5"/>
    <mergeCell ref="J4:R4"/>
    <mergeCell ref="F5:H5"/>
    <mergeCell ref="J5:N5"/>
    <mergeCell ref="O5:R5"/>
    <mergeCell ref="B2:D2"/>
    <mergeCell ref="B3:D3"/>
    <mergeCell ref="S3:S5"/>
  </mergeCells>
  <conditionalFormatting sqref="C7:D414">
    <cfRule type="cellIs" dxfId="69" priority="451" operator="between">
      <formula>$Z$12</formula>
      <formula>$AA$12</formula>
    </cfRule>
    <cfRule type="cellIs" dxfId="68" priority="452" operator="between">
      <formula>$Z$11</formula>
      <formula>$AA$11</formula>
    </cfRule>
    <cfRule type="cellIs" dxfId="67" priority="453" operator="between">
      <formula>$Z$10</formula>
      <formula>$AA$10</formula>
    </cfRule>
    <cfRule type="cellIs" dxfId="66" priority="454" operator="between">
      <formula>$Z$9</formula>
      <formula>$AA$9</formula>
    </cfRule>
    <cfRule type="cellIs" dxfId="65" priority="455" operator="between">
      <formula>$Z$8</formula>
      <formula>$AA$8</formula>
    </cfRule>
  </conditionalFormatting>
  <conditionalFormatting sqref="V7:W7 V13:W13 V19:W19 V25:W25 V31:W31 V37:W37 V43:W45 V49:W49 V55:W55 V61:W61 V67:W67 V73:W73 V79:W79 V85:W85 V91:W91 V97:W97 V103:W103 V109:W109 V115:W115 V121:W121 V127:W127 V133:W133 V139:W139 V145:W145 V151:W151 V157:W157 V163:W163 V169:W169 V175:W175 V181:W181 V187:W187 V193:W193 V199:W199 V205:W205 V211:W211 V217:W217 V223:W223 V229:W229 V235:W235 V241:W241 V247:W247 V253:W253 V259:W259 V265:W265 V271:W271 V277:W277 V283:W283 V289:W289 V295:W295 V301:W301 V307:W307 V313:W313 V319:W319 V325:W325 V331:W331 V337:W337 V343:W343 V349:W349 V355:W355 V361:W361 V367:W367 V373:W373 V379:W379 V385:W385 V391:W391 V397:W397 V403:W403 V409:W409">
    <cfRule type="cellIs" dxfId="64" priority="111" operator="between">
      <formula>$Z$8</formula>
      <formula>$AA$8</formula>
    </cfRule>
    <cfRule type="cellIs" dxfId="63" priority="112" operator="between">
      <formula>$Z$9</formula>
      <formula>$AA$9</formula>
    </cfRule>
    <cfRule type="cellIs" dxfId="62" priority="113" operator="between">
      <formula>$Z$10</formula>
      <formula>$AA$10</formula>
    </cfRule>
    <cfRule type="cellIs" dxfId="61" priority="114" operator="between">
      <formula>$Z$11</formula>
      <formula>$AA$11</formula>
    </cfRule>
    <cfRule type="cellIs" dxfId="60" priority="115" operator="between">
      <formula>$Z$12</formula>
      <formula>$AA$12</formula>
    </cfRule>
  </conditionalFormatting>
  <dataValidations count="3">
    <dataValidation type="list" allowBlank="1" showInputMessage="1" showErrorMessage="1" sqref="O7:O414" xr:uid="{DCE555DD-FC74-446F-B328-E51108A16158}">
      <formula1>"Documentado,Sin Documentar"</formula1>
    </dataValidation>
    <dataValidation type="list" allowBlank="1" showInputMessage="1" showErrorMessage="1" sqref="Q7:Q414" xr:uid="{AD254298-5B33-43B0-913D-217E16E0022E}">
      <formula1>"Con Registro,Sin Registro"</formula1>
    </dataValidation>
    <dataValidation type="list" allowBlank="1" showInputMessage="1" showErrorMessage="1" sqref="R7:R414" xr:uid="{3673D13A-5BF6-4770-A3BA-679C45F12167}">
      <formula1>"Si,No"</formula1>
    </dataValidation>
  </dataValidations>
  <printOptions horizontalCentered="1" verticalCentered="1"/>
  <pageMargins left="0.23622047244094491" right="0.23622047244094491" top="0.74803149606299213" bottom="0.74803149606299213" header="0.31496062992125984" footer="0.31496062992125984"/>
  <pageSetup scale="26" orientation="landscape" r:id="rId1"/>
  <headerFooter alignWithMargins="0">
    <oddFooter>&amp;R&amp;G</oddFooter>
  </headerFooter>
  <legacy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50567436-7D13-4D1A-A528-2D3CAE049DF9}">
          <x14:formula1>
            <xm:f>'TABLAS DE INFORMACIÓN'!$T$4:$T$6</xm:f>
          </x14:formula1>
          <xm:sqref>J7:J414</xm:sqref>
        </x14:dataValidation>
        <x14:dataValidation type="list" allowBlank="1" showInputMessage="1" showErrorMessage="1" xr:uid="{B0A8D010-E6A3-4243-A611-B2C388D89ECB}">
          <x14:formula1>
            <xm:f>'TABLAS DE INFORMACIÓN'!$Q$4:$Q$5</xm:f>
          </x14:formula1>
          <xm:sqref>M7:M414</xm:sqref>
        </x14:dataValidation>
        <x14:dataValidation type="list" allowBlank="1" showInputMessage="1" showErrorMessage="1" xr:uid="{10F152FF-1B8F-4753-B8E3-F18279A88739}">
          <x14:formula1>
            <xm:f>'TABLAS DE INFORMACIÓN'!$AN$4:$AN$12</xm:f>
          </x14:formula1>
          <xm:sqref>P7:P414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4D2EBFBACC4BC42B0C6063573E4A8C4" ma:contentTypeVersion="24" ma:contentTypeDescription="Crear nuevo documento." ma:contentTypeScope="" ma:versionID="d5b9e5b047feca585468ff67f13e8bc2">
  <xsd:schema xmlns:xsd="http://www.w3.org/2001/XMLSchema" xmlns:xs="http://www.w3.org/2001/XMLSchema" xmlns:p="http://schemas.microsoft.com/office/2006/metadata/properties" xmlns:ns1="http://schemas.microsoft.com/sharepoint/v3" xmlns:ns2="954f3693-2a6f-4e84-bdd5-9ed64d0d3018" xmlns:ns3="95222908-3492-4fb1-8c0b-2d69d8b95be4" targetNamespace="http://schemas.microsoft.com/office/2006/metadata/properties" ma:root="true" ma:fieldsID="3d8964b069e0b3e5d817563a3393c519" ns1:_="" ns2:_="" ns3:_="">
    <xsd:import namespace="http://schemas.microsoft.com/sharepoint/v3"/>
    <xsd:import namespace="954f3693-2a6f-4e84-bdd5-9ed64d0d3018"/>
    <xsd:import namespace="95222908-3492-4fb1-8c0b-2d69d8b95be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element ref="ns3:TaxCatchAll" minOccurs="0"/>
                <xsd:element ref="ns2:lcf76f155ced4ddcb4097134ff3c332f" minOccurs="0"/>
                <xsd:element ref="ns2:Fecha"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4f3693-2a6f-4e84-bdd5-9ed64d0d30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Etiquetas de imagen" ma:readOnly="false" ma:fieldId="{5cf76f15-5ced-4ddc-b409-7134ff3c332f}" ma:taxonomyMulti="true" ma:sspId="5d09d035-a677-4b24-aeee-1a5c3beaf18c" ma:termSetId="09814cd3-568e-fe90-9814-8d621ff8fb84" ma:anchorId="fba54fb3-c3e1-fe81-a776-ca4b69148c4d" ma:open="true" ma:isKeyword="false">
      <xsd:complexType>
        <xsd:sequence>
          <xsd:element ref="pc:Terms" minOccurs="0" maxOccurs="1"/>
        </xsd:sequence>
      </xsd:complexType>
    </xsd:element>
    <xsd:element name="Fecha" ma:index="26" nillable="true" ma:displayName="Fecha" ma:format="DateOnly" ma:internalName="Fecha">
      <xsd:simpleType>
        <xsd:restriction base="dms:DateTim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222908-3492-4fb1-8c0b-2d69d8b95be4"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810fc68e-d138-4c43-b20a-ff578b18fd53}" ma:internalName="TaxCatchAll" ma:showField="CatchAllData" ma:web="95222908-3492-4fb1-8c0b-2d69d8b95b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54f3693-2a6f-4e84-bdd5-9ed64d0d3018">
      <Terms xmlns="http://schemas.microsoft.com/office/infopath/2007/PartnerControls"/>
    </lcf76f155ced4ddcb4097134ff3c332f>
    <TaxCatchAll xmlns="95222908-3492-4fb1-8c0b-2d69d8b95be4" xsi:nil="true"/>
    <_ip_UnifiedCompliancePolicyUIAction xmlns="http://schemas.microsoft.com/sharepoint/v3" xsi:nil="true"/>
    <_ip_UnifiedCompliancePolicyProperties xmlns="http://schemas.microsoft.com/sharepoint/v3" xsi:nil="true"/>
    <Fecha xmlns="954f3693-2a6f-4e84-bdd5-9ed64d0d301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3B7CFA-2D3B-44EB-82AB-FE87D21973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54f3693-2a6f-4e84-bdd5-9ed64d0d3018"/>
    <ds:schemaRef ds:uri="95222908-3492-4fb1-8c0b-2d69d8b95b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7F46E8-B816-4225-9111-C7A130D56F6E}">
  <ds:schemaRefs>
    <ds:schemaRef ds:uri="http://schemas.microsoft.com/office/2006/metadata/properties"/>
    <ds:schemaRef ds:uri="http://schemas.microsoft.com/office/infopath/2007/PartnerControls"/>
    <ds:schemaRef ds:uri="954f3693-2a6f-4e84-bdd5-9ed64d0d3018"/>
    <ds:schemaRef ds:uri="95222908-3492-4fb1-8c0b-2d69d8b95be4"/>
    <ds:schemaRef ds:uri="http://schemas.microsoft.com/sharepoint/v3"/>
  </ds:schemaRefs>
</ds:datastoreItem>
</file>

<file path=customXml/itemProps3.xml><?xml version="1.0" encoding="utf-8"?>
<ds:datastoreItem xmlns:ds="http://schemas.openxmlformats.org/officeDocument/2006/customXml" ds:itemID="{1CB78361-111C-493A-AD6A-15D8FE4169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16</vt:i4>
      </vt:variant>
    </vt:vector>
  </HeadingPairs>
  <TitlesOfParts>
    <vt:vector size="31" baseType="lpstr">
      <vt:lpstr>SDSCJ </vt:lpstr>
      <vt:lpstr>HOJA RESUMEN</vt:lpstr>
      <vt:lpstr>Eva_OCI_III_Tr_2025</vt:lpstr>
      <vt:lpstr>1 INSTRUCCIONES DE DILIGENCIAMI</vt:lpstr>
      <vt:lpstr>2 CONTEXTO E IDENTIFICACIÓN</vt:lpstr>
      <vt:lpstr>CAUSA-CONSECUENCIA</vt:lpstr>
      <vt:lpstr>3 PROBABIL E IMPACTO INHERENTE</vt:lpstr>
      <vt:lpstr>4 MAPA CALOR INHERENTE</vt:lpstr>
      <vt:lpstr>5 VALORACIÓN DEL CONTROL</vt:lpstr>
      <vt:lpstr>TABLAS DE INFORMACIÓN</vt:lpstr>
      <vt:lpstr>6 MAPA CALOR RESIDUAL</vt:lpstr>
      <vt:lpstr>7 MAPA CALOR INHEREN Y RESIDUAL</vt:lpstr>
      <vt:lpstr>8 MAPA RIESGOS</vt:lpstr>
      <vt:lpstr>9 RIESGO DEL PROCESO</vt:lpstr>
      <vt:lpstr>VALIDACION DE CONTROLES</vt:lpstr>
      <vt:lpstr>'1 INSTRUCCIONES DE DILIGENCIAMI'!Área_de_impresión</vt:lpstr>
      <vt:lpstr>'2 CONTEXTO E IDENTIFICACIÓN'!Área_de_impresión</vt:lpstr>
      <vt:lpstr>'3 PROBABIL E IMPACTO INHERENTE'!Área_de_impresión</vt:lpstr>
      <vt:lpstr>'4 MAPA CALOR INHERENTE'!Área_de_impresión</vt:lpstr>
      <vt:lpstr>'5 VALORACIÓN DEL CONTROL'!Área_de_impresión</vt:lpstr>
      <vt:lpstr>'6 MAPA CALOR RESIDUAL'!Área_de_impresión</vt:lpstr>
      <vt:lpstr>'7 MAPA CALOR INHEREN Y RESIDUAL'!Área_de_impresión</vt:lpstr>
      <vt:lpstr>'8 MAPA RIESGOS'!Área_de_impresión</vt:lpstr>
      <vt:lpstr>Eva_OCI_III_Tr_2025!Área_de_impresión</vt:lpstr>
      <vt:lpstr>'HOJA RESUMEN'!Área_de_impresión</vt:lpstr>
      <vt:lpstr>Reducir_mitigar_Transferir_Evitar</vt:lpstr>
      <vt:lpstr>Requiere_Plan_de_Acción</vt:lpstr>
      <vt:lpstr>'1 INSTRUCCIONES DE DILIGENCIAMI'!Títulos_a_imprimir</vt:lpstr>
      <vt:lpstr>'2 CONTEXTO E IDENTIFICACIÓN'!Títulos_a_imprimir</vt:lpstr>
      <vt:lpstr>'3 PROBABIL E IMPACTO INHERENTE'!Títulos_a_imprimir</vt:lpstr>
      <vt:lpstr>'5 VALORACIÓN DEL CONTROL'!Títulos_a_imprimir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Francisco Pizarro</dc:creator>
  <cp:keywords/>
  <dc:description/>
  <cp:lastModifiedBy>Andrea del Pilar Alejo Ruiz</cp:lastModifiedBy>
  <cp:revision/>
  <dcterms:created xsi:type="dcterms:W3CDTF">2016-11-30T14:47:26Z</dcterms:created>
  <dcterms:modified xsi:type="dcterms:W3CDTF">2025-12-12T20:57:32Z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0x01010064D2EBFBACC4BC42B0C6063573E4A8C4</vt:lpwstr>
  </property>
  <property fmtid="{D5CDD505-2E9C-101B-9397-08002B2CF9AE}" pid="3" name="MediaServiceImageTags">
    <vt:lpwstr/>
  </property>
</Properties>
</file>